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8770" windowHeight="11970" tabRatio="602"/>
  </bookViews>
  <sheets>
    <sheet name="RESUMEN" sheetId="24" r:id="rId1"/>
    <sheet name="EJECUCIÓN 09 2017" sheetId="45" r:id="rId2"/>
    <sheet name="EJEC MENS SEPT" sheetId="46" r:id="rId3"/>
    <sheet name="08 2017" sheetId="43" state="hidden" r:id="rId4"/>
    <sheet name="EJEC MES" sheetId="44" state="hidden" r:id="rId5"/>
    <sheet name="07 2017" sheetId="41" state="hidden" r:id="rId6"/>
    <sheet name="MES 07" sheetId="42" state="hidden" r:id="rId7"/>
    <sheet name="06 2017 EJEC V2" sheetId="40" state="hidden" r:id="rId8"/>
    <sheet name="06 2017 MES" sheetId="39" state="hidden" r:id="rId9"/>
  </sheets>
  <definedNames>
    <definedName name="_xlnm._FilterDatabase" localSheetId="7" hidden="1">'06 2017 EJEC V2'!$N$17:$BQ$239</definedName>
    <definedName name="_xlnm._FilterDatabase" localSheetId="8" hidden="1">'06 2017 MES'!$A$17:$BO$246</definedName>
    <definedName name="_xlnm._FilterDatabase" localSheetId="5" hidden="1">'07 2017'!$B$29:$BC$302</definedName>
    <definedName name="_xlnm._FilterDatabase" localSheetId="3" hidden="1">'08 2017'!$B$28:$BD$305</definedName>
    <definedName name="_xlnm._FilterDatabase" localSheetId="4" hidden="1">'EJEC MES'!$A$24:$BB$301</definedName>
    <definedName name="_xlnm._FilterDatabase" localSheetId="1" hidden="1">'EJECUCIÓN 09 2017'!$B$29:$BE$331</definedName>
    <definedName name="_xlnm._FilterDatabase" localSheetId="6" hidden="1">'MES 07'!$A$31:$BB$311</definedName>
    <definedName name="_xlnm._FilterDatabase" localSheetId="0" hidden="1">RESUMEN!$A$10:$CR$260</definedName>
    <definedName name="_xlnm.Print_Area" localSheetId="0">RESUMEN!$B$1:$CR$260</definedName>
    <definedName name="_xlnm.Print_Titles" localSheetId="0">RESUMEN!$A:$D,RESUMEN!$1:$10</definedName>
  </definedNames>
  <calcPr calcId="152511"/>
</workbook>
</file>

<file path=xl/calcChain.xml><?xml version="1.0" encoding="utf-8"?>
<calcChain xmlns="http://schemas.openxmlformats.org/spreadsheetml/2006/main">
  <c r="AQ25" i="45" l="1"/>
  <c r="AQ26" i="45" s="1"/>
  <c r="AE239" i="24"/>
  <c r="AD239" i="24"/>
  <c r="AE224" i="24"/>
  <c r="AD224" i="24"/>
  <c r="AE223" i="24"/>
  <c r="AD223" i="24"/>
  <c r="AI230" i="24"/>
  <c r="AI229" i="24"/>
  <c r="AI228" i="24"/>
  <c r="AI227" i="24"/>
  <c r="AI226" i="24"/>
  <c r="AG40" i="24"/>
  <c r="AF40" i="24"/>
  <c r="AG20" i="24"/>
  <c r="AF20" i="24"/>
  <c r="AG18" i="24"/>
  <c r="AF18" i="24"/>
  <c r="W17" i="24"/>
  <c r="W16" i="24"/>
  <c r="W15" i="24"/>
  <c r="AE15" i="24" s="1"/>
  <c r="AI239" i="24" l="1"/>
  <c r="AI224" i="24"/>
  <c r="AI223" i="24"/>
  <c r="AE237" i="24"/>
  <c r="AD237" i="24"/>
  <c r="AE236" i="24"/>
  <c r="AD236" i="24"/>
  <c r="V31" i="24"/>
  <c r="W31" i="24"/>
  <c r="AG34" i="24"/>
  <c r="AG33" i="24" s="1"/>
  <c r="AF34" i="24"/>
  <c r="AF33" i="24" s="1"/>
  <c r="AG31" i="24"/>
  <c r="AF31" i="24"/>
  <c r="AG27" i="24"/>
  <c r="AF27" i="24"/>
  <c r="AI237" i="24" l="1"/>
  <c r="AI236" i="24"/>
  <c r="AW22" i="45" l="1"/>
  <c r="AX22" i="45"/>
  <c r="AY22" i="45"/>
  <c r="AZ22" i="45"/>
  <c r="BA22" i="45"/>
  <c r="BB22" i="45"/>
  <c r="BC22" i="45"/>
  <c r="AX19" i="45"/>
  <c r="AY19" i="45"/>
  <c r="AZ19" i="45"/>
  <c r="BA19" i="45"/>
  <c r="BB19" i="45"/>
  <c r="BC19" i="45"/>
  <c r="AX20" i="45"/>
  <c r="AY20" i="45"/>
  <c r="AZ20" i="45"/>
  <c r="BA20" i="45"/>
  <c r="BB20" i="45"/>
  <c r="BC20" i="45"/>
  <c r="AI235" i="24" l="1"/>
  <c r="CL235" i="24"/>
  <c r="BY235" i="24"/>
  <c r="BL235" i="24"/>
  <c r="AY235" i="24"/>
  <c r="AL214" i="24"/>
  <c r="AY214" i="24"/>
  <c r="BL214" i="24"/>
  <c r="BY214" i="24"/>
  <c r="CL214" i="24"/>
  <c r="W215" i="24"/>
  <c r="V215" i="24"/>
  <c r="AW19" i="45"/>
  <c r="CP235" i="24" l="1"/>
  <c r="CR214" i="24"/>
  <c r="CQ214" i="24"/>
  <c r="CO214" i="24"/>
  <c r="CN214" i="24"/>
  <c r="CP214" i="24"/>
  <c r="AL235" i="24"/>
  <c r="CM235" i="24" s="1"/>
  <c r="AK214" i="24"/>
  <c r="CM214" i="24"/>
  <c r="CN235" i="24"/>
  <c r="AK235" i="24"/>
  <c r="CO235" i="24"/>
  <c r="AG234" i="24"/>
  <c r="CQ235" i="24" l="1"/>
  <c r="CR235" i="24"/>
  <c r="AE255" i="24"/>
  <c r="AE246" i="24"/>
  <c r="AE252" i="24"/>
  <c r="AE254" i="24"/>
  <c r="AD252" i="24"/>
  <c r="AK239" i="24"/>
  <c r="AK237" i="24"/>
  <c r="AK236" i="24"/>
  <c r="AL239" i="24"/>
  <c r="CQ239" i="24" s="1"/>
  <c r="AL237" i="24"/>
  <c r="CQ237" i="24" s="1"/>
  <c r="AI234" i="24"/>
  <c r="AL230" i="24"/>
  <c r="AL229" i="24"/>
  <c r="AL228" i="24"/>
  <c r="AL227" i="24"/>
  <c r="AL226" i="24"/>
  <c r="AL224" i="24"/>
  <c r="AL223" i="24"/>
  <c r="AD221" i="24"/>
  <c r="AT22" i="45"/>
  <c r="W138" i="24"/>
  <c r="AV14" i="46"/>
  <c r="AV11" i="46" s="1"/>
  <c r="BY91" i="24"/>
  <c r="BM27" i="24"/>
  <c r="BH134" i="24"/>
  <c r="BH117" i="24"/>
  <c r="BH114" i="24"/>
  <c r="BH20" i="24"/>
  <c r="BL138" i="24"/>
  <c r="BG20" i="24"/>
  <c r="CL239" i="24"/>
  <c r="CL237" i="24"/>
  <c r="CP237" i="24" s="1"/>
  <c r="CL236" i="24"/>
  <c r="CP236" i="24" s="1"/>
  <c r="CL230" i="24"/>
  <c r="CL229" i="24"/>
  <c r="CL228" i="24"/>
  <c r="CL227" i="24"/>
  <c r="CL226" i="24"/>
  <c r="CL224" i="24"/>
  <c r="CL223" i="24"/>
  <c r="BY239" i="24"/>
  <c r="BY230" i="24"/>
  <c r="BY229" i="24"/>
  <c r="BY228" i="24"/>
  <c r="BY227" i="24"/>
  <c r="BY226" i="24"/>
  <c r="BY224" i="24"/>
  <c r="BY223" i="24"/>
  <c r="BL239" i="24"/>
  <c r="CR239" i="24" s="1"/>
  <c r="BL237" i="24"/>
  <c r="BL236" i="24"/>
  <c r="BL230" i="24"/>
  <c r="CR230" i="24" s="1"/>
  <c r="BL229" i="24"/>
  <c r="BL228" i="24"/>
  <c r="BL227" i="24"/>
  <c r="CR227" i="24" s="1"/>
  <c r="BL226" i="24"/>
  <c r="CR226" i="24" s="1"/>
  <c r="BL224" i="24"/>
  <c r="CR224" i="24" s="1"/>
  <c r="BL223" i="24"/>
  <c r="CR223" i="24" s="1"/>
  <c r="AY230" i="24"/>
  <c r="AY229" i="24"/>
  <c r="AY228" i="24"/>
  <c r="AY227" i="24"/>
  <c r="AY226" i="24"/>
  <c r="AY224" i="24"/>
  <c r="AY223" i="24"/>
  <c r="AZ225" i="24"/>
  <c r="BA225" i="24"/>
  <c r="BB225" i="24"/>
  <c r="BC225" i="24"/>
  <c r="BD225" i="24"/>
  <c r="BE225" i="24"/>
  <c r="BF225" i="24"/>
  <c r="BG225" i="24"/>
  <c r="BH225" i="24"/>
  <c r="BI225" i="24"/>
  <c r="BJ225" i="24"/>
  <c r="BK225" i="24"/>
  <c r="BM225" i="24"/>
  <c r="BN225" i="24"/>
  <c r="BO225" i="24"/>
  <c r="BP225" i="24"/>
  <c r="BQ225" i="24"/>
  <c r="BR225" i="24"/>
  <c r="BS225" i="24"/>
  <c r="BT225" i="24"/>
  <c r="BU225" i="24"/>
  <c r="BV225" i="24"/>
  <c r="BW225" i="24"/>
  <c r="BX225" i="24"/>
  <c r="BZ225" i="24"/>
  <c r="CA225" i="24"/>
  <c r="CB225" i="24"/>
  <c r="CC225" i="24"/>
  <c r="CD225" i="24"/>
  <c r="CE225" i="24"/>
  <c r="CF225" i="24"/>
  <c r="CG225" i="24"/>
  <c r="CH225" i="24"/>
  <c r="CI225" i="24"/>
  <c r="CJ225" i="24"/>
  <c r="CK225" i="24"/>
  <c r="CP225" i="24"/>
  <c r="F225" i="24"/>
  <c r="G225" i="24"/>
  <c r="H225" i="24"/>
  <c r="I225" i="24"/>
  <c r="J225" i="24"/>
  <c r="K225" i="24"/>
  <c r="L225" i="24"/>
  <c r="M225" i="24"/>
  <c r="N225" i="24"/>
  <c r="O225" i="24"/>
  <c r="P225" i="24"/>
  <c r="Q225" i="24"/>
  <c r="R225" i="24"/>
  <c r="S225" i="24"/>
  <c r="T225" i="24"/>
  <c r="U225" i="24"/>
  <c r="V225" i="24"/>
  <c r="W225" i="24"/>
  <c r="X225" i="24"/>
  <c r="Y225" i="24"/>
  <c r="Z225" i="24"/>
  <c r="AA225" i="24"/>
  <c r="AB225" i="24"/>
  <c r="AC225" i="24"/>
  <c r="AD225" i="24"/>
  <c r="AE225" i="24"/>
  <c r="AF225" i="24"/>
  <c r="AG225" i="24"/>
  <c r="AH225" i="24"/>
  <c r="AJ225" i="24"/>
  <c r="AM225" i="24"/>
  <c r="AN225" i="24"/>
  <c r="AO225" i="24"/>
  <c r="AP225" i="24"/>
  <c r="AQ225" i="24"/>
  <c r="AR225" i="24"/>
  <c r="AS225" i="24"/>
  <c r="AT225" i="24"/>
  <c r="AU225" i="24"/>
  <c r="AV225" i="24"/>
  <c r="AW225" i="24"/>
  <c r="AX225" i="24"/>
  <c r="E225" i="24"/>
  <c r="AI252" i="24" l="1"/>
  <c r="CR229" i="24"/>
  <c r="CN237" i="24"/>
  <c r="CR237" i="24"/>
  <c r="AK228" i="24"/>
  <c r="CQ228" i="24"/>
  <c r="AK223" i="24"/>
  <c r="CQ223" i="24"/>
  <c r="AK229" i="24"/>
  <c r="CQ229" i="24"/>
  <c r="AK224" i="24"/>
  <c r="CQ224" i="24"/>
  <c r="AK230" i="24"/>
  <c r="CQ230" i="24"/>
  <c r="AK226" i="24"/>
  <c r="CQ226" i="24"/>
  <c r="AK227" i="24"/>
  <c r="CQ227" i="24"/>
  <c r="CR228" i="24"/>
  <c r="AL236" i="24"/>
  <c r="CQ236" i="24" s="1"/>
  <c r="CO138" i="24"/>
  <c r="AL225" i="24"/>
  <c r="CM237" i="24"/>
  <c r="CM239" i="24"/>
  <c r="CM229" i="24"/>
  <c r="CM227" i="24"/>
  <c r="CM226" i="24"/>
  <c r="CM224" i="24"/>
  <c r="AI225" i="24"/>
  <c r="CO224" i="24"/>
  <c r="CO230" i="24"/>
  <c r="CO227" i="24"/>
  <c r="CO226" i="24"/>
  <c r="CO223" i="24"/>
  <c r="CO229" i="24"/>
  <c r="CO228" i="24"/>
  <c r="CN226" i="24"/>
  <c r="CN230" i="24"/>
  <c r="CN228" i="24"/>
  <c r="CN227" i="24"/>
  <c r="CP239" i="24"/>
  <c r="CN236" i="24"/>
  <c r="CN224" i="24"/>
  <c r="CN239" i="24"/>
  <c r="CM230" i="24"/>
  <c r="CO236" i="24"/>
  <c r="CO237" i="24"/>
  <c r="CM228" i="24"/>
  <c r="CN223" i="24"/>
  <c r="CM223" i="24"/>
  <c r="CO239" i="24"/>
  <c r="CN229" i="24"/>
  <c r="CL225" i="24"/>
  <c r="BY225" i="24"/>
  <c r="BL225" i="24"/>
  <c r="AY225" i="24"/>
  <c r="AU251" i="24"/>
  <c r="AU134" i="24"/>
  <c r="AU132" i="24"/>
  <c r="AU123" i="24"/>
  <c r="AU117" i="24"/>
  <c r="AU114" i="24"/>
  <c r="AU110" i="24"/>
  <c r="AU104" i="24"/>
  <c r="AU101" i="24"/>
  <c r="AU96" i="24"/>
  <c r="AU86" i="24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BB17" i="46"/>
  <c r="BB20" i="46" s="1"/>
  <c r="BB22" i="46" s="1"/>
  <c r="BA17" i="46"/>
  <c r="BA20" i="46" s="1"/>
  <c r="BA22" i="46" s="1"/>
  <c r="AZ17" i="46"/>
  <c r="AZ20" i="46" s="1"/>
  <c r="AZ22" i="46" s="1"/>
  <c r="AY17" i="46"/>
  <c r="AY20" i="46" s="1"/>
  <c r="AY22" i="46" s="1"/>
  <c r="AX17" i="46"/>
  <c r="AX20" i="46" s="1"/>
  <c r="AX22" i="46" s="1"/>
  <c r="AW17" i="46"/>
  <c r="AW20" i="46" s="1"/>
  <c r="AW22" i="46" s="1"/>
  <c r="AV17" i="46"/>
  <c r="AV20" i="46" s="1"/>
  <c r="AV22" i="46" s="1"/>
  <c r="AU17" i="46"/>
  <c r="AU20" i="46" s="1"/>
  <c r="AU22" i="46" s="1"/>
  <c r="AT17" i="46"/>
  <c r="AT20" i="46" s="1"/>
  <c r="AT22" i="46" s="1"/>
  <c r="AS17" i="46"/>
  <c r="AS20" i="46" s="1"/>
  <c r="AS22" i="46" s="1"/>
  <c r="AR17" i="46"/>
  <c r="AR20" i="46" s="1"/>
  <c r="AR22" i="46" s="1"/>
  <c r="AQ17" i="46"/>
  <c r="AQ20" i="46" s="1"/>
  <c r="AQ22" i="46" s="1"/>
  <c r="AP17" i="46"/>
  <c r="AP20" i="46" s="1"/>
  <c r="AP22" i="46" s="1"/>
  <c r="CQ225" i="24" l="1"/>
  <c r="AK225" i="24"/>
  <c r="CR225" i="24"/>
  <c r="CR236" i="24"/>
  <c r="AL234" i="24"/>
  <c r="CM236" i="24"/>
  <c r="CM234" i="24" s="1"/>
  <c r="CO225" i="24"/>
  <c r="CN225" i="24"/>
  <c r="CM225" i="24"/>
  <c r="CP222" i="24"/>
  <c r="CO222" i="24"/>
  <c r="CN222" i="24"/>
  <c r="CM222" i="24"/>
  <c r="CK222" i="24"/>
  <c r="CJ222" i="24"/>
  <c r="CI222" i="24"/>
  <c r="CH222" i="24"/>
  <c r="CG222" i="24"/>
  <c r="CF222" i="24"/>
  <c r="CE222" i="24"/>
  <c r="CD222" i="24"/>
  <c r="CC222" i="24"/>
  <c r="CB222" i="24"/>
  <c r="CA222" i="24"/>
  <c r="BZ222" i="24"/>
  <c r="BY222" i="24"/>
  <c r="BX222" i="24"/>
  <c r="BW222" i="24"/>
  <c r="BV222" i="24"/>
  <c r="BU222" i="24"/>
  <c r="BT222" i="24"/>
  <c r="BS222" i="24"/>
  <c r="BR222" i="24"/>
  <c r="BQ222" i="24"/>
  <c r="BP222" i="24"/>
  <c r="BO222" i="24"/>
  <c r="BN222" i="24"/>
  <c r="BM222" i="24"/>
  <c r="BL222" i="24"/>
  <c r="BK222" i="24"/>
  <c r="BJ222" i="24"/>
  <c r="BI222" i="24"/>
  <c r="BH222" i="24"/>
  <c r="BG222" i="24"/>
  <c r="BF222" i="24"/>
  <c r="BE222" i="24"/>
  <c r="BD222" i="24"/>
  <c r="BC222" i="24"/>
  <c r="BB222" i="24"/>
  <c r="BA222" i="24"/>
  <c r="AZ222" i="24"/>
  <c r="AY222" i="24"/>
  <c r="AX222" i="24"/>
  <c r="AW222" i="24"/>
  <c r="AV222" i="24"/>
  <c r="AU222" i="24"/>
  <c r="AT222" i="24"/>
  <c r="AS222" i="24"/>
  <c r="AR222" i="24"/>
  <c r="AQ222" i="24"/>
  <c r="AP222" i="24"/>
  <c r="AO222" i="24"/>
  <c r="AN222" i="24"/>
  <c r="AM222" i="24"/>
  <c r="AL222" i="24"/>
  <c r="AK222" i="24"/>
  <c r="AJ222" i="24"/>
  <c r="AI222" i="24"/>
  <c r="AH222" i="24"/>
  <c r="AG222" i="24"/>
  <c r="AF222" i="24"/>
  <c r="AE222" i="24"/>
  <c r="AD222" i="24"/>
  <c r="AC222" i="24"/>
  <c r="AB222" i="24"/>
  <c r="AA222" i="24"/>
  <c r="Z222" i="24"/>
  <c r="Y222" i="24"/>
  <c r="X222" i="24"/>
  <c r="W222" i="24"/>
  <c r="V222" i="24"/>
  <c r="U222" i="24"/>
  <c r="T222" i="24"/>
  <c r="S222" i="24"/>
  <c r="R222" i="24"/>
  <c r="Q222" i="24"/>
  <c r="P222" i="24"/>
  <c r="O222" i="24"/>
  <c r="N222" i="24"/>
  <c r="M222" i="24"/>
  <c r="L222" i="24"/>
  <c r="K222" i="24"/>
  <c r="J222" i="24"/>
  <c r="I222" i="24"/>
  <c r="H222" i="24"/>
  <c r="G222" i="24"/>
  <c r="F222" i="24"/>
  <c r="E222" i="24"/>
  <c r="F238" i="24"/>
  <c r="G238" i="24"/>
  <c r="H238" i="24"/>
  <c r="I238" i="24"/>
  <c r="J238" i="24"/>
  <c r="K238" i="24"/>
  <c r="L238" i="24"/>
  <c r="M238" i="24"/>
  <c r="N238" i="24"/>
  <c r="O238" i="24"/>
  <c r="P238" i="24"/>
  <c r="Q238" i="24"/>
  <c r="R238" i="24"/>
  <c r="S238" i="24"/>
  <c r="T238" i="24"/>
  <c r="U238" i="24"/>
  <c r="V238" i="24"/>
  <c r="W238" i="24"/>
  <c r="X238" i="24"/>
  <c r="Y238" i="24"/>
  <c r="Z238" i="24"/>
  <c r="AA238" i="24"/>
  <c r="AB238" i="24"/>
  <c r="AC238" i="24"/>
  <c r="AD238" i="24"/>
  <c r="AE238" i="24"/>
  <c r="AF238" i="24"/>
  <c r="AG238" i="24"/>
  <c r="AH238" i="24"/>
  <c r="AI238" i="24"/>
  <c r="AJ238" i="24"/>
  <c r="AK238" i="24"/>
  <c r="AL238" i="24"/>
  <c r="AM238" i="24"/>
  <c r="AN238" i="24"/>
  <c r="AO238" i="24"/>
  <c r="AP238" i="24"/>
  <c r="AQ238" i="24"/>
  <c r="AR238" i="24"/>
  <c r="AS238" i="24"/>
  <c r="AT238" i="24"/>
  <c r="AU238" i="24"/>
  <c r="AV238" i="24"/>
  <c r="AW238" i="24"/>
  <c r="AX238" i="24"/>
  <c r="AY238" i="24"/>
  <c r="CQ238" i="24" s="1"/>
  <c r="AZ238" i="24"/>
  <c r="BA238" i="24"/>
  <c r="BB238" i="24"/>
  <c r="BC238" i="24"/>
  <c r="BD238" i="24"/>
  <c r="BE238" i="24"/>
  <c r="BF238" i="24"/>
  <c r="BG238" i="24"/>
  <c r="BH238" i="24"/>
  <c r="BI238" i="24"/>
  <c r="BJ238" i="24"/>
  <c r="BK238" i="24"/>
  <c r="BL238" i="24"/>
  <c r="BM238" i="24"/>
  <c r="BN238" i="24"/>
  <c r="BO238" i="24"/>
  <c r="BP238" i="24"/>
  <c r="BQ238" i="24"/>
  <c r="BR238" i="24"/>
  <c r="BS238" i="24"/>
  <c r="BT238" i="24"/>
  <c r="BU238" i="24"/>
  <c r="BV238" i="24"/>
  <c r="BW238" i="24"/>
  <c r="BX238" i="24"/>
  <c r="BY238" i="24"/>
  <c r="BZ238" i="24"/>
  <c r="CA238" i="24"/>
  <c r="CB238" i="24"/>
  <c r="CC238" i="24"/>
  <c r="CD238" i="24"/>
  <c r="CE238" i="24"/>
  <c r="CF238" i="24"/>
  <c r="CG238" i="24"/>
  <c r="CH238" i="24"/>
  <c r="CI238" i="24"/>
  <c r="CJ238" i="24"/>
  <c r="CK238" i="24"/>
  <c r="CL238" i="24"/>
  <c r="CM238" i="24"/>
  <c r="CN238" i="24"/>
  <c r="CO238" i="24"/>
  <c r="CP238" i="24"/>
  <c r="E238" i="24"/>
  <c r="E234" i="24"/>
  <c r="F234" i="24"/>
  <c r="G234" i="24"/>
  <c r="H234" i="24"/>
  <c r="I234" i="24"/>
  <c r="J234" i="24"/>
  <c r="K234" i="24"/>
  <c r="L234" i="24"/>
  <c r="M234" i="24"/>
  <c r="N234" i="24"/>
  <c r="O234" i="24"/>
  <c r="P234" i="24"/>
  <c r="Q234" i="24"/>
  <c r="R234" i="24"/>
  <c r="S234" i="24"/>
  <c r="T234" i="24"/>
  <c r="U234" i="24"/>
  <c r="V234" i="24"/>
  <c r="W234" i="24"/>
  <c r="X234" i="24"/>
  <c r="Y234" i="24"/>
  <c r="Z234" i="24"/>
  <c r="AA234" i="24"/>
  <c r="AB234" i="24"/>
  <c r="AC234" i="24"/>
  <c r="AD234" i="24"/>
  <c r="AE234" i="24"/>
  <c r="AF234" i="24"/>
  <c r="AJ234" i="24"/>
  <c r="AK234" i="24"/>
  <c r="AM234" i="24"/>
  <c r="AN234" i="24"/>
  <c r="AO234" i="24"/>
  <c r="AP234" i="24"/>
  <c r="AQ234" i="24"/>
  <c r="AR234" i="24"/>
  <c r="AS234" i="24"/>
  <c r="AT234" i="24"/>
  <c r="AU234" i="24"/>
  <c r="AV234" i="24"/>
  <c r="AW234" i="24"/>
  <c r="AX234" i="24"/>
  <c r="AY234" i="24"/>
  <c r="CQ234" i="24" s="1"/>
  <c r="AZ234" i="24"/>
  <c r="BA234" i="24"/>
  <c r="BB234" i="24"/>
  <c r="BC234" i="24"/>
  <c r="BD234" i="24"/>
  <c r="BE234" i="24"/>
  <c r="BF234" i="24"/>
  <c r="BG234" i="24"/>
  <c r="BH234" i="24"/>
  <c r="BI234" i="24"/>
  <c r="BJ234" i="24"/>
  <c r="BK234" i="24"/>
  <c r="BL234" i="24"/>
  <c r="CR234" i="24" s="1"/>
  <c r="BM234" i="24"/>
  <c r="BN234" i="24"/>
  <c r="BO234" i="24"/>
  <c r="BP234" i="24"/>
  <c r="BQ234" i="24"/>
  <c r="BR234" i="24"/>
  <c r="BS234" i="24"/>
  <c r="BT234" i="24"/>
  <c r="BU234" i="24"/>
  <c r="BV234" i="24"/>
  <c r="BW234" i="24"/>
  <c r="BX234" i="24"/>
  <c r="BY234" i="24"/>
  <c r="BZ234" i="24"/>
  <c r="CA234" i="24"/>
  <c r="CB234" i="24"/>
  <c r="CC234" i="24"/>
  <c r="CD234" i="24"/>
  <c r="CE234" i="24"/>
  <c r="CF234" i="24"/>
  <c r="CG234" i="24"/>
  <c r="CH234" i="24"/>
  <c r="CI234" i="24"/>
  <c r="CJ234" i="24"/>
  <c r="CK234" i="24"/>
  <c r="CN234" i="24"/>
  <c r="CO234" i="24"/>
  <c r="CP234" i="24"/>
  <c r="E231" i="24"/>
  <c r="E241" i="24"/>
  <c r="E240" i="24" s="1"/>
  <c r="CL245" i="24"/>
  <c r="BY245" i="24"/>
  <c r="BL245" i="24"/>
  <c r="AY245" i="24"/>
  <c r="AE245" i="24"/>
  <c r="AD245" i="24"/>
  <c r="V231" i="24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252" i="45"/>
  <c r="A253" i="45"/>
  <c r="A254" i="45"/>
  <c r="A255" i="45"/>
  <c r="A256" i="45"/>
  <c r="A257" i="45"/>
  <c r="A258" i="45"/>
  <c r="A259" i="45"/>
  <c r="A260" i="45"/>
  <c r="A261" i="45"/>
  <c r="A262" i="45"/>
  <c r="A263" i="45"/>
  <c r="A264" i="45"/>
  <c r="A265" i="45"/>
  <c r="A266" i="45"/>
  <c r="A267" i="45"/>
  <c r="A268" i="45"/>
  <c r="A269" i="45"/>
  <c r="A270" i="45"/>
  <c r="A271" i="45"/>
  <c r="A272" i="45"/>
  <c r="A273" i="45"/>
  <c r="A274" i="45"/>
  <c r="A275" i="45"/>
  <c r="A276" i="45"/>
  <c r="A277" i="45"/>
  <c r="A278" i="45"/>
  <c r="A279" i="45"/>
  <c r="A280" i="45"/>
  <c r="A281" i="45"/>
  <c r="A282" i="45"/>
  <c r="A283" i="45"/>
  <c r="A284" i="45"/>
  <c r="A285" i="45"/>
  <c r="A286" i="45"/>
  <c r="A287" i="45"/>
  <c r="A288" i="45"/>
  <c r="A289" i="45"/>
  <c r="A290" i="45"/>
  <c r="A291" i="45"/>
  <c r="A292" i="45"/>
  <c r="A293" i="45"/>
  <c r="A294" i="45"/>
  <c r="A295" i="45"/>
  <c r="A296" i="45"/>
  <c r="A297" i="45"/>
  <c r="A298" i="45"/>
  <c r="A299" i="45"/>
  <c r="A300" i="45"/>
  <c r="A301" i="45"/>
  <c r="A302" i="45"/>
  <c r="A303" i="45"/>
  <c r="A304" i="45"/>
  <c r="A305" i="45"/>
  <c r="A306" i="45"/>
  <c r="A307" i="45"/>
  <c r="A308" i="45"/>
  <c r="A309" i="45"/>
  <c r="A310" i="45"/>
  <c r="A311" i="45"/>
  <c r="A312" i="45"/>
  <c r="A313" i="45"/>
  <c r="A314" i="45"/>
  <c r="A315" i="45"/>
  <c r="A316" i="45"/>
  <c r="A317" i="45"/>
  <c r="A318" i="45"/>
  <c r="A319" i="45"/>
  <c r="A320" i="45"/>
  <c r="A321" i="45"/>
  <c r="A322" i="45"/>
  <c r="A323" i="45"/>
  <c r="A324" i="45"/>
  <c r="A325" i="45"/>
  <c r="A326" i="45"/>
  <c r="A327" i="45"/>
  <c r="A328" i="45"/>
  <c r="A329" i="45"/>
  <c r="A330" i="45"/>
  <c r="A331" i="45"/>
  <c r="A34" i="45"/>
  <c r="CR238" i="24" l="1"/>
  <c r="CR222" i="24"/>
  <c r="CQ222" i="24"/>
  <c r="AI245" i="24"/>
  <c r="AL245" i="24" s="1"/>
  <c r="CQ245" i="24" s="1"/>
  <c r="CP245" i="24"/>
  <c r="CO245" i="24"/>
  <c r="CL234" i="24"/>
  <c r="CN245" i="24"/>
  <c r="CL222" i="24"/>
  <c r="AK245" i="24"/>
  <c r="BF329" i="45"/>
  <c r="BE329" i="45"/>
  <c r="BF328" i="45"/>
  <c r="BE328" i="45"/>
  <c r="BF327" i="45"/>
  <c r="BE327" i="45"/>
  <c r="BF326" i="45"/>
  <c r="BE326" i="45"/>
  <c r="BF325" i="45"/>
  <c r="BE325" i="45"/>
  <c r="BF324" i="45"/>
  <c r="BE324" i="45"/>
  <c r="BF323" i="45"/>
  <c r="BE323" i="45"/>
  <c r="BF322" i="45"/>
  <c r="BE322" i="45"/>
  <c r="BF321" i="45"/>
  <c r="BE321" i="45"/>
  <c r="BF320" i="45"/>
  <c r="BE320" i="45"/>
  <c r="BF319" i="45"/>
  <c r="BE319" i="45"/>
  <c r="BF318" i="45"/>
  <c r="BE318" i="45"/>
  <c r="BF317" i="45"/>
  <c r="BE317" i="45"/>
  <c r="BF316" i="45"/>
  <c r="BE316" i="45"/>
  <c r="BF315" i="45"/>
  <c r="BE315" i="45"/>
  <c r="BF314" i="45"/>
  <c r="BE314" i="45"/>
  <c r="BF313" i="45"/>
  <c r="BE313" i="45"/>
  <c r="BF312" i="45"/>
  <c r="BE312" i="45"/>
  <c r="BF311" i="45"/>
  <c r="BE311" i="45"/>
  <c r="BF310" i="45"/>
  <c r="BE310" i="45"/>
  <c r="BF309" i="45"/>
  <c r="BE309" i="45"/>
  <c r="BF308" i="45"/>
  <c r="BE308" i="45"/>
  <c r="BF307" i="45"/>
  <c r="BE307" i="45"/>
  <c r="BF306" i="45"/>
  <c r="BE306" i="45"/>
  <c r="BF305" i="45"/>
  <c r="BE305" i="45"/>
  <c r="BF304" i="45"/>
  <c r="BE304" i="45"/>
  <c r="BF303" i="45"/>
  <c r="BE303" i="45"/>
  <c r="BF302" i="45"/>
  <c r="BE302" i="45"/>
  <c r="BF301" i="45"/>
  <c r="BE301" i="45"/>
  <c r="BF300" i="45"/>
  <c r="BE300" i="45"/>
  <c r="BF299" i="45"/>
  <c r="BE299" i="45"/>
  <c r="BF298" i="45"/>
  <c r="BE298" i="45"/>
  <c r="BF297" i="45"/>
  <c r="BE297" i="45"/>
  <c r="BF296" i="45"/>
  <c r="BE296" i="45"/>
  <c r="BF295" i="45"/>
  <c r="BE295" i="45"/>
  <c r="BF294" i="45"/>
  <c r="BE294" i="45"/>
  <c r="BF293" i="45"/>
  <c r="BE293" i="45"/>
  <c r="BF292" i="45"/>
  <c r="BE292" i="45"/>
  <c r="BF291" i="45"/>
  <c r="BE291" i="45"/>
  <c r="BF290" i="45"/>
  <c r="BE290" i="45"/>
  <c r="BF289" i="45"/>
  <c r="BE289" i="45"/>
  <c r="BF288" i="45"/>
  <c r="BE288" i="45"/>
  <c r="BF287" i="45"/>
  <c r="BE287" i="45"/>
  <c r="BF286" i="45"/>
  <c r="BE286" i="45"/>
  <c r="BF285" i="45"/>
  <c r="BE285" i="45"/>
  <c r="BF284" i="45"/>
  <c r="BE284" i="45"/>
  <c r="BF283" i="45"/>
  <c r="BE283" i="45"/>
  <c r="BF282" i="45"/>
  <c r="BE282" i="45"/>
  <c r="BF281" i="45"/>
  <c r="BE281" i="45"/>
  <c r="BF280" i="45"/>
  <c r="BE280" i="45"/>
  <c r="BF279" i="45"/>
  <c r="BE279" i="45"/>
  <c r="BF278" i="45"/>
  <c r="BE278" i="45"/>
  <c r="BF277" i="45"/>
  <c r="BE277" i="45"/>
  <c r="BF276" i="45"/>
  <c r="BE276" i="45"/>
  <c r="BF275" i="45"/>
  <c r="BE275" i="45"/>
  <c r="BF274" i="45"/>
  <c r="BE274" i="45"/>
  <c r="BF273" i="45"/>
  <c r="BE273" i="45"/>
  <c r="BF272" i="45"/>
  <c r="BE272" i="45"/>
  <c r="BF271" i="45"/>
  <c r="BE271" i="45"/>
  <c r="BF270" i="45"/>
  <c r="BE270" i="45"/>
  <c r="BF269" i="45"/>
  <c r="BE269" i="45"/>
  <c r="BF268" i="45"/>
  <c r="BE268" i="45"/>
  <c r="BF267" i="45"/>
  <c r="BE267" i="45"/>
  <c r="BF266" i="45"/>
  <c r="BE266" i="45"/>
  <c r="BF265" i="45"/>
  <c r="BE265" i="45"/>
  <c r="BF264" i="45"/>
  <c r="BE264" i="45"/>
  <c r="BF263" i="45"/>
  <c r="BE263" i="45"/>
  <c r="BF262" i="45"/>
  <c r="BE262" i="45"/>
  <c r="BF261" i="45"/>
  <c r="BE261" i="45"/>
  <c r="BF260" i="45"/>
  <c r="BE260" i="45"/>
  <c r="BF259" i="45"/>
  <c r="BE259" i="45"/>
  <c r="BF258" i="45"/>
  <c r="BE258" i="45"/>
  <c r="BF257" i="45"/>
  <c r="BE257" i="45"/>
  <c r="BF256" i="45"/>
  <c r="BE256" i="45"/>
  <c r="BF255" i="45"/>
  <c r="BE255" i="45"/>
  <c r="BF254" i="45"/>
  <c r="BE254" i="45"/>
  <c r="BF253" i="45"/>
  <c r="BE253" i="45"/>
  <c r="BF252" i="45"/>
  <c r="BE252" i="45"/>
  <c r="BF251" i="45"/>
  <c r="BE251" i="45"/>
  <c r="BF250" i="45"/>
  <c r="BE250" i="45"/>
  <c r="BF249" i="45"/>
  <c r="BE249" i="45"/>
  <c r="BF248" i="45"/>
  <c r="BE248" i="45"/>
  <c r="BF247" i="45"/>
  <c r="BE247" i="45"/>
  <c r="BF246" i="45"/>
  <c r="BE246" i="45"/>
  <c r="BF245" i="45"/>
  <c r="BE245" i="45"/>
  <c r="BF244" i="45"/>
  <c r="BE244" i="45"/>
  <c r="BF243" i="45"/>
  <c r="BE243" i="45"/>
  <c r="BF242" i="45"/>
  <c r="BE242" i="45"/>
  <c r="BF241" i="45"/>
  <c r="BE241" i="45"/>
  <c r="BF240" i="45"/>
  <c r="BE240" i="45"/>
  <c r="BF239" i="45"/>
  <c r="BE239" i="45"/>
  <c r="BF238" i="45"/>
  <c r="BE238" i="45"/>
  <c r="BF237" i="45"/>
  <c r="BE237" i="45"/>
  <c r="BF236" i="45"/>
  <c r="BE236" i="45"/>
  <c r="BF235" i="45"/>
  <c r="BE235" i="45"/>
  <c r="BF234" i="45"/>
  <c r="BE234" i="45"/>
  <c r="BF233" i="45"/>
  <c r="BE233" i="45"/>
  <c r="BF232" i="45"/>
  <c r="BE232" i="45"/>
  <c r="BF231" i="45"/>
  <c r="BE231" i="45"/>
  <c r="BF230" i="45"/>
  <c r="BE230" i="45"/>
  <c r="BF229" i="45"/>
  <c r="BE229" i="45"/>
  <c r="BF228" i="45"/>
  <c r="BE228" i="45"/>
  <c r="BF227" i="45"/>
  <c r="BE227" i="45"/>
  <c r="BF226" i="45"/>
  <c r="BE226" i="45"/>
  <c r="BF225" i="45"/>
  <c r="BE225" i="45"/>
  <c r="BF224" i="45"/>
  <c r="BE224" i="45"/>
  <c r="BF223" i="45"/>
  <c r="BE223" i="45"/>
  <c r="BF222" i="45"/>
  <c r="BE222" i="45"/>
  <c r="BF221" i="45"/>
  <c r="BE221" i="45"/>
  <c r="BF220" i="45"/>
  <c r="BE220" i="45"/>
  <c r="BF219" i="45"/>
  <c r="BE219" i="45"/>
  <c r="BF218" i="45"/>
  <c r="BE218" i="45"/>
  <c r="BF217" i="45"/>
  <c r="BE217" i="45"/>
  <c r="BF216" i="45"/>
  <c r="BE216" i="45"/>
  <c r="BF215" i="45"/>
  <c r="BE215" i="45"/>
  <c r="BF214" i="45"/>
  <c r="BE214" i="45"/>
  <c r="BF213" i="45"/>
  <c r="BE213" i="45"/>
  <c r="BF212" i="45"/>
  <c r="BE212" i="45"/>
  <c r="BF211" i="45"/>
  <c r="BE211" i="45"/>
  <c r="BF210" i="45"/>
  <c r="BE210" i="45"/>
  <c r="BF209" i="45"/>
  <c r="BE209" i="45"/>
  <c r="BF208" i="45"/>
  <c r="BE208" i="45"/>
  <c r="BF207" i="45"/>
  <c r="BE207" i="45"/>
  <c r="BF206" i="45"/>
  <c r="BE206" i="45"/>
  <c r="BF205" i="45"/>
  <c r="BE205" i="45"/>
  <c r="BF204" i="45"/>
  <c r="BE204" i="45"/>
  <c r="BF203" i="45"/>
  <c r="BE203" i="45"/>
  <c r="BF202" i="45"/>
  <c r="BE202" i="45"/>
  <c r="BF201" i="45"/>
  <c r="BE201" i="45"/>
  <c r="BF200" i="45"/>
  <c r="BE200" i="45"/>
  <c r="BF199" i="45"/>
  <c r="BE199" i="45"/>
  <c r="BF198" i="45"/>
  <c r="BE198" i="45"/>
  <c r="BF197" i="45"/>
  <c r="BE197" i="45"/>
  <c r="BF196" i="45"/>
  <c r="BE196" i="45"/>
  <c r="BF195" i="45"/>
  <c r="BE195" i="45"/>
  <c r="BF194" i="45"/>
  <c r="BE194" i="45"/>
  <c r="BF193" i="45"/>
  <c r="BE193" i="45"/>
  <c r="BF192" i="45"/>
  <c r="BE192" i="45"/>
  <c r="BF191" i="45"/>
  <c r="BE191" i="45"/>
  <c r="BF190" i="45"/>
  <c r="BE190" i="45"/>
  <c r="BF189" i="45"/>
  <c r="BE189" i="45"/>
  <c r="BF188" i="45"/>
  <c r="BE188" i="45"/>
  <c r="BF187" i="45"/>
  <c r="BE187" i="45"/>
  <c r="BF186" i="45"/>
  <c r="BE186" i="45"/>
  <c r="BF185" i="45"/>
  <c r="BE185" i="45"/>
  <c r="BF184" i="45"/>
  <c r="BE184" i="45"/>
  <c r="BF183" i="45"/>
  <c r="BE183" i="45"/>
  <c r="BF182" i="45"/>
  <c r="BE182" i="45"/>
  <c r="BF181" i="45"/>
  <c r="BE181" i="45"/>
  <c r="BF180" i="45"/>
  <c r="BE180" i="45"/>
  <c r="BF179" i="45"/>
  <c r="BE179" i="45"/>
  <c r="BF178" i="45"/>
  <c r="BE178" i="45"/>
  <c r="BF177" i="45"/>
  <c r="BE177" i="45"/>
  <c r="BF176" i="45"/>
  <c r="BE176" i="45"/>
  <c r="BF175" i="45"/>
  <c r="BE175" i="45"/>
  <c r="BF174" i="45"/>
  <c r="BE174" i="45"/>
  <c r="BF173" i="45"/>
  <c r="BE173" i="45"/>
  <c r="BF172" i="45"/>
  <c r="BE172" i="45"/>
  <c r="BF171" i="45"/>
  <c r="BE171" i="45"/>
  <c r="BF170" i="45"/>
  <c r="BE170" i="45"/>
  <c r="BF169" i="45"/>
  <c r="BE169" i="45"/>
  <c r="BF168" i="45"/>
  <c r="BE168" i="45"/>
  <c r="BF167" i="45"/>
  <c r="BE167" i="45"/>
  <c r="BF166" i="45"/>
  <c r="BE166" i="45"/>
  <c r="BF165" i="45"/>
  <c r="BE165" i="45"/>
  <c r="BF164" i="45"/>
  <c r="BE164" i="45"/>
  <c r="BF163" i="45"/>
  <c r="BE163" i="45"/>
  <c r="BF162" i="45"/>
  <c r="BE162" i="45"/>
  <c r="BF161" i="45"/>
  <c r="BE161" i="45"/>
  <c r="BF160" i="45"/>
  <c r="BE160" i="45"/>
  <c r="BF159" i="45"/>
  <c r="BE159" i="45"/>
  <c r="BF158" i="45"/>
  <c r="BE158" i="45"/>
  <c r="BF157" i="45"/>
  <c r="BE157" i="45"/>
  <c r="BF156" i="45"/>
  <c r="BE156" i="45"/>
  <c r="BF155" i="45"/>
  <c r="BE155" i="45"/>
  <c r="BF154" i="45"/>
  <c r="BE154" i="45"/>
  <c r="BF153" i="45"/>
  <c r="BE153" i="45"/>
  <c r="BF152" i="45"/>
  <c r="BE152" i="45"/>
  <c r="BF151" i="45"/>
  <c r="BE151" i="45"/>
  <c r="BF150" i="45"/>
  <c r="BE150" i="45"/>
  <c r="BF149" i="45"/>
  <c r="BE149" i="45"/>
  <c r="BF148" i="45"/>
  <c r="BE148" i="45"/>
  <c r="BF147" i="45"/>
  <c r="BE147" i="45"/>
  <c r="BF146" i="45"/>
  <c r="BE146" i="45"/>
  <c r="BF145" i="45"/>
  <c r="BE145" i="45"/>
  <c r="BF144" i="45"/>
  <c r="BE144" i="45"/>
  <c r="BF143" i="45"/>
  <c r="BE143" i="45"/>
  <c r="BF142" i="45"/>
  <c r="BE142" i="45"/>
  <c r="BF141" i="45"/>
  <c r="BE141" i="45"/>
  <c r="BF140" i="45"/>
  <c r="BE140" i="45"/>
  <c r="BF139" i="45"/>
  <c r="BE139" i="45"/>
  <c r="BF138" i="45"/>
  <c r="BE138" i="45"/>
  <c r="BF137" i="45"/>
  <c r="BE137" i="45"/>
  <c r="BF136" i="45"/>
  <c r="BE136" i="45"/>
  <c r="BF135" i="45"/>
  <c r="BE135" i="45"/>
  <c r="BF134" i="45"/>
  <c r="BE134" i="45"/>
  <c r="BF133" i="45"/>
  <c r="BE133" i="45"/>
  <c r="BF132" i="45"/>
  <c r="BE132" i="45"/>
  <c r="BF131" i="45"/>
  <c r="BE131" i="45"/>
  <c r="BF130" i="45"/>
  <c r="BE130" i="45"/>
  <c r="BF129" i="45"/>
  <c r="BE129" i="45"/>
  <c r="BF128" i="45"/>
  <c r="BE128" i="45"/>
  <c r="BF127" i="45"/>
  <c r="BE127" i="45"/>
  <c r="BF126" i="45"/>
  <c r="BE126" i="45"/>
  <c r="BF125" i="45"/>
  <c r="BE125" i="45"/>
  <c r="BF124" i="45"/>
  <c r="BE124" i="45"/>
  <c r="BF123" i="45"/>
  <c r="BE123" i="45"/>
  <c r="BF122" i="45"/>
  <c r="BE122" i="45"/>
  <c r="BF121" i="45"/>
  <c r="BE121" i="45"/>
  <c r="BF120" i="45"/>
  <c r="BE120" i="45"/>
  <c r="BF119" i="45"/>
  <c r="BE119" i="45"/>
  <c r="BF118" i="45"/>
  <c r="BE118" i="45"/>
  <c r="BF117" i="45"/>
  <c r="BE117" i="45"/>
  <c r="BF116" i="45"/>
  <c r="BE116" i="45"/>
  <c r="BF115" i="45"/>
  <c r="BE115" i="45"/>
  <c r="BF114" i="45"/>
  <c r="BE114" i="45"/>
  <c r="BF113" i="45"/>
  <c r="BE113" i="45"/>
  <c r="BF112" i="45"/>
  <c r="BE112" i="45"/>
  <c r="BF111" i="45"/>
  <c r="BE111" i="45"/>
  <c r="BF110" i="45"/>
  <c r="BE110" i="45"/>
  <c r="BF109" i="45"/>
  <c r="BE109" i="45"/>
  <c r="BF108" i="45"/>
  <c r="BE108" i="45"/>
  <c r="BF107" i="45"/>
  <c r="BE107" i="45"/>
  <c r="BF106" i="45"/>
  <c r="BE106" i="45"/>
  <c r="BF105" i="45"/>
  <c r="BE105" i="45"/>
  <c r="BF104" i="45"/>
  <c r="BE104" i="45"/>
  <c r="BF103" i="45"/>
  <c r="BE103" i="45"/>
  <c r="BF102" i="45"/>
  <c r="BE102" i="45"/>
  <c r="BF101" i="45"/>
  <c r="BE101" i="45"/>
  <c r="BF100" i="45"/>
  <c r="BE100" i="45"/>
  <c r="BF99" i="45"/>
  <c r="BE99" i="45"/>
  <c r="BF98" i="45"/>
  <c r="BE98" i="45"/>
  <c r="BF97" i="45"/>
  <c r="BE97" i="45"/>
  <c r="BF96" i="45"/>
  <c r="BE96" i="45"/>
  <c r="BF95" i="45"/>
  <c r="BE95" i="45"/>
  <c r="BF94" i="45"/>
  <c r="BE94" i="45"/>
  <c r="BF93" i="45"/>
  <c r="BE93" i="45"/>
  <c r="BF92" i="45"/>
  <c r="BE92" i="45"/>
  <c r="BF91" i="45"/>
  <c r="BE91" i="45"/>
  <c r="BF90" i="45"/>
  <c r="BE90" i="45"/>
  <c r="BF89" i="45"/>
  <c r="BE89" i="45"/>
  <c r="BF88" i="45"/>
  <c r="BE88" i="45"/>
  <c r="BF87" i="45"/>
  <c r="BE87" i="45"/>
  <c r="BF86" i="45"/>
  <c r="BE86" i="45"/>
  <c r="BF85" i="45"/>
  <c r="BE85" i="45"/>
  <c r="BF84" i="45"/>
  <c r="BE84" i="45"/>
  <c r="BF83" i="45"/>
  <c r="BE83" i="45"/>
  <c r="BF82" i="45"/>
  <c r="BE82" i="45"/>
  <c r="BF81" i="45"/>
  <c r="BE81" i="45"/>
  <c r="BF80" i="45"/>
  <c r="BE80" i="45"/>
  <c r="BF79" i="45"/>
  <c r="BE79" i="45"/>
  <c r="BF78" i="45"/>
  <c r="BE78" i="45"/>
  <c r="BF77" i="45"/>
  <c r="BE77" i="45"/>
  <c r="BF76" i="45"/>
  <c r="BE76" i="45"/>
  <c r="BF75" i="45"/>
  <c r="BE75" i="45"/>
  <c r="BF74" i="45"/>
  <c r="BE74" i="45"/>
  <c r="BF73" i="45"/>
  <c r="BE73" i="45"/>
  <c r="BF72" i="45"/>
  <c r="BE72" i="45"/>
  <c r="BF71" i="45"/>
  <c r="BE71" i="45"/>
  <c r="BF70" i="45"/>
  <c r="BE70" i="45"/>
  <c r="BF69" i="45"/>
  <c r="BE69" i="45"/>
  <c r="BF68" i="45"/>
  <c r="BE68" i="45"/>
  <c r="BF67" i="45"/>
  <c r="BE67" i="45"/>
  <c r="BF66" i="45"/>
  <c r="BE66" i="45"/>
  <c r="BF65" i="45"/>
  <c r="BE65" i="45"/>
  <c r="BF64" i="45"/>
  <c r="BE64" i="45"/>
  <c r="BF63" i="45"/>
  <c r="BE63" i="45"/>
  <c r="BF62" i="45"/>
  <c r="BE62" i="45"/>
  <c r="BF61" i="45"/>
  <c r="BE61" i="45"/>
  <c r="BF60" i="45"/>
  <c r="BE60" i="45"/>
  <c r="BF59" i="45"/>
  <c r="BE59" i="45"/>
  <c r="BF58" i="45"/>
  <c r="BE58" i="45"/>
  <c r="BF57" i="45"/>
  <c r="BE57" i="45"/>
  <c r="BF56" i="45"/>
  <c r="BE56" i="45"/>
  <c r="BF55" i="45"/>
  <c r="BE55" i="45"/>
  <c r="BF54" i="45"/>
  <c r="BE54" i="45"/>
  <c r="BF53" i="45"/>
  <c r="BE53" i="45"/>
  <c r="BF52" i="45"/>
  <c r="BE52" i="45"/>
  <c r="BF51" i="45"/>
  <c r="BE51" i="45"/>
  <c r="BF50" i="45"/>
  <c r="BE50" i="45"/>
  <c r="BF49" i="45"/>
  <c r="BE49" i="45"/>
  <c r="BF48" i="45"/>
  <c r="BE48" i="45"/>
  <c r="BF47" i="45"/>
  <c r="BE47" i="45"/>
  <c r="BF46" i="45"/>
  <c r="BE46" i="45"/>
  <c r="BF45" i="45"/>
  <c r="BE45" i="45"/>
  <c r="BF44" i="45"/>
  <c r="BE44" i="45"/>
  <c r="BF43" i="45"/>
  <c r="BE43" i="45"/>
  <c r="BF42" i="45"/>
  <c r="BE42" i="45"/>
  <c r="BF41" i="45"/>
  <c r="BE41" i="45"/>
  <c r="BF40" i="45"/>
  <c r="BE40" i="45"/>
  <c r="BF39" i="45"/>
  <c r="BE39" i="45"/>
  <c r="BF38" i="45"/>
  <c r="BE38" i="45"/>
  <c r="BF37" i="45"/>
  <c r="BE37" i="45"/>
  <c r="BF36" i="45"/>
  <c r="BE36" i="45"/>
  <c r="BF35" i="45"/>
  <c r="BE35" i="45"/>
  <c r="BF34" i="45"/>
  <c r="BE34" i="45"/>
  <c r="BF33" i="45"/>
  <c r="BE33" i="45"/>
  <c r="BF32" i="45"/>
  <c r="BE32" i="45"/>
  <c r="BF31" i="45"/>
  <c r="BE31" i="45"/>
  <c r="BF30" i="45"/>
  <c r="BE30" i="45"/>
  <c r="BF29" i="45"/>
  <c r="BE29" i="45"/>
  <c r="AV22" i="45"/>
  <c r="AU22" i="45"/>
  <c r="AS22" i="45"/>
  <c r="AR22" i="45"/>
  <c r="AQ22" i="45"/>
  <c r="AW20" i="45"/>
  <c r="AV20" i="45"/>
  <c r="AU20" i="45"/>
  <c r="AT20" i="45"/>
  <c r="AS20" i="45"/>
  <c r="AR20" i="45"/>
  <c r="AQ20" i="45"/>
  <c r="AX14" i="45"/>
  <c r="AV19" i="45"/>
  <c r="AU19" i="45"/>
  <c r="AT19" i="45"/>
  <c r="AS19" i="45"/>
  <c r="AR19" i="45"/>
  <c r="AQ19" i="45"/>
  <c r="BF19" i="45" s="1"/>
  <c r="BF18" i="45"/>
  <c r="BE18" i="45"/>
  <c r="CR245" i="24" l="1"/>
  <c r="AY21" i="45"/>
  <c r="AY23" i="45" s="1"/>
  <c r="AY26" i="45" s="1"/>
  <c r="BF20" i="45"/>
  <c r="AZ21" i="45"/>
  <c r="AZ23" i="45" s="1"/>
  <c r="BE20" i="45"/>
  <c r="AS21" i="45"/>
  <c r="AS23" i="45" s="1"/>
  <c r="AR21" i="45"/>
  <c r="AR23" i="45" s="1"/>
  <c r="AR26" i="45" s="1"/>
  <c r="BA21" i="45"/>
  <c r="BA23" i="45" s="1"/>
  <c r="BF22" i="45"/>
  <c r="AT21" i="45"/>
  <c r="AT23" i="45" s="1"/>
  <c r="AU21" i="45"/>
  <c r="AU23" i="45" s="1"/>
  <c r="BB21" i="45"/>
  <c r="BB23" i="45" s="1"/>
  <c r="AQ21" i="45"/>
  <c r="AQ23" i="45" s="1"/>
  <c r="BC21" i="45"/>
  <c r="BC23" i="45" s="1"/>
  <c r="AV21" i="45"/>
  <c r="AV23" i="45" s="1"/>
  <c r="AW21" i="45"/>
  <c r="BE22" i="45"/>
  <c r="AX21" i="45"/>
  <c r="AX23" i="45" s="1"/>
  <c r="CM245" i="24"/>
  <c r="BE19" i="45"/>
  <c r="BE21" i="45" l="1"/>
  <c r="BF21" i="45"/>
  <c r="AW23" i="45"/>
  <c r="AW26" i="45" s="1"/>
  <c r="AU26" i="45"/>
  <c r="BE23" i="45"/>
  <c r="BF23" i="45" l="1"/>
  <c r="AY246" i="24"/>
  <c r="BL246" i="24"/>
  <c r="BY246" i="24"/>
  <c r="CL246" i="24"/>
  <c r="CL211" i="24"/>
  <c r="BY211" i="24"/>
  <c r="BL211" i="24"/>
  <c r="AY211" i="24"/>
  <c r="U153" i="24"/>
  <c r="T153" i="24"/>
  <c r="S153" i="24"/>
  <c r="R153" i="24"/>
  <c r="Q153" i="24"/>
  <c r="P153" i="24"/>
  <c r="O153" i="24"/>
  <c r="N153" i="24"/>
  <c r="M153" i="24"/>
  <c r="L153" i="24"/>
  <c r="K153" i="24"/>
  <c r="J153" i="24"/>
  <c r="I153" i="24"/>
  <c r="H153" i="24"/>
  <c r="G153" i="24"/>
  <c r="F153" i="24"/>
  <c r="AK211" i="24" l="1"/>
  <c r="CP246" i="24"/>
  <c r="CO246" i="24"/>
  <c r="CO211" i="24"/>
  <c r="CN211" i="24"/>
  <c r="CP211" i="24"/>
  <c r="CN246" i="24"/>
  <c r="AO307" i="43" l="1"/>
  <c r="AO306" i="43"/>
  <c r="AQ312" i="43"/>
  <c r="AP312" i="43"/>
  <c r="AO311" i="43"/>
  <c r="AO310" i="43"/>
  <c r="AO309" i="43"/>
  <c r="AO308" i="43"/>
  <c r="AO27" i="43"/>
  <c r="AP27" i="43" s="1"/>
  <c r="AI167" i="24"/>
  <c r="BY144" i="24" l="1"/>
  <c r="BY143" i="24"/>
  <c r="BY142" i="24"/>
  <c r="BY141" i="24"/>
  <c r="BL143" i="24"/>
  <c r="BL142" i="24"/>
  <c r="BL141" i="24"/>
  <c r="AY143" i="24"/>
  <c r="AY142" i="24"/>
  <c r="CL142" i="24"/>
  <c r="AG140" i="24"/>
  <c r="AF140" i="24"/>
  <c r="AE141" i="24"/>
  <c r="AD141" i="24"/>
  <c r="AK142" i="24" l="1"/>
  <c r="AI141" i="24"/>
  <c r="CN143" i="24"/>
  <c r="CO141" i="24"/>
  <c r="CO142" i="24"/>
  <c r="CO143" i="24"/>
  <c r="CP142" i="24"/>
  <c r="CN142" i="24"/>
  <c r="AL141" i="24" l="1"/>
  <c r="CK206" i="24"/>
  <c r="CJ206" i="24"/>
  <c r="CI206" i="24"/>
  <c r="CH206" i="24"/>
  <c r="CG206" i="24"/>
  <c r="CF206" i="24"/>
  <c r="CE206" i="24"/>
  <c r="CD206" i="24"/>
  <c r="CC206" i="24"/>
  <c r="CB206" i="24"/>
  <c r="CA206" i="24"/>
  <c r="BZ206" i="24"/>
  <c r="BX206" i="24"/>
  <c r="BW206" i="24"/>
  <c r="BV206" i="24"/>
  <c r="BU206" i="24"/>
  <c r="BT206" i="24"/>
  <c r="BS206" i="24"/>
  <c r="BR206" i="24"/>
  <c r="BQ206" i="24"/>
  <c r="BP206" i="24"/>
  <c r="BO206" i="24"/>
  <c r="BN206" i="24"/>
  <c r="BM206" i="24"/>
  <c r="BK206" i="24"/>
  <c r="BJ206" i="24"/>
  <c r="BI206" i="24"/>
  <c r="BH206" i="24"/>
  <c r="BG206" i="24"/>
  <c r="BF206" i="24"/>
  <c r="BE206" i="24"/>
  <c r="BD206" i="24"/>
  <c r="BC206" i="24"/>
  <c r="BB206" i="24"/>
  <c r="BA206" i="24"/>
  <c r="AZ206" i="24"/>
  <c r="AX206" i="24"/>
  <c r="AW206" i="24"/>
  <c r="AV206" i="24"/>
  <c r="AU206" i="24"/>
  <c r="AT206" i="24"/>
  <c r="AS206" i="24"/>
  <c r="AR206" i="24"/>
  <c r="AQ206" i="24"/>
  <c r="AP206" i="24"/>
  <c r="AO206" i="24"/>
  <c r="AN206" i="24"/>
  <c r="AM206" i="24"/>
  <c r="AJ206" i="24"/>
  <c r="AH206" i="24"/>
  <c r="AG206" i="24"/>
  <c r="AF206" i="24"/>
  <c r="AC206" i="24"/>
  <c r="AB206" i="24"/>
  <c r="AA206" i="24"/>
  <c r="Z206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CR141" i="24" l="1"/>
  <c r="AE212" i="24"/>
  <c r="AD212" i="24"/>
  <c r="AI212" i="24" s="1"/>
  <c r="AE211" i="24"/>
  <c r="AD211" i="24"/>
  <c r="AE210" i="24"/>
  <c r="AD210" i="24"/>
  <c r="AE209" i="24"/>
  <c r="AD209" i="24"/>
  <c r="AE208" i="24"/>
  <c r="AD208" i="24"/>
  <c r="AI208" i="24" s="1"/>
  <c r="AE207" i="24"/>
  <c r="AD207" i="24"/>
  <c r="AE205" i="24"/>
  <c r="AD205" i="24"/>
  <c r="AE203" i="24"/>
  <c r="AD203" i="24"/>
  <c r="AJ215" i="24"/>
  <c r="AJ213" i="24" s="1"/>
  <c r="CK241" i="24"/>
  <c r="CK240" i="24" s="1"/>
  <c r="CJ241" i="24"/>
  <c r="CJ240" i="24" s="1"/>
  <c r="CI241" i="24"/>
  <c r="CI240" i="24" s="1"/>
  <c r="CH241" i="24"/>
  <c r="CH240" i="24" s="1"/>
  <c r="CG241" i="24"/>
  <c r="CG240" i="24" s="1"/>
  <c r="CF241" i="24"/>
  <c r="CF240" i="24" s="1"/>
  <c r="CE241" i="24"/>
  <c r="CE240" i="24" s="1"/>
  <c r="CD241" i="24"/>
  <c r="CD240" i="24" s="1"/>
  <c r="CC241" i="24"/>
  <c r="CC240" i="24" s="1"/>
  <c r="CB241" i="24"/>
  <c r="CB240" i="24" s="1"/>
  <c r="CA241" i="24"/>
  <c r="CA240" i="24" s="1"/>
  <c r="BZ241" i="24"/>
  <c r="BZ240" i="24" s="1"/>
  <c r="BX241" i="24"/>
  <c r="BX240" i="24" s="1"/>
  <c r="BW241" i="24"/>
  <c r="BW240" i="24" s="1"/>
  <c r="BV241" i="24"/>
  <c r="BV240" i="24" s="1"/>
  <c r="BU241" i="24"/>
  <c r="BU240" i="24" s="1"/>
  <c r="BT241" i="24"/>
  <c r="BT240" i="24" s="1"/>
  <c r="BS241" i="24"/>
  <c r="BS240" i="24" s="1"/>
  <c r="BR241" i="24"/>
  <c r="BR240" i="24" s="1"/>
  <c r="BQ241" i="24"/>
  <c r="BQ240" i="24" s="1"/>
  <c r="BP241" i="24"/>
  <c r="BP240" i="24" s="1"/>
  <c r="BO241" i="24"/>
  <c r="BO240" i="24" s="1"/>
  <c r="BN241" i="24"/>
  <c r="BN240" i="24" s="1"/>
  <c r="BM241" i="24"/>
  <c r="BM240" i="24" s="1"/>
  <c r="BK241" i="24"/>
  <c r="BK240" i="24" s="1"/>
  <c r="BJ241" i="24"/>
  <c r="BJ240" i="24" s="1"/>
  <c r="BI241" i="24"/>
  <c r="BI240" i="24" s="1"/>
  <c r="BH241" i="24"/>
  <c r="BH240" i="24" s="1"/>
  <c r="BG241" i="24"/>
  <c r="BG240" i="24" s="1"/>
  <c r="BF241" i="24"/>
  <c r="BF240" i="24" s="1"/>
  <c r="BE241" i="24"/>
  <c r="BE240" i="24" s="1"/>
  <c r="BD241" i="24"/>
  <c r="BD240" i="24" s="1"/>
  <c r="BC241" i="24"/>
  <c r="BC240" i="24" s="1"/>
  <c r="BB241" i="24"/>
  <c r="BB240" i="24" s="1"/>
  <c r="BA241" i="24"/>
  <c r="BA240" i="24" s="1"/>
  <c r="AZ241" i="24"/>
  <c r="AZ240" i="24" s="1"/>
  <c r="AX241" i="24"/>
  <c r="AX240" i="24" s="1"/>
  <c r="AW241" i="24"/>
  <c r="AW240" i="24" s="1"/>
  <c r="AV241" i="24"/>
  <c r="AV240" i="24" s="1"/>
  <c r="AU241" i="24"/>
  <c r="AU240" i="24" s="1"/>
  <c r="AT241" i="24"/>
  <c r="AT240" i="24" s="1"/>
  <c r="AS241" i="24"/>
  <c r="AS240" i="24" s="1"/>
  <c r="AR241" i="24"/>
  <c r="AR240" i="24" s="1"/>
  <c r="AQ241" i="24"/>
  <c r="AQ240" i="24" s="1"/>
  <c r="AP241" i="24"/>
  <c r="AP240" i="24" s="1"/>
  <c r="AO241" i="24"/>
  <c r="AO240" i="24" s="1"/>
  <c r="AN241" i="24"/>
  <c r="AN240" i="24" s="1"/>
  <c r="AM241" i="24"/>
  <c r="AM240" i="24" s="1"/>
  <c r="AJ241" i="24"/>
  <c r="AJ240" i="24" s="1"/>
  <c r="AH241" i="24"/>
  <c r="AH240" i="24" s="1"/>
  <c r="AG241" i="24"/>
  <c r="AG240" i="24" s="1"/>
  <c r="AF241" i="24"/>
  <c r="AF240" i="24" s="1"/>
  <c r="AC241" i="24"/>
  <c r="AC240" i="24" s="1"/>
  <c r="AC235" i="24" s="1"/>
  <c r="AB241" i="24"/>
  <c r="AB240" i="24" s="1"/>
  <c r="AB235" i="24" s="1"/>
  <c r="AA241" i="24"/>
  <c r="AA240" i="24" s="1"/>
  <c r="AA235" i="24" s="1"/>
  <c r="Z241" i="24"/>
  <c r="Z240" i="24" s="1"/>
  <c r="Z235" i="24" s="1"/>
  <c r="Y241" i="24"/>
  <c r="Y240" i="24" s="1"/>
  <c r="Y235" i="24" s="1"/>
  <c r="X241" i="24"/>
  <c r="X240" i="24" s="1"/>
  <c r="X235" i="24" s="1"/>
  <c r="W241" i="24"/>
  <c r="W240" i="24" s="1"/>
  <c r="V241" i="24"/>
  <c r="V240" i="24" s="1"/>
  <c r="U241" i="24"/>
  <c r="U240" i="24" s="1"/>
  <c r="S241" i="24"/>
  <c r="S240" i="24" s="1"/>
  <c r="R241" i="24"/>
  <c r="R240" i="24" s="1"/>
  <c r="Q241" i="24"/>
  <c r="Q240" i="24" s="1"/>
  <c r="P241" i="24"/>
  <c r="P240" i="24" s="1"/>
  <c r="O241" i="24"/>
  <c r="O240" i="24" s="1"/>
  <c r="N241" i="24"/>
  <c r="N240" i="24" s="1"/>
  <c r="M241" i="24"/>
  <c r="M240" i="24" s="1"/>
  <c r="L241" i="24"/>
  <c r="L240" i="24" s="1"/>
  <c r="K241" i="24"/>
  <c r="K240" i="24" s="1"/>
  <c r="J241" i="24"/>
  <c r="J240" i="24" s="1"/>
  <c r="I241" i="24"/>
  <c r="I240" i="24" s="1"/>
  <c r="H241" i="24"/>
  <c r="H240" i="24" s="1"/>
  <c r="G241" i="24"/>
  <c r="G240" i="24" s="1"/>
  <c r="F241" i="24"/>
  <c r="F240" i="24" s="1"/>
  <c r="T241" i="24"/>
  <c r="T240" i="24" s="1"/>
  <c r="S173" i="24"/>
  <c r="R173" i="24"/>
  <c r="S168" i="24"/>
  <c r="R168" i="24"/>
  <c r="U181" i="24"/>
  <c r="U180" i="24" s="1"/>
  <c r="T181" i="24"/>
  <c r="T180" i="24" s="1"/>
  <c r="S181" i="24"/>
  <c r="S180" i="24" s="1"/>
  <c r="R181" i="24"/>
  <c r="R180" i="24" s="1"/>
  <c r="AG251" i="24"/>
  <c r="AG250" i="24" s="1"/>
  <c r="AF251" i="24"/>
  <c r="AF250" i="24" s="1"/>
  <c r="AC251" i="24"/>
  <c r="AC250" i="24" s="1"/>
  <c r="AB251" i="24"/>
  <c r="AB250" i="24" s="1"/>
  <c r="AA251" i="24"/>
  <c r="AA250" i="24" s="1"/>
  <c r="Z251" i="24"/>
  <c r="Z250" i="24" s="1"/>
  <c r="Y251" i="24"/>
  <c r="Y250" i="24" s="1"/>
  <c r="X251" i="24"/>
  <c r="X250" i="24" s="1"/>
  <c r="W251" i="24"/>
  <c r="W250" i="24" s="1"/>
  <c r="V251" i="24"/>
  <c r="V250" i="24" s="1"/>
  <c r="U251" i="24"/>
  <c r="U250" i="24" s="1"/>
  <c r="T251" i="24"/>
  <c r="T250" i="24" s="1"/>
  <c r="S251" i="24"/>
  <c r="S250" i="24" s="1"/>
  <c r="R251" i="24"/>
  <c r="R250" i="24" s="1"/>
  <c r="Q251" i="24"/>
  <c r="Q250" i="24" s="1"/>
  <c r="P251" i="24"/>
  <c r="P250" i="24" s="1"/>
  <c r="O251" i="24"/>
  <c r="O250" i="24" s="1"/>
  <c r="N251" i="24"/>
  <c r="N250" i="24" s="1"/>
  <c r="M251" i="24"/>
  <c r="M250" i="24" s="1"/>
  <c r="L251" i="24"/>
  <c r="L250" i="24" s="1"/>
  <c r="K251" i="24"/>
  <c r="K250" i="24" s="1"/>
  <c r="J251" i="24"/>
  <c r="J250" i="24" s="1"/>
  <c r="I251" i="24"/>
  <c r="I250" i="24" s="1"/>
  <c r="H251" i="24"/>
  <c r="H250" i="24" s="1"/>
  <c r="G251" i="24"/>
  <c r="G250" i="24" s="1"/>
  <c r="F251" i="24"/>
  <c r="F250" i="24" s="1"/>
  <c r="E248" i="24"/>
  <c r="E247" i="24" s="1"/>
  <c r="S215" i="24"/>
  <c r="S213" i="24" s="1"/>
  <c r="R215" i="24"/>
  <c r="R213" i="24" s="1"/>
  <c r="AI207" i="24" l="1"/>
  <c r="AI211" i="24"/>
  <c r="AI210" i="24"/>
  <c r="AI209" i="24"/>
  <c r="AI203" i="24"/>
  <c r="AE235" i="24"/>
  <c r="AL211" i="24"/>
  <c r="AD206" i="24"/>
  <c r="AE206" i="24"/>
  <c r="AF231" i="24"/>
  <c r="AG248" i="24"/>
  <c r="AG247" i="24" s="1"/>
  <c r="AF248" i="24"/>
  <c r="AF247" i="24" s="1"/>
  <c r="AG231" i="24"/>
  <c r="AG215" i="24"/>
  <c r="AG213" i="24" s="1"/>
  <c r="AF215" i="24"/>
  <c r="AF213" i="24" s="1"/>
  <c r="AG204" i="24"/>
  <c r="AF204" i="24"/>
  <c r="AG197" i="24"/>
  <c r="AG196" i="24" s="1"/>
  <c r="AF197" i="24"/>
  <c r="AF196" i="24" s="1"/>
  <c r="AG189" i="24"/>
  <c r="AG188" i="24" s="1"/>
  <c r="AF189" i="24"/>
  <c r="AF188" i="24" s="1"/>
  <c r="AG181" i="24"/>
  <c r="AG180" i="24" s="1"/>
  <c r="AF181" i="24"/>
  <c r="AF173" i="24"/>
  <c r="AG168" i="24"/>
  <c r="AG166" i="24" s="1"/>
  <c r="AF168" i="24"/>
  <c r="AG160" i="24"/>
  <c r="AF160" i="24"/>
  <c r="AG153" i="24"/>
  <c r="AF153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S115" i="24"/>
  <c r="S87" i="24"/>
  <c r="AG134" i="24"/>
  <c r="AF134" i="24"/>
  <c r="AG123" i="24"/>
  <c r="AF123" i="24"/>
  <c r="AG117" i="24"/>
  <c r="AF117" i="24"/>
  <c r="AG114" i="24"/>
  <c r="AF114" i="24"/>
  <c r="AG110" i="24"/>
  <c r="AF110" i="24"/>
  <c r="AG104" i="24"/>
  <c r="AF104" i="24"/>
  <c r="AG101" i="24"/>
  <c r="AF101" i="24"/>
  <c r="AG96" i="24"/>
  <c r="AF96" i="24"/>
  <c r="AG86" i="24"/>
  <c r="AF86" i="24"/>
  <c r="AG70" i="24"/>
  <c r="AF70" i="24"/>
  <c r="AG67" i="24"/>
  <c r="AF67" i="24"/>
  <c r="AG61" i="24"/>
  <c r="AF61" i="24"/>
  <c r="AG57" i="24"/>
  <c r="AF57" i="24"/>
  <c r="AG52" i="24"/>
  <c r="AF52" i="24"/>
  <c r="AG14" i="24"/>
  <c r="AG13" i="24" s="1"/>
  <c r="AF14" i="24"/>
  <c r="AF13" i="24" s="1"/>
  <c r="CQ211" i="24" l="1"/>
  <c r="CR211" i="24"/>
  <c r="CM211" i="24"/>
  <c r="AG152" i="24"/>
  <c r="AF152" i="24"/>
  <c r="AF166" i="24"/>
  <c r="AF180" i="24"/>
  <c r="AG51" i="24"/>
  <c r="AF51" i="24"/>
  <c r="AF60" i="24"/>
  <c r="AG60" i="24"/>
  <c r="AF12" i="24"/>
  <c r="AG12" i="24"/>
  <c r="R89" i="24"/>
  <c r="R86" i="24" s="1"/>
  <c r="S231" i="24"/>
  <c r="E251" i="24"/>
  <c r="E250" i="24" s="1"/>
  <c r="AH251" i="24"/>
  <c r="AJ251" i="24"/>
  <c r="AM251" i="24"/>
  <c r="AN251" i="24"/>
  <c r="AO251" i="24"/>
  <c r="AP251" i="24"/>
  <c r="AQ251" i="24"/>
  <c r="AR251" i="24"/>
  <c r="AS251" i="24"/>
  <c r="AT251" i="24"/>
  <c r="AV251" i="24"/>
  <c r="AW251" i="24"/>
  <c r="AX251" i="24"/>
  <c r="AZ251" i="24"/>
  <c r="BA251" i="24"/>
  <c r="BB251" i="24"/>
  <c r="BC251" i="24"/>
  <c r="BD251" i="24"/>
  <c r="BE251" i="24"/>
  <c r="BF251" i="24"/>
  <c r="BG251" i="24"/>
  <c r="BH251" i="24"/>
  <c r="BI251" i="24"/>
  <c r="BJ251" i="24"/>
  <c r="BK251" i="24"/>
  <c r="BM251" i="24"/>
  <c r="BN251" i="24"/>
  <c r="BO251" i="24"/>
  <c r="BP251" i="24"/>
  <c r="BQ251" i="24"/>
  <c r="BR251" i="24"/>
  <c r="BS251" i="24"/>
  <c r="BT251" i="24"/>
  <c r="BU251" i="24"/>
  <c r="BV251" i="24"/>
  <c r="BW251" i="24"/>
  <c r="BX251" i="24"/>
  <c r="BZ251" i="24"/>
  <c r="CA251" i="24"/>
  <c r="CB251" i="24"/>
  <c r="CC251" i="24"/>
  <c r="CD251" i="24"/>
  <c r="CE251" i="24"/>
  <c r="CF251" i="24"/>
  <c r="CG251" i="24"/>
  <c r="CH251" i="24"/>
  <c r="CI251" i="24"/>
  <c r="CJ251" i="24"/>
  <c r="CK251" i="24"/>
  <c r="S86" i="24"/>
  <c r="AF151" i="24" l="1"/>
  <c r="AG151" i="24"/>
  <c r="AG50" i="24"/>
  <c r="AG11" i="24" s="1"/>
  <c r="AF50" i="24"/>
  <c r="AF11" i="24" s="1"/>
  <c r="CG40" i="24"/>
  <c r="CG34" i="24"/>
  <c r="CG18" i="24"/>
  <c r="BT14" i="24"/>
  <c r="BY30" i="24"/>
  <c r="BT117" i="24"/>
  <c r="BT134" i="24"/>
  <c r="BT123" i="24"/>
  <c r="BT110" i="24"/>
  <c r="BT104" i="24"/>
  <c r="BT101" i="24"/>
  <c r="BT96" i="24"/>
  <c r="BT70" i="24"/>
  <c r="BT86" i="24"/>
  <c r="BT20" i="24"/>
  <c r="BT18" i="24"/>
  <c r="BG34" i="24"/>
  <c r="BG27" i="24"/>
  <c r="BG14" i="24"/>
  <c r="CG134" i="24"/>
  <c r="BG134" i="24"/>
  <c r="AT134" i="24"/>
  <c r="AT117" i="24"/>
  <c r="AT114" i="24"/>
  <c r="AT104" i="24"/>
  <c r="AT101" i="24"/>
  <c r="AT96" i="24"/>
  <c r="AT86" i="24"/>
  <c r="AG259" i="24" l="1"/>
  <c r="AF259" i="24"/>
  <c r="CG33" i="24"/>
  <c r="AQ21" i="44"/>
  <c r="AR21" i="44"/>
  <c r="AS21" i="44"/>
  <c r="AT21" i="44"/>
  <c r="AU21" i="44"/>
  <c r="AV21" i="44"/>
  <c r="AW21" i="44"/>
  <c r="AX21" i="44"/>
  <c r="AY21" i="44"/>
  <c r="AZ21" i="44"/>
  <c r="BA21" i="44"/>
  <c r="BB21" i="44"/>
  <c r="BC21" i="44"/>
  <c r="AP21" i="44"/>
  <c r="AQ19" i="44"/>
  <c r="AR19" i="44"/>
  <c r="AS19" i="44"/>
  <c r="AT19" i="44"/>
  <c r="AU19" i="44"/>
  <c r="AV19" i="44"/>
  <c r="AW19" i="44"/>
  <c r="AX19" i="44"/>
  <c r="AY19" i="44"/>
  <c r="AZ19" i="44"/>
  <c r="BA19" i="44"/>
  <c r="BB19" i="44"/>
  <c r="AP19" i="44"/>
  <c r="AQ18" i="44"/>
  <c r="AR18" i="44"/>
  <c r="AS18" i="44"/>
  <c r="AT18" i="44"/>
  <c r="AU18" i="44"/>
  <c r="AV18" i="44"/>
  <c r="AV14" i="44" s="1"/>
  <c r="AW18" i="44"/>
  <c r="AX18" i="44"/>
  <c r="AY18" i="44"/>
  <c r="AZ18" i="44"/>
  <c r="BA18" i="44"/>
  <c r="BB18" i="44"/>
  <c r="AP18" i="44"/>
  <c r="AQ17" i="44"/>
  <c r="AR17" i="44"/>
  <c r="AS17" i="44"/>
  <c r="AT17" i="44"/>
  <c r="AT14" i="44" s="1"/>
  <c r="AU17" i="44"/>
  <c r="AV17" i="44"/>
  <c r="AW17" i="44"/>
  <c r="AX17" i="44"/>
  <c r="AY17" i="44"/>
  <c r="AZ17" i="44"/>
  <c r="BA17" i="44"/>
  <c r="BB17" i="44"/>
  <c r="BC17" i="44"/>
  <c r="AP17" i="44"/>
  <c r="AZ20" i="44" l="1"/>
  <c r="AZ22" i="44" s="1"/>
  <c r="AR20" i="44"/>
  <c r="AR22" i="44" s="1"/>
  <c r="AW20" i="44"/>
  <c r="AW22" i="44" s="1"/>
  <c r="BB20" i="44"/>
  <c r="BB22" i="44" s="1"/>
  <c r="AT20" i="44"/>
  <c r="AT22" i="44" s="1"/>
  <c r="AY20" i="44"/>
  <c r="AY22" i="44" s="1"/>
  <c r="AQ20" i="44"/>
  <c r="AQ22" i="44" s="1"/>
  <c r="AP20" i="44"/>
  <c r="AP22" i="44" s="1"/>
  <c r="AV20" i="44"/>
  <c r="AV22" i="44" s="1"/>
  <c r="BA20" i="44"/>
  <c r="BA22" i="44" s="1"/>
  <c r="AS20" i="44"/>
  <c r="AS22" i="44" s="1"/>
  <c r="AX20" i="44"/>
  <c r="AX22" i="44" s="1"/>
  <c r="AU20" i="44"/>
  <c r="AU22" i="44" s="1"/>
  <c r="AK246" i="24"/>
  <c r="AD246" i="24"/>
  <c r="AI246" i="24" s="1"/>
  <c r="CL116" i="24"/>
  <c r="AL246" i="24" l="1"/>
  <c r="BY116" i="24"/>
  <c r="CR246" i="24" l="1"/>
  <c r="CQ246" i="24"/>
  <c r="CM246" i="24"/>
  <c r="AY65" i="24"/>
  <c r="A34" i="43" l="1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3" i="43"/>
  <c r="BD305" i="43"/>
  <c r="BC305" i="43"/>
  <c r="BD304" i="43"/>
  <c r="BC304" i="43"/>
  <c r="BD303" i="43"/>
  <c r="BC303" i="43"/>
  <c r="BD302" i="43"/>
  <c r="BC302" i="43"/>
  <c r="BD301" i="43"/>
  <c r="BC301" i="43"/>
  <c r="BD300" i="43"/>
  <c r="BC300" i="43"/>
  <c r="BD299" i="43"/>
  <c r="BC299" i="43"/>
  <c r="BD298" i="43"/>
  <c r="BC298" i="43"/>
  <c r="BD297" i="43"/>
  <c r="BC297" i="43"/>
  <c r="BD296" i="43"/>
  <c r="BC296" i="43"/>
  <c r="BD295" i="43"/>
  <c r="BC295" i="43"/>
  <c r="BD294" i="43"/>
  <c r="BC294" i="43"/>
  <c r="BD293" i="43"/>
  <c r="BC293" i="43"/>
  <c r="BD292" i="43"/>
  <c r="BC292" i="43"/>
  <c r="BD291" i="43"/>
  <c r="BC291" i="43"/>
  <c r="BD290" i="43"/>
  <c r="BC290" i="43"/>
  <c r="BD289" i="43"/>
  <c r="BC289" i="43"/>
  <c r="BD288" i="43"/>
  <c r="BC288" i="43"/>
  <c r="BD287" i="43"/>
  <c r="BC287" i="43"/>
  <c r="BD286" i="43"/>
  <c r="BC286" i="43"/>
  <c r="BD285" i="43"/>
  <c r="BC285" i="43"/>
  <c r="BD284" i="43"/>
  <c r="BC284" i="43"/>
  <c r="BD283" i="43"/>
  <c r="BC283" i="43"/>
  <c r="BD282" i="43"/>
  <c r="BC282" i="43"/>
  <c r="BD281" i="43"/>
  <c r="BC281" i="43"/>
  <c r="BD280" i="43"/>
  <c r="BC280" i="43"/>
  <c r="BD279" i="43"/>
  <c r="BC279" i="43"/>
  <c r="BD278" i="43"/>
  <c r="BC278" i="43"/>
  <c r="BD277" i="43"/>
  <c r="BC277" i="43"/>
  <c r="BD276" i="43"/>
  <c r="BC276" i="43"/>
  <c r="BD275" i="43"/>
  <c r="BC275" i="43"/>
  <c r="BD274" i="43"/>
  <c r="BC274" i="43"/>
  <c r="BD273" i="43"/>
  <c r="BC273" i="43"/>
  <c r="BD272" i="43"/>
  <c r="BC272" i="43"/>
  <c r="BD271" i="43"/>
  <c r="BC271" i="43"/>
  <c r="BD270" i="43"/>
  <c r="BC270" i="43"/>
  <c r="BD269" i="43"/>
  <c r="BC269" i="43"/>
  <c r="BD268" i="43"/>
  <c r="BC268" i="43"/>
  <c r="BD267" i="43"/>
  <c r="BC267" i="43"/>
  <c r="BD266" i="43"/>
  <c r="BC266" i="43"/>
  <c r="BD265" i="43"/>
  <c r="BC265" i="43"/>
  <c r="BD264" i="43"/>
  <c r="BC264" i="43"/>
  <c r="BD263" i="43"/>
  <c r="BC263" i="43"/>
  <c r="BD262" i="43"/>
  <c r="BC262" i="43"/>
  <c r="BD261" i="43"/>
  <c r="BC261" i="43"/>
  <c r="BD260" i="43"/>
  <c r="BC260" i="43"/>
  <c r="BD259" i="43"/>
  <c r="BC259" i="43"/>
  <c r="BD258" i="43"/>
  <c r="BC258" i="43"/>
  <c r="BD257" i="43"/>
  <c r="BC257" i="43"/>
  <c r="BD256" i="43"/>
  <c r="BC256" i="43"/>
  <c r="BD255" i="43"/>
  <c r="BC255" i="43"/>
  <c r="BD254" i="43"/>
  <c r="BC254" i="43"/>
  <c r="BD253" i="43"/>
  <c r="BC253" i="43"/>
  <c r="BD252" i="43"/>
  <c r="BC252" i="43"/>
  <c r="BD251" i="43"/>
  <c r="BC251" i="43"/>
  <c r="BD250" i="43"/>
  <c r="BC250" i="43"/>
  <c r="BD249" i="43"/>
  <c r="BC249" i="43"/>
  <c r="BD248" i="43"/>
  <c r="BC248" i="43"/>
  <c r="BD247" i="43"/>
  <c r="BC247" i="43"/>
  <c r="BD246" i="43"/>
  <c r="BC246" i="43"/>
  <c r="BD245" i="43"/>
  <c r="BC245" i="43"/>
  <c r="BD244" i="43"/>
  <c r="BC244" i="43"/>
  <c r="BD243" i="43"/>
  <c r="BC243" i="43"/>
  <c r="BD242" i="43"/>
  <c r="BC242" i="43"/>
  <c r="BD241" i="43"/>
  <c r="BC241" i="43"/>
  <c r="BD240" i="43"/>
  <c r="BC240" i="43"/>
  <c r="BD239" i="43"/>
  <c r="BC239" i="43"/>
  <c r="BD238" i="43"/>
  <c r="BC238" i="43"/>
  <c r="BD237" i="43"/>
  <c r="BC237" i="43"/>
  <c r="BD236" i="43"/>
  <c r="BC236" i="43"/>
  <c r="BD235" i="43"/>
  <c r="BC235" i="43"/>
  <c r="BD234" i="43"/>
  <c r="BC234" i="43"/>
  <c r="BD233" i="43"/>
  <c r="BC233" i="43"/>
  <c r="BD232" i="43"/>
  <c r="BC232" i="43"/>
  <c r="BD231" i="43"/>
  <c r="BC231" i="43"/>
  <c r="BD230" i="43"/>
  <c r="BC230" i="43"/>
  <c r="BD229" i="43"/>
  <c r="BC229" i="43"/>
  <c r="BD228" i="43"/>
  <c r="BC228" i="43"/>
  <c r="BD227" i="43"/>
  <c r="BC227" i="43"/>
  <c r="BD226" i="43"/>
  <c r="BC226" i="43"/>
  <c r="BD225" i="43"/>
  <c r="BC225" i="43"/>
  <c r="BD224" i="43"/>
  <c r="BC224" i="43"/>
  <c r="BD223" i="43"/>
  <c r="BC223" i="43"/>
  <c r="BD222" i="43"/>
  <c r="BC222" i="43"/>
  <c r="BD221" i="43"/>
  <c r="BC221" i="43"/>
  <c r="BD220" i="43"/>
  <c r="BC220" i="43"/>
  <c r="BD219" i="43"/>
  <c r="BC219" i="43"/>
  <c r="BD218" i="43"/>
  <c r="BC218" i="43"/>
  <c r="BD217" i="43"/>
  <c r="BC217" i="43"/>
  <c r="BD216" i="43"/>
  <c r="BC216" i="43"/>
  <c r="BD215" i="43"/>
  <c r="BC215" i="43"/>
  <c r="BD214" i="43"/>
  <c r="BC214" i="43"/>
  <c r="BD213" i="43"/>
  <c r="BC213" i="43"/>
  <c r="BD212" i="43"/>
  <c r="BC212" i="43"/>
  <c r="BD211" i="43"/>
  <c r="BC211" i="43"/>
  <c r="BD210" i="43"/>
  <c r="BC210" i="43"/>
  <c r="BD209" i="43"/>
  <c r="BC209" i="43"/>
  <c r="BD208" i="43"/>
  <c r="BC208" i="43"/>
  <c r="BD207" i="43"/>
  <c r="BC207" i="43"/>
  <c r="BD206" i="43"/>
  <c r="BC206" i="43"/>
  <c r="BD205" i="43"/>
  <c r="BC205" i="43"/>
  <c r="BD204" i="43"/>
  <c r="BC204" i="43"/>
  <c r="BD203" i="43"/>
  <c r="BC203" i="43"/>
  <c r="BD202" i="43"/>
  <c r="BC202" i="43"/>
  <c r="BD201" i="43"/>
  <c r="BC201" i="43"/>
  <c r="BD200" i="43"/>
  <c r="BC200" i="43"/>
  <c r="BD199" i="43"/>
  <c r="BC199" i="43"/>
  <c r="BD198" i="43"/>
  <c r="BC198" i="43"/>
  <c r="BD197" i="43"/>
  <c r="BC197" i="43"/>
  <c r="BD196" i="43"/>
  <c r="BC196" i="43"/>
  <c r="BD195" i="43"/>
  <c r="BC195" i="43"/>
  <c r="BD194" i="43"/>
  <c r="BC194" i="43"/>
  <c r="BD193" i="43"/>
  <c r="BC193" i="43"/>
  <c r="BD192" i="43"/>
  <c r="BC192" i="43"/>
  <c r="BD191" i="43"/>
  <c r="BC191" i="43"/>
  <c r="BD190" i="43"/>
  <c r="BC190" i="43"/>
  <c r="BD189" i="43"/>
  <c r="BC189" i="43"/>
  <c r="BD188" i="43"/>
  <c r="BC188" i="43"/>
  <c r="BD187" i="43"/>
  <c r="BC187" i="43"/>
  <c r="BD186" i="43"/>
  <c r="BC186" i="43"/>
  <c r="BD185" i="43"/>
  <c r="BC185" i="43"/>
  <c r="BD184" i="43"/>
  <c r="BC184" i="43"/>
  <c r="BD183" i="43"/>
  <c r="BC183" i="43"/>
  <c r="BD182" i="43"/>
  <c r="BC182" i="43"/>
  <c r="BD181" i="43"/>
  <c r="BC181" i="43"/>
  <c r="BD180" i="43"/>
  <c r="BC180" i="43"/>
  <c r="BD179" i="43"/>
  <c r="BC179" i="43"/>
  <c r="BD178" i="43"/>
  <c r="BC178" i="43"/>
  <c r="BD177" i="43"/>
  <c r="BC177" i="43"/>
  <c r="BD176" i="43"/>
  <c r="BC176" i="43"/>
  <c r="BD175" i="43"/>
  <c r="BC175" i="43"/>
  <c r="BD174" i="43"/>
  <c r="BC174" i="43"/>
  <c r="BD173" i="43"/>
  <c r="BC173" i="43"/>
  <c r="BD172" i="43"/>
  <c r="BC172" i="43"/>
  <c r="BD171" i="43"/>
  <c r="BC171" i="43"/>
  <c r="BD170" i="43"/>
  <c r="BC170" i="43"/>
  <c r="BD169" i="43"/>
  <c r="BC169" i="43"/>
  <c r="BD168" i="43"/>
  <c r="BC168" i="43"/>
  <c r="BD167" i="43"/>
  <c r="BC167" i="43"/>
  <c r="BD166" i="43"/>
  <c r="BC166" i="43"/>
  <c r="BD165" i="43"/>
  <c r="BC165" i="43"/>
  <c r="BD164" i="43"/>
  <c r="BC164" i="43"/>
  <c r="BD163" i="43"/>
  <c r="BC163" i="43"/>
  <c r="BD162" i="43"/>
  <c r="BC162" i="43"/>
  <c r="BD161" i="43"/>
  <c r="BC161" i="43"/>
  <c r="BD160" i="43"/>
  <c r="BC160" i="43"/>
  <c r="BD159" i="43"/>
  <c r="BC159" i="43"/>
  <c r="BD158" i="43"/>
  <c r="BC158" i="43"/>
  <c r="BD157" i="43"/>
  <c r="BC157" i="43"/>
  <c r="BD156" i="43"/>
  <c r="BC156" i="43"/>
  <c r="BD155" i="43"/>
  <c r="BC155" i="43"/>
  <c r="BD154" i="43"/>
  <c r="BC154" i="43"/>
  <c r="BD153" i="43"/>
  <c r="BC153" i="43"/>
  <c r="BD152" i="43"/>
  <c r="BC152" i="43"/>
  <c r="BD151" i="43"/>
  <c r="BC151" i="43"/>
  <c r="BD150" i="43"/>
  <c r="BC150" i="43"/>
  <c r="BD149" i="43"/>
  <c r="BC149" i="43"/>
  <c r="BD148" i="43"/>
  <c r="BC148" i="43"/>
  <c r="BD147" i="43"/>
  <c r="BC147" i="43"/>
  <c r="BD146" i="43"/>
  <c r="BC146" i="43"/>
  <c r="BD145" i="43"/>
  <c r="BC145" i="43"/>
  <c r="BD144" i="43"/>
  <c r="BC144" i="43"/>
  <c r="BD143" i="43"/>
  <c r="BC143" i="43"/>
  <c r="BD142" i="43"/>
  <c r="BC142" i="43"/>
  <c r="BD141" i="43"/>
  <c r="BC141" i="43"/>
  <c r="BD140" i="43"/>
  <c r="BC140" i="43"/>
  <c r="BD139" i="43"/>
  <c r="BC139" i="43"/>
  <c r="BD138" i="43"/>
  <c r="BC138" i="43"/>
  <c r="BD137" i="43"/>
  <c r="BC137" i="43"/>
  <c r="BD136" i="43"/>
  <c r="BC136" i="43"/>
  <c r="BD135" i="43"/>
  <c r="BC135" i="43"/>
  <c r="BD134" i="43"/>
  <c r="BC134" i="43"/>
  <c r="BD133" i="43"/>
  <c r="BC133" i="43"/>
  <c r="BD132" i="43"/>
  <c r="BC132" i="43"/>
  <c r="BD131" i="43"/>
  <c r="BC131" i="43"/>
  <c r="BD130" i="43"/>
  <c r="BC130" i="43"/>
  <c r="BD129" i="43"/>
  <c r="BC129" i="43"/>
  <c r="BD128" i="43"/>
  <c r="BC128" i="43"/>
  <c r="BD127" i="43"/>
  <c r="BC127" i="43"/>
  <c r="BD126" i="43"/>
  <c r="BC126" i="43"/>
  <c r="BD125" i="43"/>
  <c r="BC125" i="43"/>
  <c r="BD124" i="43"/>
  <c r="BC124" i="43"/>
  <c r="BD123" i="43"/>
  <c r="BC123" i="43"/>
  <c r="BD122" i="43"/>
  <c r="BC122" i="43"/>
  <c r="BD121" i="43"/>
  <c r="BC121" i="43"/>
  <c r="BD120" i="43"/>
  <c r="BC120" i="43"/>
  <c r="BD119" i="43"/>
  <c r="BC119" i="43"/>
  <c r="BD118" i="43"/>
  <c r="BC118" i="43"/>
  <c r="BD117" i="43"/>
  <c r="BC117" i="43"/>
  <c r="BD116" i="43"/>
  <c r="BC116" i="43"/>
  <c r="BD115" i="43"/>
  <c r="BC115" i="43"/>
  <c r="BD114" i="43"/>
  <c r="BC114" i="43"/>
  <c r="BD113" i="43"/>
  <c r="BC113" i="43"/>
  <c r="BD112" i="43"/>
  <c r="BC112" i="43"/>
  <c r="BD111" i="43"/>
  <c r="BC111" i="43"/>
  <c r="BD110" i="43"/>
  <c r="BC110" i="43"/>
  <c r="BD109" i="43"/>
  <c r="BC109" i="43"/>
  <c r="BD108" i="43"/>
  <c r="BC108" i="43"/>
  <c r="BD107" i="43"/>
  <c r="BC107" i="43"/>
  <c r="BD106" i="43"/>
  <c r="BC106" i="43"/>
  <c r="BD105" i="43"/>
  <c r="BC105" i="43"/>
  <c r="BD104" i="43"/>
  <c r="BC104" i="43"/>
  <c r="BD103" i="43"/>
  <c r="BC103" i="43"/>
  <c r="BD102" i="43"/>
  <c r="BC102" i="43"/>
  <c r="BD101" i="43"/>
  <c r="BC101" i="43"/>
  <c r="BD100" i="43"/>
  <c r="BC100" i="43"/>
  <c r="BD99" i="43"/>
  <c r="BC99" i="43"/>
  <c r="BD98" i="43"/>
  <c r="BC98" i="43"/>
  <c r="BD97" i="43"/>
  <c r="BC97" i="43"/>
  <c r="BD96" i="43"/>
  <c r="BC96" i="43"/>
  <c r="BD95" i="43"/>
  <c r="BC95" i="43"/>
  <c r="BD94" i="43"/>
  <c r="BC94" i="43"/>
  <c r="BD93" i="43"/>
  <c r="BC93" i="43"/>
  <c r="BD92" i="43"/>
  <c r="BC92" i="43"/>
  <c r="BD91" i="43"/>
  <c r="BC91" i="43"/>
  <c r="BD90" i="43"/>
  <c r="BC90" i="43"/>
  <c r="BD89" i="43"/>
  <c r="BC89" i="43"/>
  <c r="BD88" i="43"/>
  <c r="BC88" i="43"/>
  <c r="BD87" i="43"/>
  <c r="BC87" i="43"/>
  <c r="BD86" i="43"/>
  <c r="BC86" i="43"/>
  <c r="BD85" i="43"/>
  <c r="BC85" i="43"/>
  <c r="BD84" i="43"/>
  <c r="BC84" i="43"/>
  <c r="BD83" i="43"/>
  <c r="BC83" i="43"/>
  <c r="BD82" i="43"/>
  <c r="BC82" i="43"/>
  <c r="BD81" i="43"/>
  <c r="BC81" i="43"/>
  <c r="BD80" i="43"/>
  <c r="BC80" i="43"/>
  <c r="BD79" i="43"/>
  <c r="BC79" i="43"/>
  <c r="BD78" i="43"/>
  <c r="BC78" i="43"/>
  <c r="BD77" i="43"/>
  <c r="BC77" i="43"/>
  <c r="BD76" i="43"/>
  <c r="BC76" i="43"/>
  <c r="BD75" i="43"/>
  <c r="BC75" i="43"/>
  <c r="BD74" i="43"/>
  <c r="BC74" i="43"/>
  <c r="BD73" i="43"/>
  <c r="BC73" i="43"/>
  <c r="BD72" i="43"/>
  <c r="BC72" i="43"/>
  <c r="BD71" i="43"/>
  <c r="BC71" i="43"/>
  <c r="BD70" i="43"/>
  <c r="BC70" i="43"/>
  <c r="BD69" i="43"/>
  <c r="BC69" i="43"/>
  <c r="BD68" i="43"/>
  <c r="BC68" i="43"/>
  <c r="BD67" i="43"/>
  <c r="BC67" i="43"/>
  <c r="BD66" i="43"/>
  <c r="BC66" i="43"/>
  <c r="BD65" i="43"/>
  <c r="BC65" i="43"/>
  <c r="BD64" i="43"/>
  <c r="BC64" i="43"/>
  <c r="BD63" i="43"/>
  <c r="BC63" i="43"/>
  <c r="BD62" i="43"/>
  <c r="BC62" i="43"/>
  <c r="BD61" i="43"/>
  <c r="BC61" i="43"/>
  <c r="BD60" i="43"/>
  <c r="BC60" i="43"/>
  <c r="BD59" i="43"/>
  <c r="BC59" i="43"/>
  <c r="BD58" i="43"/>
  <c r="BC58" i="43"/>
  <c r="BD57" i="43"/>
  <c r="BC57" i="43"/>
  <c r="BD56" i="43"/>
  <c r="BC56" i="43"/>
  <c r="BD55" i="43"/>
  <c r="BC55" i="43"/>
  <c r="BD54" i="43"/>
  <c r="BC54" i="43"/>
  <c r="BD53" i="43"/>
  <c r="BC53" i="43"/>
  <c r="BD52" i="43"/>
  <c r="BC52" i="43"/>
  <c r="BD51" i="43"/>
  <c r="BC51" i="43"/>
  <c r="BD50" i="43"/>
  <c r="BC50" i="43"/>
  <c r="BD49" i="43"/>
  <c r="BC49" i="43"/>
  <c r="BD48" i="43"/>
  <c r="BC48" i="43"/>
  <c r="BD47" i="43"/>
  <c r="BC47" i="43"/>
  <c r="BD46" i="43"/>
  <c r="BC46" i="43"/>
  <c r="BD45" i="43"/>
  <c r="BC45" i="43"/>
  <c r="BD44" i="43"/>
  <c r="BC44" i="43"/>
  <c r="BD43" i="43"/>
  <c r="BC43" i="43"/>
  <c r="BD42" i="43"/>
  <c r="BC42" i="43"/>
  <c r="BD41" i="43"/>
  <c r="BC41" i="43"/>
  <c r="BD40" i="43"/>
  <c r="BC40" i="43"/>
  <c r="BD39" i="43"/>
  <c r="BC39" i="43"/>
  <c r="BD38" i="43"/>
  <c r="BC38" i="43"/>
  <c r="BD37" i="43"/>
  <c r="BC37" i="43"/>
  <c r="BD36" i="43"/>
  <c r="BC36" i="43"/>
  <c r="BD35" i="43"/>
  <c r="BC35" i="43"/>
  <c r="BD34" i="43"/>
  <c r="BC34" i="43"/>
  <c r="BD33" i="43"/>
  <c r="BC33" i="43"/>
  <c r="BD32" i="43"/>
  <c r="BC32" i="43"/>
  <c r="BD31" i="43"/>
  <c r="BC31" i="43"/>
  <c r="BD30" i="43"/>
  <c r="BC30" i="43"/>
  <c r="BD29" i="43"/>
  <c r="BC29" i="43"/>
  <c r="BB23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BA19" i="43"/>
  <c r="AZ19" i="43"/>
  <c r="AY19" i="43"/>
  <c r="AX19" i="43"/>
  <c r="AW19" i="43"/>
  <c r="AV19" i="43"/>
  <c r="AU19" i="43"/>
  <c r="AT19" i="43"/>
  <c r="AT15" i="43" s="1"/>
  <c r="AS19" i="43"/>
  <c r="AR19" i="43"/>
  <c r="AQ19" i="43"/>
  <c r="AP19" i="43"/>
  <c r="AO19" i="43"/>
  <c r="BA21" i="43" l="1"/>
  <c r="BA23" i="43" s="1"/>
  <c r="AS21" i="43"/>
  <c r="AU21" i="43"/>
  <c r="AU23" i="43" s="1"/>
  <c r="AU25" i="43" s="1"/>
  <c r="AV21" i="43"/>
  <c r="AV23" i="43" s="1"/>
  <c r="AS23" i="43"/>
  <c r="AS25" i="43" s="1"/>
  <c r="AT21" i="43"/>
  <c r="AT23" i="43" s="1"/>
  <c r="AP21" i="43"/>
  <c r="AP23" i="43" s="1"/>
  <c r="AP25" i="43" s="1"/>
  <c r="AX21" i="43"/>
  <c r="AX23" i="43" s="1"/>
  <c r="AQ21" i="43"/>
  <c r="AQ23" i="43" s="1"/>
  <c r="AY21" i="43"/>
  <c r="AY23" i="43" s="1"/>
  <c r="AW21" i="43"/>
  <c r="AW23" i="43" s="1"/>
  <c r="AW25" i="43" s="1"/>
  <c r="AR21" i="43"/>
  <c r="AR23" i="43" s="1"/>
  <c r="AZ21" i="43"/>
  <c r="AZ23" i="43" s="1"/>
  <c r="AO21" i="43"/>
  <c r="AO23" i="43" s="1"/>
  <c r="CF231" i="24" l="1"/>
  <c r="CF189" i="24"/>
  <c r="CF188" i="24" s="1"/>
  <c r="BS40" i="24"/>
  <c r="BS34" i="24"/>
  <c r="BS31" i="24"/>
  <c r="BS27" i="24"/>
  <c r="BS33" i="24" l="1"/>
  <c r="AS132" i="24" l="1"/>
  <c r="AS123" i="24"/>
  <c r="AS114" i="24"/>
  <c r="AS134" i="24"/>
  <c r="AS104" i="24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AZ22" i="42" l="1"/>
  <c r="AZ25" i="42" s="1"/>
  <c r="AR22" i="42"/>
  <c r="AR25" i="42" s="1"/>
  <c r="AY22" i="42"/>
  <c r="AY25" i="42" s="1"/>
  <c r="BA22" i="42"/>
  <c r="BA25" i="42" s="1"/>
  <c r="AP22" i="42"/>
  <c r="AP25" i="42" s="1"/>
  <c r="AQ22" i="42"/>
  <c r="AQ25" i="42" s="1"/>
  <c r="AS22" i="42"/>
  <c r="AS25" i="42" s="1"/>
  <c r="AX22" i="42"/>
  <c r="AX25" i="42" s="1"/>
  <c r="AX17" i="42"/>
  <c r="AW22" i="42"/>
  <c r="AW25" i="42" s="1"/>
  <c r="AV22" i="42"/>
  <c r="AV25" i="42" s="1"/>
  <c r="AU22" i="42"/>
  <c r="AU25" i="42" s="1"/>
  <c r="BB22" i="42"/>
  <c r="BB25" i="42" s="1"/>
  <c r="AT22" i="42"/>
  <c r="AT25" i="42" s="1"/>
  <c r="CF20" i="24" l="1"/>
  <c r="CF27" i="24"/>
  <c r="BF27" i="24"/>
  <c r="AE256" i="24" l="1"/>
  <c r="AE253" i="24"/>
  <c r="AD256" i="24"/>
  <c r="AD255" i="24"/>
  <c r="AI255" i="24" s="1"/>
  <c r="AD254" i="24"/>
  <c r="AI254" i="24" s="1"/>
  <c r="AD253" i="24"/>
  <c r="AI253" i="24" s="1"/>
  <c r="AI205" i="24"/>
  <c r="AL205" i="24" s="1"/>
  <c r="CP116" i="24"/>
  <c r="I93" i="24"/>
  <c r="AI256" i="24" l="1"/>
  <c r="AL256" i="24" s="1"/>
  <c r="AL254" i="24"/>
  <c r="AL253" i="24"/>
  <c r="AL255" i="24"/>
  <c r="AE251" i="24"/>
  <c r="AE250" i="24" s="1"/>
  <c r="AD251" i="24"/>
  <c r="AD250" i="24" s="1"/>
  <c r="AL252" i="24" l="1"/>
  <c r="AI251" i="24"/>
  <c r="AL251" i="24" l="1"/>
  <c r="A301" i="41" l="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R22" i="41"/>
  <c r="AR23" i="41" s="1"/>
  <c r="AQ22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Q23" i="41" l="1"/>
  <c r="AQ14" i="41"/>
  <c r="AS23" i="41"/>
  <c r="AS11" i="4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AS24" i="41" s="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S132" i="24"/>
  <c r="R132" i="24"/>
  <c r="CL30" i="24"/>
  <c r="BL30" i="24"/>
  <c r="AY30" i="24"/>
  <c r="Q30" i="24"/>
  <c r="P30" i="24"/>
  <c r="O30" i="24"/>
  <c r="N30" i="24"/>
  <c r="M30" i="24"/>
  <c r="L30" i="24"/>
  <c r="K30" i="24"/>
  <c r="J30" i="24"/>
  <c r="I30" i="24"/>
  <c r="H30" i="24"/>
  <c r="G30" i="24"/>
  <c r="AC30" i="24"/>
  <c r="AB30" i="24"/>
  <c r="AA30" i="24"/>
  <c r="Z30" i="24"/>
  <c r="Y30" i="24"/>
  <c r="X30" i="24"/>
  <c r="U30" i="24"/>
  <c r="T30" i="24"/>
  <c r="F30" i="24"/>
  <c r="CL99" i="24"/>
  <c r="BY99" i="24"/>
  <c r="BL99" i="24"/>
  <c r="AY99" i="24"/>
  <c r="AE99" i="24"/>
  <c r="AD99" i="24"/>
  <c r="CK123" i="24"/>
  <c r="CJ123" i="24"/>
  <c r="CI123" i="24"/>
  <c r="CH123" i="24"/>
  <c r="BX123" i="24"/>
  <c r="BW123" i="24"/>
  <c r="BV123" i="24"/>
  <c r="BU123" i="24"/>
  <c r="BS123" i="24"/>
  <c r="BR123" i="24"/>
  <c r="BQ123" i="24"/>
  <c r="BP123" i="24"/>
  <c r="BO123" i="24"/>
  <c r="BN123" i="24"/>
  <c r="BM123" i="24"/>
  <c r="BK123" i="24"/>
  <c r="BJ123" i="24"/>
  <c r="BI123" i="24"/>
  <c r="BH123" i="24"/>
  <c r="BG123" i="24"/>
  <c r="BF123" i="24"/>
  <c r="BE123" i="24"/>
  <c r="BD123" i="24"/>
  <c r="BC123" i="24"/>
  <c r="BB123" i="24"/>
  <c r="BA123" i="24"/>
  <c r="AZ123" i="24"/>
  <c r="AX123" i="24"/>
  <c r="AW123" i="24"/>
  <c r="AV123" i="24"/>
  <c r="AT123" i="24"/>
  <c r="AR123" i="24"/>
  <c r="AQ123" i="24"/>
  <c r="AP123" i="24"/>
  <c r="AO123" i="24"/>
  <c r="AN123" i="24"/>
  <c r="AM123" i="24"/>
  <c r="AJ123" i="24"/>
  <c r="AH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E123" i="24"/>
  <c r="CK117" i="24"/>
  <c r="CJ117" i="24"/>
  <c r="CI117" i="24"/>
  <c r="CH117" i="24"/>
  <c r="CG117" i="24"/>
  <c r="CF117" i="24"/>
  <c r="CE117" i="24"/>
  <c r="CD117" i="24"/>
  <c r="CC117" i="24"/>
  <c r="CB117" i="24"/>
  <c r="CA117" i="24"/>
  <c r="BZ117" i="24"/>
  <c r="BX117" i="24"/>
  <c r="BW117" i="24"/>
  <c r="BV117" i="24"/>
  <c r="BU117" i="24"/>
  <c r="BS117" i="24"/>
  <c r="BR117" i="24"/>
  <c r="BQ117" i="24"/>
  <c r="BP117" i="24"/>
  <c r="BO117" i="24"/>
  <c r="BN117" i="24"/>
  <c r="BM117" i="24"/>
  <c r="BK117" i="24"/>
  <c r="BJ117" i="24"/>
  <c r="BI117" i="24"/>
  <c r="BG117" i="24"/>
  <c r="BF117" i="24"/>
  <c r="BE117" i="24"/>
  <c r="BD117" i="24"/>
  <c r="BC117" i="24"/>
  <c r="BB117" i="24"/>
  <c r="BA117" i="24"/>
  <c r="AZ117" i="24"/>
  <c r="AX117" i="24"/>
  <c r="AW117" i="24"/>
  <c r="AV117" i="24"/>
  <c r="AS117" i="24"/>
  <c r="AR117" i="24"/>
  <c r="AQ117" i="24"/>
  <c r="AP117" i="24"/>
  <c r="AO117" i="24"/>
  <c r="AN117" i="24"/>
  <c r="AM117" i="24"/>
  <c r="AJ117" i="24"/>
  <c r="AH117" i="24"/>
  <c r="AC117" i="24"/>
  <c r="AB117" i="24"/>
  <c r="AA117" i="24"/>
  <c r="Z117" i="24"/>
  <c r="Y117" i="24"/>
  <c r="X117" i="24"/>
  <c r="W117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G117" i="24"/>
  <c r="F117" i="24"/>
  <c r="E117" i="24"/>
  <c r="CK86" i="24"/>
  <c r="CJ86" i="24"/>
  <c r="CI86" i="24"/>
  <c r="CH86" i="24"/>
  <c r="CG86" i="24"/>
  <c r="CF86" i="24"/>
  <c r="CE86" i="24"/>
  <c r="CD86" i="24"/>
  <c r="CC86" i="24"/>
  <c r="CB86" i="24"/>
  <c r="CA86" i="24"/>
  <c r="BZ86" i="24"/>
  <c r="BX86" i="24"/>
  <c r="BW86" i="24"/>
  <c r="BV86" i="24"/>
  <c r="BU86" i="24"/>
  <c r="BS86" i="24"/>
  <c r="BR86" i="24"/>
  <c r="BQ86" i="24"/>
  <c r="BP86" i="24"/>
  <c r="BO86" i="24"/>
  <c r="BN86" i="24"/>
  <c r="BM86" i="24"/>
  <c r="BK86" i="24"/>
  <c r="BJ86" i="24"/>
  <c r="BI86" i="24"/>
  <c r="BH86" i="24"/>
  <c r="BG86" i="24"/>
  <c r="BF86" i="24"/>
  <c r="BE86" i="24"/>
  <c r="BD86" i="24"/>
  <c r="BC86" i="24"/>
  <c r="BB86" i="24"/>
  <c r="BA86" i="24"/>
  <c r="AZ86" i="24"/>
  <c r="AX86" i="24"/>
  <c r="AW86" i="24"/>
  <c r="AV86" i="24"/>
  <c r="AS86" i="24"/>
  <c r="AR86" i="24"/>
  <c r="AQ86" i="24"/>
  <c r="AP86" i="24"/>
  <c r="AO86" i="24"/>
  <c r="AN86" i="24"/>
  <c r="AM86" i="24"/>
  <c r="AJ86" i="24"/>
  <c r="AH86" i="24"/>
  <c r="AC86" i="24"/>
  <c r="AB86" i="24"/>
  <c r="AA86" i="24"/>
  <c r="Z86" i="24"/>
  <c r="Y86" i="24"/>
  <c r="X86" i="24"/>
  <c r="W86" i="24"/>
  <c r="V86" i="24"/>
  <c r="U86" i="24"/>
  <c r="T86" i="24"/>
  <c r="Q86" i="24"/>
  <c r="P86" i="24"/>
  <c r="O86" i="24"/>
  <c r="N86" i="24"/>
  <c r="M86" i="24"/>
  <c r="L86" i="24"/>
  <c r="K86" i="24"/>
  <c r="J86" i="24"/>
  <c r="H86" i="24"/>
  <c r="G86" i="24"/>
  <c r="E86" i="24"/>
  <c r="CK70" i="24"/>
  <c r="CJ70" i="24"/>
  <c r="CI70" i="24"/>
  <c r="CH70" i="24"/>
  <c r="CG70" i="24"/>
  <c r="CF70" i="24"/>
  <c r="CE70" i="24"/>
  <c r="CD70" i="24"/>
  <c r="CC70" i="24"/>
  <c r="CB70" i="24"/>
  <c r="CA70" i="24"/>
  <c r="BZ70" i="24"/>
  <c r="BX70" i="24"/>
  <c r="BW70" i="24"/>
  <c r="BV70" i="24"/>
  <c r="BU70" i="24"/>
  <c r="BS70" i="24"/>
  <c r="BR70" i="24"/>
  <c r="BQ70" i="24"/>
  <c r="BP70" i="24"/>
  <c r="BO70" i="24"/>
  <c r="BN70" i="24"/>
  <c r="BM70" i="24"/>
  <c r="BK70" i="24"/>
  <c r="BJ70" i="24"/>
  <c r="BI70" i="24"/>
  <c r="BH70" i="24"/>
  <c r="BG70" i="24"/>
  <c r="BF70" i="24"/>
  <c r="BE70" i="24"/>
  <c r="BD70" i="24"/>
  <c r="BC70" i="24"/>
  <c r="BB70" i="24"/>
  <c r="BA70" i="24"/>
  <c r="AZ70" i="24"/>
  <c r="AX70" i="24"/>
  <c r="AW70" i="24"/>
  <c r="AV70" i="24"/>
  <c r="AU70" i="24"/>
  <c r="AT70" i="24"/>
  <c r="AS70" i="24"/>
  <c r="AR70" i="24"/>
  <c r="AQ70" i="24"/>
  <c r="AP70" i="24"/>
  <c r="AO70" i="24"/>
  <c r="AN70" i="24"/>
  <c r="AM70" i="24"/>
  <c r="AJ70" i="24"/>
  <c r="AH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K70" i="24"/>
  <c r="J70" i="24"/>
  <c r="I70" i="24"/>
  <c r="H70" i="24"/>
  <c r="G70" i="24"/>
  <c r="F70" i="24"/>
  <c r="E70" i="24"/>
  <c r="CK61" i="24"/>
  <c r="CJ61" i="24"/>
  <c r="CI61" i="24"/>
  <c r="CH61" i="24"/>
  <c r="CG61" i="24"/>
  <c r="CF61" i="24"/>
  <c r="CE61" i="24"/>
  <c r="CD61" i="24"/>
  <c r="CC61" i="24"/>
  <c r="CB61" i="24"/>
  <c r="CA61" i="24"/>
  <c r="BZ61" i="24"/>
  <c r="BX61" i="24"/>
  <c r="BW61" i="24"/>
  <c r="BV61" i="24"/>
  <c r="BU61" i="24"/>
  <c r="BT61" i="24"/>
  <c r="BS61" i="24"/>
  <c r="BR61" i="24"/>
  <c r="BQ61" i="24"/>
  <c r="BP61" i="24"/>
  <c r="BO61" i="24"/>
  <c r="BN61" i="24"/>
  <c r="BM61" i="24"/>
  <c r="BK61" i="24"/>
  <c r="BJ61" i="24"/>
  <c r="BI61" i="24"/>
  <c r="BH61" i="24"/>
  <c r="BG61" i="24"/>
  <c r="BF61" i="24"/>
  <c r="BE61" i="24"/>
  <c r="BD61" i="24"/>
  <c r="BC61" i="24"/>
  <c r="BB61" i="24"/>
  <c r="BA61" i="24"/>
  <c r="AZ61" i="24"/>
  <c r="AX61" i="24"/>
  <c r="AW61" i="24"/>
  <c r="AV61" i="24"/>
  <c r="AU61" i="24"/>
  <c r="AT61" i="24"/>
  <c r="AS61" i="24"/>
  <c r="AR61" i="24"/>
  <c r="AQ61" i="24"/>
  <c r="AP61" i="24"/>
  <c r="AO61" i="24"/>
  <c r="AN61" i="24"/>
  <c r="AM61" i="24"/>
  <c r="AJ61" i="24"/>
  <c r="AH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E61" i="24"/>
  <c r="CL136" i="24"/>
  <c r="BY136" i="24"/>
  <c r="BL136" i="24"/>
  <c r="AY136" i="24"/>
  <c r="AE136" i="24"/>
  <c r="AD136" i="24"/>
  <c r="CL131" i="24"/>
  <c r="BY131" i="24"/>
  <c r="BL131" i="24"/>
  <c r="AY131" i="24"/>
  <c r="AE131" i="24"/>
  <c r="AD131" i="24"/>
  <c r="CL129" i="24"/>
  <c r="BY129" i="24"/>
  <c r="BL129" i="24"/>
  <c r="AY129" i="24"/>
  <c r="AE129" i="24"/>
  <c r="AD129" i="24"/>
  <c r="CL127" i="24"/>
  <c r="BY127" i="24"/>
  <c r="BL127" i="24"/>
  <c r="AY127" i="24"/>
  <c r="AE127" i="24"/>
  <c r="AD127" i="24"/>
  <c r="CL125" i="24"/>
  <c r="BY125" i="24"/>
  <c r="BL125" i="24"/>
  <c r="AY125" i="24"/>
  <c r="AE125" i="24"/>
  <c r="AD125" i="24"/>
  <c r="CL121" i="24"/>
  <c r="BY121" i="24"/>
  <c r="BL121" i="24"/>
  <c r="AY121" i="24"/>
  <c r="AE121" i="24"/>
  <c r="AD121" i="24"/>
  <c r="CL119" i="24"/>
  <c r="BY119" i="24"/>
  <c r="BL119" i="24"/>
  <c r="AY119" i="24"/>
  <c r="AE119" i="24"/>
  <c r="AD119" i="24"/>
  <c r="CL92" i="24"/>
  <c r="BY92" i="24"/>
  <c r="BL92" i="24"/>
  <c r="AY92" i="24"/>
  <c r="AE92" i="24"/>
  <c r="AD92" i="24"/>
  <c r="CL88" i="24"/>
  <c r="BY88" i="24"/>
  <c r="BL88" i="24"/>
  <c r="AY88" i="24"/>
  <c r="AE88" i="24"/>
  <c r="AD88" i="24"/>
  <c r="CL85" i="24"/>
  <c r="BY85" i="24"/>
  <c r="BL85" i="24"/>
  <c r="AY85" i="24"/>
  <c r="AE85" i="24"/>
  <c r="AD85" i="24"/>
  <c r="CL83" i="24"/>
  <c r="BY83" i="24"/>
  <c r="BL83" i="24"/>
  <c r="AY83" i="24"/>
  <c r="AE83" i="24"/>
  <c r="AD83" i="24"/>
  <c r="CL80" i="24"/>
  <c r="BY80" i="24"/>
  <c r="BL80" i="24"/>
  <c r="AY80" i="24"/>
  <c r="AE80" i="24"/>
  <c r="AD80" i="24"/>
  <c r="CL78" i="24"/>
  <c r="BY78" i="24"/>
  <c r="BL78" i="24"/>
  <c r="AY78" i="24"/>
  <c r="AE78" i="24"/>
  <c r="AD78" i="24"/>
  <c r="CL76" i="24"/>
  <c r="BY76" i="24"/>
  <c r="BL76" i="24"/>
  <c r="AY76" i="24"/>
  <c r="AE76" i="24"/>
  <c r="AD76" i="24"/>
  <c r="CL74" i="24"/>
  <c r="BY74" i="24"/>
  <c r="BL74" i="24"/>
  <c r="AY74" i="24"/>
  <c r="AE74" i="24"/>
  <c r="AD74" i="24"/>
  <c r="CL72" i="24"/>
  <c r="BY72" i="24"/>
  <c r="BL72" i="24"/>
  <c r="AY72" i="24"/>
  <c r="AE72" i="24"/>
  <c r="AD72" i="24"/>
  <c r="CL65" i="24"/>
  <c r="BY65" i="24"/>
  <c r="BL65" i="24"/>
  <c r="AE65" i="24"/>
  <c r="AD65" i="24"/>
  <c r="CL63" i="24"/>
  <c r="BY63" i="24"/>
  <c r="BL63" i="24"/>
  <c r="AY63" i="24"/>
  <c r="AE63" i="24"/>
  <c r="AD63" i="24"/>
  <c r="CL62" i="24"/>
  <c r="BY62" i="24"/>
  <c r="BL62" i="24"/>
  <c r="AY62" i="24"/>
  <c r="AE62" i="24"/>
  <c r="AD62" i="24"/>
  <c r="CL256" i="24"/>
  <c r="BY256" i="24"/>
  <c r="BL256" i="24"/>
  <c r="AY256" i="24"/>
  <c r="CL255" i="24"/>
  <c r="BY255" i="24"/>
  <c r="BL255" i="24"/>
  <c r="AY255" i="24"/>
  <c r="CL254" i="24"/>
  <c r="BY254" i="24"/>
  <c r="BL254" i="24"/>
  <c r="AY254" i="24"/>
  <c r="CL253" i="24"/>
  <c r="BY253" i="24"/>
  <c r="BL253" i="24"/>
  <c r="AY253" i="24"/>
  <c r="CL252" i="24"/>
  <c r="BY252" i="24"/>
  <c r="BL252" i="24"/>
  <c r="AY252" i="24"/>
  <c r="CK250" i="24"/>
  <c r="CJ250" i="24"/>
  <c r="CI250" i="24"/>
  <c r="CH250" i="24"/>
  <c r="CG250" i="24"/>
  <c r="CF250" i="24"/>
  <c r="CE250" i="24"/>
  <c r="CD250" i="24"/>
  <c r="CC250" i="24"/>
  <c r="CB250" i="24"/>
  <c r="CA250" i="24"/>
  <c r="BZ250" i="24"/>
  <c r="BX250" i="24"/>
  <c r="BW250" i="24"/>
  <c r="BV250" i="24"/>
  <c r="BU250" i="24"/>
  <c r="BT250" i="24"/>
  <c r="BS250" i="24"/>
  <c r="BR250" i="24"/>
  <c r="BQ250" i="24"/>
  <c r="BP250" i="24"/>
  <c r="BO250" i="24"/>
  <c r="BN250" i="24"/>
  <c r="BM250" i="24"/>
  <c r="BK250" i="24"/>
  <c r="BJ250" i="24"/>
  <c r="BI250" i="24"/>
  <c r="BH250" i="24"/>
  <c r="BG250" i="24"/>
  <c r="BF250" i="24"/>
  <c r="BE250" i="24"/>
  <c r="BD250" i="24"/>
  <c r="BC250" i="24"/>
  <c r="BB250" i="24"/>
  <c r="AZ250" i="24"/>
  <c r="AX250" i="24"/>
  <c r="AW250" i="24"/>
  <c r="AV250" i="24"/>
  <c r="AU250" i="24"/>
  <c r="AT250" i="24"/>
  <c r="AS250" i="24"/>
  <c r="AR250" i="24"/>
  <c r="AQ250" i="24"/>
  <c r="AP250" i="24"/>
  <c r="AO250" i="24"/>
  <c r="AN250" i="24"/>
  <c r="AM250" i="24"/>
  <c r="AJ250" i="24"/>
  <c r="AH250" i="24"/>
  <c r="CL249" i="24"/>
  <c r="BY249" i="24"/>
  <c r="BL249" i="24"/>
  <c r="AY249" i="24"/>
  <c r="CQ253" i="24" l="1"/>
  <c r="CR253" i="24"/>
  <c r="CR255" i="24"/>
  <c r="CQ252" i="24"/>
  <c r="CQ254" i="24"/>
  <c r="CQ256" i="24"/>
  <c r="CR252" i="24"/>
  <c r="CR254" i="24"/>
  <c r="CR256" i="24"/>
  <c r="CQ255" i="24"/>
  <c r="AI99" i="24"/>
  <c r="AL99" i="24" s="1"/>
  <c r="CR99" i="24" s="1"/>
  <c r="AI65" i="24"/>
  <c r="AL65" i="24" s="1"/>
  <c r="AI76" i="24"/>
  <c r="AL76" i="24" s="1"/>
  <c r="CQ76" i="24" s="1"/>
  <c r="AI85" i="24"/>
  <c r="AL85" i="24" s="1"/>
  <c r="CR85" i="24" s="1"/>
  <c r="AI121" i="24"/>
  <c r="AL121" i="24" s="1"/>
  <c r="CM121" i="24" s="1"/>
  <c r="AI131" i="24"/>
  <c r="AL131" i="24" s="1"/>
  <c r="CM131" i="24" s="1"/>
  <c r="AI92" i="24"/>
  <c r="AL92" i="24" s="1"/>
  <c r="AI72" i="24"/>
  <c r="AL72" i="24" s="1"/>
  <c r="CM72" i="24" s="1"/>
  <c r="AI80" i="24"/>
  <c r="AL80" i="24" s="1"/>
  <c r="AI127" i="24"/>
  <c r="AL127" i="24" s="1"/>
  <c r="AI74" i="24"/>
  <c r="AL74" i="24" s="1"/>
  <c r="CM74" i="24" s="1"/>
  <c r="AI83" i="24"/>
  <c r="AL83" i="24" s="1"/>
  <c r="CM83" i="24" s="1"/>
  <c r="AI119" i="24"/>
  <c r="AL119" i="24" s="1"/>
  <c r="CM119" i="24" s="1"/>
  <c r="AI129" i="24"/>
  <c r="AL129" i="24" s="1"/>
  <c r="AI63" i="24"/>
  <c r="AL63" i="24" s="1"/>
  <c r="CM63" i="24" s="1"/>
  <c r="AI62" i="24"/>
  <c r="AL62" i="24" s="1"/>
  <c r="CM62" i="24" s="1"/>
  <c r="AI78" i="24"/>
  <c r="AL78" i="24" s="1"/>
  <c r="CM78" i="24" s="1"/>
  <c r="AI88" i="24"/>
  <c r="AL88" i="24" s="1"/>
  <c r="CM88" i="24" s="1"/>
  <c r="AI125" i="24"/>
  <c r="AL125" i="24" s="1"/>
  <c r="CQ125" i="24" s="1"/>
  <c r="AI136" i="24"/>
  <c r="AY251" i="24"/>
  <c r="CQ251" i="24" s="1"/>
  <c r="CL251" i="24"/>
  <c r="CL250" i="24" s="1"/>
  <c r="BY251" i="24"/>
  <c r="BY250" i="24" s="1"/>
  <c r="BL251" i="24"/>
  <c r="CR251" i="24" s="1"/>
  <c r="AE30" i="24"/>
  <c r="CO99" i="24"/>
  <c r="CP249" i="24"/>
  <c r="CO252" i="24"/>
  <c r="CO254" i="24"/>
  <c r="CO256" i="24"/>
  <c r="CO65" i="24"/>
  <c r="CO78" i="24"/>
  <c r="CO88" i="24"/>
  <c r="CO125" i="24"/>
  <c r="CO136" i="24"/>
  <c r="CO72" i="24"/>
  <c r="CO80" i="24"/>
  <c r="CO92" i="24"/>
  <c r="CO127" i="24"/>
  <c r="CP99" i="24"/>
  <c r="CO249" i="24"/>
  <c r="CP252" i="24"/>
  <c r="CP254" i="24"/>
  <c r="CP256" i="24"/>
  <c r="CP65" i="24"/>
  <c r="CP78" i="24"/>
  <c r="CP88" i="24"/>
  <c r="CN121" i="24"/>
  <c r="CP125" i="24"/>
  <c r="CN131" i="24"/>
  <c r="CP136" i="24"/>
  <c r="CP63" i="24"/>
  <c r="CP76" i="24"/>
  <c r="CP85" i="24"/>
  <c r="CN119" i="24"/>
  <c r="CP121" i="24"/>
  <c r="CP131" i="24"/>
  <c r="CP253" i="24"/>
  <c r="CP255" i="24"/>
  <c r="CP62" i="24"/>
  <c r="CP74" i="24"/>
  <c r="CP83" i="24"/>
  <c r="CP119" i="24"/>
  <c r="CN127" i="24"/>
  <c r="CP129" i="24"/>
  <c r="CN249" i="24"/>
  <c r="CP72" i="24"/>
  <c r="CP80" i="24"/>
  <c r="CN88" i="24"/>
  <c r="CP92" i="24"/>
  <c r="CP127" i="24"/>
  <c r="CN136" i="24"/>
  <c r="AK80" i="24"/>
  <c r="CN80" i="24"/>
  <c r="AK92" i="24"/>
  <c r="CN92" i="24"/>
  <c r="AK252" i="24"/>
  <c r="CN252" i="24"/>
  <c r="CM252" i="24"/>
  <c r="AK254" i="24"/>
  <c r="CN254" i="24"/>
  <c r="CM254" i="24"/>
  <c r="AK65" i="24"/>
  <c r="CN65" i="24"/>
  <c r="AK78" i="24"/>
  <c r="CN78" i="24"/>
  <c r="CO30" i="24"/>
  <c r="CP30" i="24"/>
  <c r="AK63" i="24"/>
  <c r="CN63" i="24"/>
  <c r="AK76" i="24"/>
  <c r="CN76" i="24"/>
  <c r="AK85" i="24"/>
  <c r="CN85" i="24"/>
  <c r="CO63" i="24"/>
  <c r="CO76" i="24"/>
  <c r="CO85" i="24"/>
  <c r="CO121" i="24"/>
  <c r="CO131" i="24"/>
  <c r="AK72" i="24"/>
  <c r="CN72" i="24"/>
  <c r="AK30" i="24"/>
  <c r="CN30" i="24"/>
  <c r="AK256" i="24"/>
  <c r="CN256" i="24"/>
  <c r="CM256" i="24"/>
  <c r="AK125" i="24"/>
  <c r="CN125" i="24"/>
  <c r="CN253" i="24"/>
  <c r="CM253" i="24"/>
  <c r="AK255" i="24"/>
  <c r="CN255" i="24"/>
  <c r="CM255" i="24"/>
  <c r="AK62" i="24"/>
  <c r="CN62" i="24"/>
  <c r="AK74" i="24"/>
  <c r="CN74" i="24"/>
  <c r="AK83" i="24"/>
  <c r="CN83" i="24"/>
  <c r="AK129" i="24"/>
  <c r="CN129" i="24"/>
  <c r="CO253" i="24"/>
  <c r="CO255" i="24"/>
  <c r="CO62" i="24"/>
  <c r="CO74" i="24"/>
  <c r="CO83" i="24"/>
  <c r="CO119" i="24"/>
  <c r="CO129" i="24"/>
  <c r="CN99" i="24"/>
  <c r="AD30" i="24"/>
  <c r="AK99" i="24"/>
  <c r="AK136" i="24"/>
  <c r="AK131" i="24"/>
  <c r="AK127" i="24"/>
  <c r="AK121" i="24"/>
  <c r="AK119" i="24"/>
  <c r="AK88" i="24"/>
  <c r="BA250" i="24"/>
  <c r="AK253" i="24"/>
  <c r="CL244" i="24"/>
  <c r="BY244" i="24"/>
  <c r="BL244" i="24"/>
  <c r="AY244" i="24"/>
  <c r="AE244" i="24"/>
  <c r="AD244" i="24"/>
  <c r="CL243" i="24"/>
  <c r="BY243" i="24"/>
  <c r="BL243" i="24"/>
  <c r="AY243" i="24"/>
  <c r="AE243" i="24"/>
  <c r="AD243" i="24"/>
  <c r="CL242" i="24"/>
  <c r="BY242" i="24"/>
  <c r="BL242" i="24"/>
  <c r="AY242" i="24"/>
  <c r="AE242" i="24"/>
  <c r="AD242" i="24"/>
  <c r="AK249" i="24"/>
  <c r="AE249" i="24"/>
  <c r="AE248" i="24" s="1"/>
  <c r="AE247" i="24" s="1"/>
  <c r="AD249" i="24"/>
  <c r="CK248" i="24"/>
  <c r="CK247" i="24" s="1"/>
  <c r="CJ248" i="24"/>
  <c r="CJ247" i="24" s="1"/>
  <c r="CI248" i="24"/>
  <c r="CI247" i="24" s="1"/>
  <c r="CH248" i="24"/>
  <c r="CH247" i="24" s="1"/>
  <c r="CG248" i="24"/>
  <c r="CG247" i="24" s="1"/>
  <c r="CF248" i="24"/>
  <c r="CF247" i="24" s="1"/>
  <c r="CE248" i="24"/>
  <c r="CE247" i="24" s="1"/>
  <c r="CD248" i="24"/>
  <c r="CD247" i="24" s="1"/>
  <c r="CC248" i="24"/>
  <c r="CC247" i="24" s="1"/>
  <c r="CB248" i="24"/>
  <c r="CB247" i="24" s="1"/>
  <c r="CA248" i="24"/>
  <c r="CA247" i="24" s="1"/>
  <c r="BZ248" i="24"/>
  <c r="BZ247" i="24" s="1"/>
  <c r="BX248" i="24"/>
  <c r="BX247" i="24" s="1"/>
  <c r="BW248" i="24"/>
  <c r="BW247" i="24" s="1"/>
  <c r="BV248" i="24"/>
  <c r="BV247" i="24" s="1"/>
  <c r="BU248" i="24"/>
  <c r="BU247" i="24" s="1"/>
  <c r="BT248" i="24"/>
  <c r="BT247" i="24" s="1"/>
  <c r="BS248" i="24"/>
  <c r="BS247" i="24" s="1"/>
  <c r="BR248" i="24"/>
  <c r="BR247" i="24" s="1"/>
  <c r="BQ248" i="24"/>
  <c r="BQ247" i="24" s="1"/>
  <c r="BP248" i="24"/>
  <c r="BP247" i="24" s="1"/>
  <c r="BO248" i="24"/>
  <c r="BO247" i="24" s="1"/>
  <c r="BN248" i="24"/>
  <c r="BN247" i="24" s="1"/>
  <c r="BM248" i="24"/>
  <c r="BM247" i="24" s="1"/>
  <c r="BK248" i="24"/>
  <c r="BK247" i="24" s="1"/>
  <c r="BJ248" i="24"/>
  <c r="BJ247" i="24" s="1"/>
  <c r="BI248" i="24"/>
  <c r="BI247" i="24" s="1"/>
  <c r="BH248" i="24"/>
  <c r="BH247" i="24" s="1"/>
  <c r="BG248" i="24"/>
  <c r="BG247" i="24" s="1"/>
  <c r="BF248" i="24"/>
  <c r="BF247" i="24" s="1"/>
  <c r="BE248" i="24"/>
  <c r="BE247" i="24" s="1"/>
  <c r="BD248" i="24"/>
  <c r="BD247" i="24" s="1"/>
  <c r="BC248" i="24"/>
  <c r="BC247" i="24" s="1"/>
  <c r="BB248" i="24"/>
  <c r="BB247" i="24" s="1"/>
  <c r="BA248" i="24"/>
  <c r="BA247" i="24" s="1"/>
  <c r="AZ248" i="24"/>
  <c r="AZ247" i="24" s="1"/>
  <c r="AX248" i="24"/>
  <c r="AX247" i="24" s="1"/>
  <c r="AW248" i="24"/>
  <c r="AW247" i="24" s="1"/>
  <c r="AV248" i="24"/>
  <c r="AV247" i="24" s="1"/>
  <c r="AU248" i="24"/>
  <c r="AU247" i="24" s="1"/>
  <c r="AT248" i="24"/>
  <c r="AT247" i="24" s="1"/>
  <c r="AS248" i="24"/>
  <c r="AS247" i="24" s="1"/>
  <c r="AR248" i="24"/>
  <c r="AR247" i="24" s="1"/>
  <c r="AQ248" i="24"/>
  <c r="AQ247" i="24" s="1"/>
  <c r="AP248" i="24"/>
  <c r="AP247" i="24" s="1"/>
  <c r="AO248" i="24"/>
  <c r="AO247" i="24" s="1"/>
  <c r="AN248" i="24"/>
  <c r="AN247" i="24" s="1"/>
  <c r="AM248" i="24"/>
  <c r="AM247" i="24" s="1"/>
  <c r="AJ248" i="24"/>
  <c r="AJ247" i="24" s="1"/>
  <c r="AH248" i="24"/>
  <c r="AH247" i="24" s="1"/>
  <c r="AC248" i="24"/>
  <c r="AC247" i="24" s="1"/>
  <c r="AB248" i="24"/>
  <c r="AB247" i="24" s="1"/>
  <c r="AA248" i="24"/>
  <c r="AA247" i="24" s="1"/>
  <c r="Z248" i="24"/>
  <c r="Z247" i="24" s="1"/>
  <c r="Y248" i="24"/>
  <c r="Y247" i="24" s="1"/>
  <c r="X248" i="24"/>
  <c r="X247" i="24" s="1"/>
  <c r="W248" i="24"/>
  <c r="W247" i="24" s="1"/>
  <c r="V248" i="24"/>
  <c r="V247" i="24" s="1"/>
  <c r="U248" i="24"/>
  <c r="U247" i="24" s="1"/>
  <c r="T248" i="24"/>
  <c r="T247" i="24" s="1"/>
  <c r="S248" i="24"/>
  <c r="S247" i="24" s="1"/>
  <c r="R248" i="24"/>
  <c r="R247" i="24" s="1"/>
  <c r="Q248" i="24"/>
  <c r="Q247" i="24" s="1"/>
  <c r="P248" i="24"/>
  <c r="P247" i="24" s="1"/>
  <c r="O248" i="24"/>
  <c r="O247" i="24" s="1"/>
  <c r="N248" i="24"/>
  <c r="N247" i="24" s="1"/>
  <c r="M248" i="24"/>
  <c r="M247" i="24" s="1"/>
  <c r="L248" i="24"/>
  <c r="L247" i="24" s="1"/>
  <c r="K248" i="24"/>
  <c r="K247" i="24" s="1"/>
  <c r="J248" i="24"/>
  <c r="J247" i="24" s="1"/>
  <c r="I248" i="24"/>
  <c r="I247" i="24" s="1"/>
  <c r="H248" i="24"/>
  <c r="H247" i="24" s="1"/>
  <c r="G248" i="24"/>
  <c r="G247" i="24" s="1"/>
  <c r="F248" i="24"/>
  <c r="F247" i="24" s="1"/>
  <c r="CQ129" i="24" l="1"/>
  <c r="AI244" i="24"/>
  <c r="CQ85" i="24"/>
  <c r="CQ127" i="24"/>
  <c r="CQ63" i="24"/>
  <c r="CQ78" i="24"/>
  <c r="CQ72" i="24"/>
  <c r="CR121" i="24"/>
  <c r="CQ121" i="24"/>
  <c r="CQ88" i="24"/>
  <c r="CQ62" i="24"/>
  <c r="CR88" i="24"/>
  <c r="AI249" i="24"/>
  <c r="AL249" i="24" s="1"/>
  <c r="CR78" i="24"/>
  <c r="CR131" i="24"/>
  <c r="CQ99" i="24"/>
  <c r="CQ119" i="24"/>
  <c r="CR76" i="24"/>
  <c r="CM65" i="24"/>
  <c r="CQ65" i="24"/>
  <c r="CR65" i="24"/>
  <c r="CR127" i="24"/>
  <c r="CR129" i="24"/>
  <c r="CQ83" i="24"/>
  <c r="CQ80" i="24"/>
  <c r="CR62" i="24"/>
  <c r="CR92" i="24"/>
  <c r="CR119" i="24"/>
  <c r="CQ74" i="24"/>
  <c r="CR125" i="24"/>
  <c r="CR80" i="24"/>
  <c r="CR83" i="24"/>
  <c r="CR63" i="24"/>
  <c r="CQ131" i="24"/>
  <c r="CR72" i="24"/>
  <c r="CQ92" i="24"/>
  <c r="CR74" i="24"/>
  <c r="AI242" i="24"/>
  <c r="AI243" i="24"/>
  <c r="AL243" i="24" s="1"/>
  <c r="CR243" i="24" s="1"/>
  <c r="CP244" i="24"/>
  <c r="CP243" i="24"/>
  <c r="CO243" i="24"/>
  <c r="CO242" i="24"/>
  <c r="CP242" i="24"/>
  <c r="CO244" i="24"/>
  <c r="AL244" i="24"/>
  <c r="CR244" i="24" s="1"/>
  <c r="CM125" i="24"/>
  <c r="AD241" i="24"/>
  <c r="AD240" i="24" s="1"/>
  <c r="CL241" i="24"/>
  <c r="CL240" i="24" s="1"/>
  <c r="AE241" i="24"/>
  <c r="AE240" i="24" s="1"/>
  <c r="AY241" i="24"/>
  <c r="BL241" i="24"/>
  <c r="BY241" i="24"/>
  <c r="BY240" i="24" s="1"/>
  <c r="BL250" i="24"/>
  <c r="AY250" i="24"/>
  <c r="CO251" i="24"/>
  <c r="CO250" i="24" s="1"/>
  <c r="CP251" i="24"/>
  <c r="CP250" i="24" s="1"/>
  <c r="CN251" i="24"/>
  <c r="CN250" i="24" s="1"/>
  <c r="AK251" i="24"/>
  <c r="AK250" i="24" s="1"/>
  <c r="CM251" i="24"/>
  <c r="AL136" i="24"/>
  <c r="CM80" i="24"/>
  <c r="CM127" i="24"/>
  <c r="CM129" i="24"/>
  <c r="CM92" i="24"/>
  <c r="CN242" i="24"/>
  <c r="CM85" i="24"/>
  <c r="CM76" i="24"/>
  <c r="AK244" i="24"/>
  <c r="CN244" i="24"/>
  <c r="CN243" i="24"/>
  <c r="CM99" i="24"/>
  <c r="AI250" i="24"/>
  <c r="CL248" i="24"/>
  <c r="CL247" i="24" s="1"/>
  <c r="AY248" i="24"/>
  <c r="BY248" i="24"/>
  <c r="BY247" i="24" s="1"/>
  <c r="BL248" i="24"/>
  <c r="AK242" i="24"/>
  <c r="AK243" i="24"/>
  <c r="AD248" i="24"/>
  <c r="AD247" i="24" s="1"/>
  <c r="CE67" i="24"/>
  <c r="BR67" i="24"/>
  <c r="CE57" i="24"/>
  <c r="BR57" i="24"/>
  <c r="CQ244" i="24" l="1"/>
  <c r="CQ243" i="24"/>
  <c r="CR249" i="24"/>
  <c r="CQ249" i="24"/>
  <c r="AY247" i="24"/>
  <c r="BL240" i="24"/>
  <c r="AY240" i="24"/>
  <c r="BL247" i="24"/>
  <c r="CQ136" i="24"/>
  <c r="CR136" i="24"/>
  <c r="CM249" i="24"/>
  <c r="CM248" i="24" s="1"/>
  <c r="CM247" i="24" s="1"/>
  <c r="CM243" i="24"/>
  <c r="CM244" i="24"/>
  <c r="AK241" i="24"/>
  <c r="AK240" i="24" s="1"/>
  <c r="AI241" i="24"/>
  <c r="AI240" i="24" s="1"/>
  <c r="CP241" i="24"/>
  <c r="CP240" i="24" s="1"/>
  <c r="CO241" i="24"/>
  <c r="CO240" i="24" s="1"/>
  <c r="CN241" i="24"/>
  <c r="CN240" i="24" s="1"/>
  <c r="AL242" i="24"/>
  <c r="CM136" i="24"/>
  <c r="CM250" i="24"/>
  <c r="CP248" i="24"/>
  <c r="CP247" i="24" s="1"/>
  <c r="CN248" i="24"/>
  <c r="CN247" i="24" s="1"/>
  <c r="CO248" i="24"/>
  <c r="CO247" i="24" s="1"/>
  <c r="AK248" i="24"/>
  <c r="AK247" i="24" s="1"/>
  <c r="AI248" i="24"/>
  <c r="AI247" i="24" s="1"/>
  <c r="AL248" i="24"/>
  <c r="CR248" i="24" s="1"/>
  <c r="CK153" i="24"/>
  <c r="CJ153" i="24"/>
  <c r="CI153" i="24"/>
  <c r="CH153" i="24"/>
  <c r="CG153" i="24"/>
  <c r="CF153" i="24"/>
  <c r="CD153" i="24"/>
  <c r="CC153" i="24"/>
  <c r="CB153" i="24"/>
  <c r="CA153" i="24"/>
  <c r="BZ153" i="24"/>
  <c r="BX153" i="24"/>
  <c r="BW153" i="24"/>
  <c r="BV153" i="24"/>
  <c r="BU153" i="24"/>
  <c r="BT153" i="24"/>
  <c r="BS153" i="24"/>
  <c r="BQ153" i="24"/>
  <c r="BP153" i="24"/>
  <c r="BO153" i="24"/>
  <c r="BN153" i="24"/>
  <c r="BM153" i="24"/>
  <c r="BK153" i="24"/>
  <c r="BJ153" i="24"/>
  <c r="BI153" i="24"/>
  <c r="BH153" i="24"/>
  <c r="BG153" i="24"/>
  <c r="BF153" i="24"/>
  <c r="BD153" i="24"/>
  <c r="BC153" i="24"/>
  <c r="BB153" i="24"/>
  <c r="BA153" i="24"/>
  <c r="AZ153" i="24"/>
  <c r="AX153" i="24"/>
  <c r="AW153" i="24"/>
  <c r="AV153" i="24"/>
  <c r="AU153" i="24"/>
  <c r="AT153" i="24"/>
  <c r="AS153" i="24"/>
  <c r="AR153" i="24"/>
  <c r="AQ153" i="24"/>
  <c r="AP153" i="24"/>
  <c r="AO153" i="24"/>
  <c r="AN153" i="24"/>
  <c r="AM153" i="24"/>
  <c r="AJ153" i="24"/>
  <c r="AH153" i="24"/>
  <c r="AC153" i="24"/>
  <c r="AB153" i="24"/>
  <c r="AA153" i="24"/>
  <c r="Z153" i="24"/>
  <c r="Y153" i="24"/>
  <c r="X153" i="24"/>
  <c r="W153" i="24"/>
  <c r="V153" i="24"/>
  <c r="E153" i="24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D14" i="40"/>
  <c r="BD11" i="40" s="1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CQ248" i="24" l="1"/>
  <c r="CQ242" i="24"/>
  <c r="CR242" i="24"/>
  <c r="CM242" i="24"/>
  <c r="CM241" i="24" s="1"/>
  <c r="CM240" i="24" s="1"/>
  <c r="AL241" i="24"/>
  <c r="BE11" i="40"/>
  <c r="BM11" i="40"/>
  <c r="BK11" i="40"/>
  <c r="BC11" i="40"/>
  <c r="BL11" i="40"/>
  <c r="AL250" i="24"/>
  <c r="AL247" i="24"/>
  <c r="BI11" i="40"/>
  <c r="CL194" i="24"/>
  <c r="CL165" i="24"/>
  <c r="CL163" i="24"/>
  <c r="CL161" i="24"/>
  <c r="CL154" i="24"/>
  <c r="CL143" i="24"/>
  <c r="BY194" i="24"/>
  <c r="BY165" i="24"/>
  <c r="BY164" i="24"/>
  <c r="BY163" i="24"/>
  <c r="BY162" i="24"/>
  <c r="BY161" i="24"/>
  <c r="AY194" i="24"/>
  <c r="AY165" i="24"/>
  <c r="AY164" i="24"/>
  <c r="AY163" i="24"/>
  <c r="AY162" i="24"/>
  <c r="AY154" i="24"/>
  <c r="AE154" i="24"/>
  <c r="AD154" i="24"/>
  <c r="AE165" i="24"/>
  <c r="AD165" i="24"/>
  <c r="CL164" i="24"/>
  <c r="AE164" i="24"/>
  <c r="AD164" i="24"/>
  <c r="AE163" i="24"/>
  <c r="AD163" i="24"/>
  <c r="CL162" i="24"/>
  <c r="AE162" i="24"/>
  <c r="AD162" i="24"/>
  <c r="AE161" i="24"/>
  <c r="AD161" i="24"/>
  <c r="CK160" i="24"/>
  <c r="CJ160" i="24"/>
  <c r="CI160" i="24"/>
  <c r="CH160" i="24"/>
  <c r="CG160" i="24"/>
  <c r="CF160" i="24"/>
  <c r="CD160" i="24"/>
  <c r="CC160" i="24"/>
  <c r="CB160" i="24"/>
  <c r="CA160" i="24"/>
  <c r="BZ160" i="24"/>
  <c r="BX160" i="24"/>
  <c r="BW160" i="24"/>
  <c r="BV160" i="24"/>
  <c r="BU160" i="24"/>
  <c r="BT160" i="24"/>
  <c r="BS160" i="24"/>
  <c r="BQ160" i="24"/>
  <c r="BP160" i="24"/>
  <c r="BO160" i="24"/>
  <c r="BN160" i="24"/>
  <c r="BM160" i="24"/>
  <c r="BK160" i="24"/>
  <c r="BJ160" i="24"/>
  <c r="BI160" i="24"/>
  <c r="BH160" i="24"/>
  <c r="BG160" i="24"/>
  <c r="BF160" i="24"/>
  <c r="BD160" i="24"/>
  <c r="BC160" i="24"/>
  <c r="BB160" i="24"/>
  <c r="BA160" i="24"/>
  <c r="AZ160" i="24"/>
  <c r="AX160" i="24"/>
  <c r="AW160" i="24"/>
  <c r="AV160" i="24"/>
  <c r="AU160" i="24"/>
  <c r="AT160" i="24"/>
  <c r="AS160" i="24"/>
  <c r="AQ160" i="24"/>
  <c r="AP160" i="24"/>
  <c r="AO160" i="24"/>
  <c r="AN160" i="24"/>
  <c r="AM160" i="24"/>
  <c r="AJ160" i="24"/>
  <c r="AH160" i="24"/>
  <c r="AC160" i="24"/>
  <c r="AB160" i="24"/>
  <c r="AA160" i="24"/>
  <c r="Z160" i="24"/>
  <c r="Y160" i="24"/>
  <c r="X160" i="24"/>
  <c r="W160" i="24"/>
  <c r="V160" i="24"/>
  <c r="U160" i="24"/>
  <c r="T160" i="24"/>
  <c r="S160" i="24"/>
  <c r="R160" i="24"/>
  <c r="Q160" i="24"/>
  <c r="P160" i="24"/>
  <c r="O160" i="24"/>
  <c r="N160" i="24"/>
  <c r="M160" i="24"/>
  <c r="L160" i="24"/>
  <c r="K160" i="24"/>
  <c r="J160" i="24"/>
  <c r="I160" i="24"/>
  <c r="H160" i="24"/>
  <c r="G160" i="24"/>
  <c r="F160" i="24"/>
  <c r="E160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C16" i="40"/>
  <c r="D16" i="40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B16" i="40"/>
  <c r="Q189" i="24"/>
  <c r="P189" i="24"/>
  <c r="Q132" i="24"/>
  <c r="P132" i="24"/>
  <c r="AE143" i="24"/>
  <c r="AD143" i="24"/>
  <c r="AE194" i="24"/>
  <c r="AD194" i="24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A149" i="39"/>
  <c r="A148" i="39"/>
  <c r="A147" i="39"/>
  <c r="A145" i="39"/>
  <c r="A144" i="39"/>
  <c r="A141" i="39"/>
  <c r="A136" i="39"/>
  <c r="A133" i="39"/>
  <c r="A127" i="39"/>
  <c r="A126" i="39"/>
  <c r="A125" i="39"/>
  <c r="A123" i="39"/>
  <c r="A121" i="39"/>
  <c r="A120" i="39"/>
  <c r="A119" i="39"/>
  <c r="A118" i="39"/>
  <c r="A116" i="39"/>
  <c r="A115" i="39"/>
  <c r="A114" i="39"/>
  <c r="A112" i="39"/>
  <c r="A111" i="39"/>
  <c r="A109" i="39"/>
  <c r="A108" i="39"/>
  <c r="A107" i="39"/>
  <c r="A105" i="39"/>
  <c r="A104" i="39"/>
  <c r="A103" i="39"/>
  <c r="A102" i="39"/>
  <c r="A101" i="39"/>
  <c r="A99" i="39"/>
  <c r="A98" i="39"/>
  <c r="A96" i="39"/>
  <c r="A95" i="39"/>
  <c r="A94" i="39"/>
  <c r="A92" i="39"/>
  <c r="A91" i="39"/>
  <c r="A90" i="39"/>
  <c r="A89" i="39"/>
  <c r="A88" i="39"/>
  <c r="A87" i="39"/>
  <c r="A86" i="39"/>
  <c r="A84" i="39"/>
  <c r="A83" i="39"/>
  <c r="A82" i="39"/>
  <c r="A81" i="39"/>
  <c r="A80" i="39"/>
  <c r="A79" i="39"/>
  <c r="A78" i="39"/>
  <c r="A77" i="39"/>
  <c r="A75" i="39"/>
  <c r="A74" i="39"/>
  <c r="A72" i="39"/>
  <c r="A71" i="39"/>
  <c r="A69" i="39"/>
  <c r="A68" i="39"/>
  <c r="A67" i="39"/>
  <c r="A65" i="39"/>
  <c r="A64" i="39"/>
  <c r="A63" i="39"/>
  <c r="A62" i="39"/>
  <c r="A57" i="39"/>
  <c r="A56" i="39"/>
  <c r="A55" i="39"/>
  <c r="A54" i="39"/>
  <c r="A53" i="39"/>
  <c r="A52" i="39"/>
  <c r="A51" i="39"/>
  <c r="A50" i="39"/>
  <c r="A48" i="39"/>
  <c r="A47" i="39"/>
  <c r="A46" i="39"/>
  <c r="A45" i="39"/>
  <c r="A44" i="39"/>
  <c r="A41" i="39"/>
  <c r="A39" i="39"/>
  <c r="A38" i="39"/>
  <c r="A36" i="39"/>
  <c r="A35" i="39"/>
  <c r="A34" i="39"/>
  <c r="A33" i="39"/>
  <c r="A32" i="39"/>
  <c r="A31" i="39"/>
  <c r="A29" i="39"/>
  <c r="A27" i="39"/>
  <c r="A26" i="39"/>
  <c r="A25" i="39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AI162" i="24" l="1"/>
  <c r="AI165" i="24"/>
  <c r="AI161" i="24"/>
  <c r="AL161" i="24" s="1"/>
  <c r="CR241" i="24"/>
  <c r="CQ241" i="24"/>
  <c r="CR247" i="24"/>
  <c r="CQ247" i="24"/>
  <c r="CR250" i="24"/>
  <c r="CQ250" i="24"/>
  <c r="AI194" i="24"/>
  <c r="AL194" i="24" s="1"/>
  <c r="CM194" i="24" s="1"/>
  <c r="AI164" i="24"/>
  <c r="AL164" i="24" s="1"/>
  <c r="CQ164" i="24" s="1"/>
  <c r="AI154" i="24"/>
  <c r="AL154" i="24" s="1"/>
  <c r="CQ154" i="24" s="1"/>
  <c r="AI163" i="24"/>
  <c r="AL163" i="24" s="1"/>
  <c r="AI143" i="24"/>
  <c r="AL143" i="24" s="1"/>
  <c r="AL162" i="24"/>
  <c r="AL165" i="24"/>
  <c r="CM165" i="24" s="1"/>
  <c r="CP143" i="24"/>
  <c r="AL240" i="24"/>
  <c r="T152" i="24"/>
  <c r="CP164" i="24"/>
  <c r="CP165" i="24"/>
  <c r="CP161" i="24"/>
  <c r="CP163" i="24"/>
  <c r="CP194" i="24"/>
  <c r="AK163" i="24"/>
  <c r="AK164" i="24"/>
  <c r="CP162" i="24"/>
  <c r="AK165" i="24"/>
  <c r="BL162" i="24"/>
  <c r="BL165" i="24"/>
  <c r="BL194" i="24"/>
  <c r="BL161" i="24"/>
  <c r="BL164" i="24"/>
  <c r="AK154" i="24"/>
  <c r="BL154" i="24"/>
  <c r="BE153" i="24"/>
  <c r="BY154" i="24"/>
  <c r="CP154" i="24" s="1"/>
  <c r="BR153" i="24"/>
  <c r="CE153" i="24"/>
  <c r="A186" i="40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CE160" i="24"/>
  <c r="BE160" i="24"/>
  <c r="BR160" i="24"/>
  <c r="BL163" i="24"/>
  <c r="AR160" i="24"/>
  <c r="AY161" i="24"/>
  <c r="AK194" i="24"/>
  <c r="E152" i="24"/>
  <c r="AD160" i="24"/>
  <c r="CL160" i="24"/>
  <c r="BY160" i="24"/>
  <c r="AE160" i="24"/>
  <c r="AK162" i="24"/>
  <c r="A62" i="40"/>
  <c r="A125" i="40"/>
  <c r="A57" i="40"/>
  <c r="AK143" i="24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CQ161" i="24" l="1"/>
  <c r="CQ165" i="24"/>
  <c r="CO165" i="24"/>
  <c r="CR165" i="24"/>
  <c r="CQ240" i="24"/>
  <c r="CR240" i="24"/>
  <c r="CQ162" i="24"/>
  <c r="CR154" i="24"/>
  <c r="CO163" i="24"/>
  <c r="CR163" i="24"/>
  <c r="CO162" i="24"/>
  <c r="CR162" i="24"/>
  <c r="CO164" i="24"/>
  <c r="CR164" i="24"/>
  <c r="CO161" i="24"/>
  <c r="CR161" i="24"/>
  <c r="CQ163" i="24"/>
  <c r="CO194" i="24"/>
  <c r="CR194" i="24"/>
  <c r="CQ143" i="24"/>
  <c r="CR143" i="24"/>
  <c r="CQ194" i="24"/>
  <c r="CM143" i="24"/>
  <c r="CM161" i="24"/>
  <c r="CM163" i="24"/>
  <c r="CM162" i="24"/>
  <c r="CN165" i="24"/>
  <c r="CO154" i="24"/>
  <c r="CN162" i="24"/>
  <c r="CN164" i="24"/>
  <c r="CN194" i="24"/>
  <c r="CM154" i="24"/>
  <c r="CM164" i="24"/>
  <c r="CN154" i="24"/>
  <c r="CN163" i="24"/>
  <c r="AK161" i="24"/>
  <c r="AK160" i="24" s="1"/>
  <c r="CN161" i="24"/>
  <c r="AY160" i="24"/>
  <c r="BL160" i="24"/>
  <c r="CP160" i="24"/>
  <c r="AL160" i="24"/>
  <c r="AI160" i="24"/>
  <c r="H241" i="39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C44" i="39"/>
  <c r="D44" i="39"/>
  <c r="E44" i="39"/>
  <c r="B45" i="39"/>
  <c r="C45" i="39"/>
  <c r="D45" i="39"/>
  <c r="E45" i="39"/>
  <c r="B46" i="39"/>
  <c r="C46" i="39"/>
  <c r="D46" i="39"/>
  <c r="E46" i="39"/>
  <c r="B47" i="39"/>
  <c r="C47" i="39"/>
  <c r="D47" i="39"/>
  <c r="E47" i="39"/>
  <c r="B48" i="39"/>
  <c r="C48" i="39"/>
  <c r="D48" i="39"/>
  <c r="E48" i="39"/>
  <c r="B49" i="39"/>
  <c r="C49" i="39"/>
  <c r="D49" i="39"/>
  <c r="E49" i="39"/>
  <c r="B50" i="39"/>
  <c r="C50" i="39"/>
  <c r="D50" i="39"/>
  <c r="E50" i="39"/>
  <c r="B51" i="39"/>
  <c r="C51" i="39"/>
  <c r="D51" i="39"/>
  <c r="E51" i="39"/>
  <c r="B52" i="39"/>
  <c r="C52" i="39"/>
  <c r="D52" i="39"/>
  <c r="E52" i="39"/>
  <c r="B53" i="39"/>
  <c r="C53" i="39"/>
  <c r="D53" i="39"/>
  <c r="E53" i="39"/>
  <c r="B54" i="39"/>
  <c r="C54" i="39"/>
  <c r="D54" i="39"/>
  <c r="E54" i="39"/>
  <c r="B55" i="39"/>
  <c r="C55" i="39"/>
  <c r="D55" i="39"/>
  <c r="E55" i="39"/>
  <c r="B56" i="39"/>
  <c r="C56" i="39"/>
  <c r="D56" i="39"/>
  <c r="E56" i="39"/>
  <c r="B57" i="39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C62" i="39"/>
  <c r="D62" i="39"/>
  <c r="E62" i="39"/>
  <c r="B63" i="39"/>
  <c r="C63" i="39"/>
  <c r="D63" i="39"/>
  <c r="E63" i="39"/>
  <c r="B64" i="39"/>
  <c r="C64" i="39"/>
  <c r="D64" i="39"/>
  <c r="E64" i="39"/>
  <c r="B65" i="39"/>
  <c r="C65" i="39"/>
  <c r="D65" i="39"/>
  <c r="E65" i="39"/>
  <c r="B66" i="39"/>
  <c r="C66" i="39"/>
  <c r="D66" i="39"/>
  <c r="E66" i="39"/>
  <c r="B67" i="39"/>
  <c r="C67" i="39"/>
  <c r="D67" i="39"/>
  <c r="E67" i="39"/>
  <c r="B68" i="39"/>
  <c r="C68" i="39"/>
  <c r="D68" i="39"/>
  <c r="E68" i="39"/>
  <c r="B69" i="39"/>
  <c r="C69" i="39"/>
  <c r="D69" i="39"/>
  <c r="E69" i="39"/>
  <c r="B70" i="39"/>
  <c r="C70" i="39"/>
  <c r="D70" i="39"/>
  <c r="E70" i="39"/>
  <c r="B71" i="39"/>
  <c r="C71" i="39"/>
  <c r="D71" i="39"/>
  <c r="E71" i="39"/>
  <c r="B72" i="39"/>
  <c r="C72" i="39"/>
  <c r="D72" i="39"/>
  <c r="E72" i="39"/>
  <c r="B73" i="39"/>
  <c r="C73" i="39"/>
  <c r="D73" i="39"/>
  <c r="E73" i="39"/>
  <c r="B74" i="39"/>
  <c r="C74" i="39"/>
  <c r="D74" i="39"/>
  <c r="E74" i="39"/>
  <c r="B75" i="39"/>
  <c r="C75" i="39"/>
  <c r="D75" i="39"/>
  <c r="E75" i="39"/>
  <c r="B76" i="39"/>
  <c r="C76" i="39"/>
  <c r="D76" i="39"/>
  <c r="E76" i="39"/>
  <c r="B77" i="39"/>
  <c r="C77" i="39"/>
  <c r="D77" i="39"/>
  <c r="E77" i="39"/>
  <c r="B78" i="39"/>
  <c r="C78" i="39"/>
  <c r="D78" i="39"/>
  <c r="E78" i="39"/>
  <c r="B79" i="39"/>
  <c r="C79" i="39"/>
  <c r="D79" i="39"/>
  <c r="E79" i="39"/>
  <c r="B80" i="39"/>
  <c r="C80" i="39"/>
  <c r="D80" i="39"/>
  <c r="E80" i="39"/>
  <c r="B81" i="39"/>
  <c r="C81" i="39"/>
  <c r="D81" i="39"/>
  <c r="E81" i="39"/>
  <c r="B82" i="39"/>
  <c r="C82" i="39"/>
  <c r="D82" i="39"/>
  <c r="E82" i="39"/>
  <c r="B83" i="39"/>
  <c r="C83" i="39"/>
  <c r="D83" i="39"/>
  <c r="E83" i="39"/>
  <c r="B84" i="39"/>
  <c r="C84" i="39"/>
  <c r="D84" i="39"/>
  <c r="E84" i="39"/>
  <c r="B85" i="39"/>
  <c r="C85" i="39"/>
  <c r="D85" i="39"/>
  <c r="E85" i="39"/>
  <c r="B86" i="39"/>
  <c r="C86" i="39"/>
  <c r="D86" i="39"/>
  <c r="E86" i="39"/>
  <c r="B87" i="39"/>
  <c r="C87" i="39"/>
  <c r="D87" i="39"/>
  <c r="E87" i="39"/>
  <c r="B88" i="39"/>
  <c r="C88" i="39"/>
  <c r="D88" i="39"/>
  <c r="E88" i="39"/>
  <c r="B89" i="39"/>
  <c r="C89" i="39"/>
  <c r="D89" i="39"/>
  <c r="E89" i="39"/>
  <c r="B90" i="39"/>
  <c r="C90" i="39"/>
  <c r="D90" i="39"/>
  <c r="E90" i="39"/>
  <c r="B91" i="39"/>
  <c r="C91" i="39"/>
  <c r="D91" i="39"/>
  <c r="E91" i="39"/>
  <c r="B92" i="39"/>
  <c r="C92" i="39"/>
  <c r="D92" i="39"/>
  <c r="E92" i="39"/>
  <c r="B93" i="39"/>
  <c r="C93" i="39"/>
  <c r="D93" i="39"/>
  <c r="E93" i="39"/>
  <c r="B94" i="39"/>
  <c r="C94" i="39"/>
  <c r="D94" i="39"/>
  <c r="E94" i="39"/>
  <c r="B95" i="39"/>
  <c r="C95" i="39"/>
  <c r="D95" i="39"/>
  <c r="E95" i="39"/>
  <c r="B96" i="39"/>
  <c r="C96" i="39"/>
  <c r="D96" i="39"/>
  <c r="E96" i="39"/>
  <c r="B97" i="39"/>
  <c r="C97" i="39"/>
  <c r="D97" i="39"/>
  <c r="E97" i="39"/>
  <c r="B98" i="39"/>
  <c r="C98" i="39"/>
  <c r="D98" i="39"/>
  <c r="E98" i="39"/>
  <c r="B99" i="39"/>
  <c r="C99" i="39"/>
  <c r="D99" i="39"/>
  <c r="E99" i="39"/>
  <c r="B100" i="39"/>
  <c r="C100" i="39"/>
  <c r="D100" i="39"/>
  <c r="E100" i="39"/>
  <c r="B101" i="39"/>
  <c r="C101" i="39"/>
  <c r="D101" i="39"/>
  <c r="E101" i="39"/>
  <c r="B102" i="39"/>
  <c r="C102" i="39"/>
  <c r="D102" i="39"/>
  <c r="E102" i="39"/>
  <c r="B103" i="39"/>
  <c r="C103" i="39"/>
  <c r="D103" i="39"/>
  <c r="E103" i="39"/>
  <c r="B104" i="39"/>
  <c r="C104" i="39"/>
  <c r="D104" i="39"/>
  <c r="E104" i="39"/>
  <c r="B105" i="39"/>
  <c r="C105" i="39"/>
  <c r="D105" i="39"/>
  <c r="E105" i="39"/>
  <c r="B106" i="39"/>
  <c r="C106" i="39"/>
  <c r="D106" i="39"/>
  <c r="E106" i="39"/>
  <c r="B107" i="39"/>
  <c r="C107" i="39"/>
  <c r="D107" i="39"/>
  <c r="E107" i="39"/>
  <c r="B108" i="39"/>
  <c r="C108" i="39"/>
  <c r="D108" i="39"/>
  <c r="E108" i="39"/>
  <c r="B109" i="39"/>
  <c r="C109" i="39"/>
  <c r="D109" i="39"/>
  <c r="E109" i="39"/>
  <c r="B110" i="39"/>
  <c r="C110" i="39"/>
  <c r="D110" i="39"/>
  <c r="E110" i="39"/>
  <c r="B111" i="39"/>
  <c r="C111" i="39"/>
  <c r="D111" i="39"/>
  <c r="E111" i="39"/>
  <c r="B112" i="39"/>
  <c r="C112" i="39"/>
  <c r="D112" i="39"/>
  <c r="E112" i="39"/>
  <c r="B113" i="39"/>
  <c r="C113" i="39"/>
  <c r="D113" i="39"/>
  <c r="E113" i="39"/>
  <c r="B114" i="39"/>
  <c r="C114" i="39"/>
  <c r="D114" i="39"/>
  <c r="E114" i="39"/>
  <c r="B115" i="39"/>
  <c r="C115" i="39"/>
  <c r="D115" i="39"/>
  <c r="E115" i="39"/>
  <c r="B116" i="39"/>
  <c r="C116" i="39"/>
  <c r="D116" i="39"/>
  <c r="E116" i="39"/>
  <c r="B117" i="39"/>
  <c r="C117" i="39"/>
  <c r="D117" i="39"/>
  <c r="E117" i="39"/>
  <c r="B118" i="39"/>
  <c r="C118" i="39"/>
  <c r="D118" i="39"/>
  <c r="E118" i="39"/>
  <c r="B119" i="39"/>
  <c r="C119" i="39"/>
  <c r="D119" i="39"/>
  <c r="E119" i="39"/>
  <c r="B120" i="39"/>
  <c r="C120" i="39"/>
  <c r="D120" i="39"/>
  <c r="E120" i="39"/>
  <c r="B121" i="39"/>
  <c r="C121" i="39"/>
  <c r="D121" i="39"/>
  <c r="E121" i="39"/>
  <c r="B122" i="39"/>
  <c r="C122" i="39"/>
  <c r="D122" i="39"/>
  <c r="E122" i="39"/>
  <c r="B123" i="39"/>
  <c r="C123" i="39"/>
  <c r="D123" i="39"/>
  <c r="E123" i="39"/>
  <c r="B124" i="39"/>
  <c r="C124" i="39"/>
  <c r="D124" i="39"/>
  <c r="E124" i="39"/>
  <c r="B125" i="39"/>
  <c r="C125" i="39"/>
  <c r="D125" i="39"/>
  <c r="E125" i="39"/>
  <c r="B126" i="39"/>
  <c r="C126" i="39"/>
  <c r="D126" i="39"/>
  <c r="E126" i="39"/>
  <c r="B127" i="39"/>
  <c r="C127" i="39"/>
  <c r="D127" i="39"/>
  <c r="E127" i="39"/>
  <c r="B133" i="39"/>
  <c r="C133" i="39"/>
  <c r="D133" i="39"/>
  <c r="E133" i="39"/>
  <c r="B136" i="39"/>
  <c r="C136" i="39"/>
  <c r="D136" i="39"/>
  <c r="E136" i="39"/>
  <c r="B141" i="39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C144" i="39"/>
  <c r="D144" i="39"/>
  <c r="E144" i="39"/>
  <c r="B145" i="39"/>
  <c r="C145" i="39"/>
  <c r="D145" i="39"/>
  <c r="E145" i="39"/>
  <c r="B146" i="39"/>
  <c r="C146" i="39"/>
  <c r="D146" i="39"/>
  <c r="E146" i="39"/>
  <c r="B147" i="39"/>
  <c r="C147" i="39"/>
  <c r="D147" i="39"/>
  <c r="E147" i="39"/>
  <c r="B148" i="39"/>
  <c r="C148" i="39"/>
  <c r="D148" i="39"/>
  <c r="E148" i="39"/>
  <c r="B149" i="39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CO160" i="24" l="1"/>
  <c r="CR160" i="24"/>
  <c r="CQ160" i="24"/>
  <c r="CM160" i="24"/>
  <c r="CN160" i="24"/>
  <c r="CD134" i="24"/>
  <c r="BD134" i="24"/>
  <c r="CC27" i="24" l="1"/>
  <c r="BZ27" i="24" l="1"/>
  <c r="CD27" i="24"/>
  <c r="CB27" i="24"/>
  <c r="CA27" i="24"/>
  <c r="AY98" i="24" l="1"/>
  <c r="AY137" i="24"/>
  <c r="AY135" i="24"/>
  <c r="AY133" i="24" l="1"/>
  <c r="AY138" i="24"/>
  <c r="AM132" i="24"/>
  <c r="CN138" i="24" l="1"/>
  <c r="CJ146" i="24"/>
  <c r="CJ40" i="24"/>
  <c r="CJ34" i="24"/>
  <c r="CJ31" i="24"/>
  <c r="CJ27" i="24"/>
  <c r="CJ20" i="24"/>
  <c r="CJ18" i="24"/>
  <c r="CJ14" i="24"/>
  <c r="CJ13" i="24" l="1"/>
  <c r="CJ33" i="24"/>
  <c r="CJ12" i="24" l="1"/>
  <c r="BP110" i="24" l="1"/>
  <c r="AW20" i="24" l="1"/>
  <c r="AV20" i="24"/>
  <c r="AU20" i="24"/>
  <c r="G134" i="24" l="1"/>
  <c r="H134" i="24"/>
  <c r="I134" i="24"/>
  <c r="J134" i="24"/>
  <c r="K134" i="24"/>
  <c r="L134" i="24"/>
  <c r="M134" i="24"/>
  <c r="N134" i="24"/>
  <c r="O134" i="24"/>
  <c r="P134" i="24"/>
  <c r="Q134" i="24"/>
  <c r="R134" i="24"/>
  <c r="S134" i="24"/>
  <c r="T134" i="24"/>
  <c r="U134" i="24"/>
  <c r="V134" i="24"/>
  <c r="W134" i="24"/>
  <c r="X134" i="24"/>
  <c r="Y134" i="24"/>
  <c r="Z134" i="24"/>
  <c r="AA134" i="24"/>
  <c r="AB134" i="24"/>
  <c r="AC134" i="24"/>
  <c r="F134" i="24"/>
  <c r="CC134" i="24" l="1"/>
  <c r="CB134" i="24"/>
  <c r="BP134" i="24"/>
  <c r="BC31" i="24" l="1"/>
  <c r="AP27" i="24" l="1"/>
  <c r="AP134" i="24"/>
  <c r="AD95" i="24" l="1"/>
  <c r="AE233" i="24"/>
  <c r="AE232" i="24"/>
  <c r="AE221" i="24"/>
  <c r="AI221" i="24" s="1"/>
  <c r="AE220" i="24"/>
  <c r="AE219" i="24"/>
  <c r="AE218" i="24"/>
  <c r="AE217" i="24"/>
  <c r="AE216" i="24"/>
  <c r="AE202" i="24"/>
  <c r="AE201" i="24"/>
  <c r="AE200" i="24"/>
  <c r="AE199" i="24"/>
  <c r="AE198" i="24"/>
  <c r="AE195" i="24"/>
  <c r="AE193" i="24"/>
  <c r="AE192" i="24"/>
  <c r="AE191" i="24"/>
  <c r="AE190" i="24"/>
  <c r="AE187" i="24"/>
  <c r="AE186" i="24"/>
  <c r="AE185" i="24"/>
  <c r="AE184" i="24"/>
  <c r="AE183" i="24"/>
  <c r="AE182" i="24"/>
  <c r="AE179" i="24"/>
  <c r="AE178" i="24"/>
  <c r="AE177" i="24"/>
  <c r="AE176" i="24"/>
  <c r="AE175" i="24"/>
  <c r="AE174" i="24"/>
  <c r="AE172" i="24"/>
  <c r="AE171" i="24"/>
  <c r="AE170" i="24"/>
  <c r="AE169" i="24"/>
  <c r="AE159" i="24"/>
  <c r="AE158" i="24"/>
  <c r="AE157" i="24"/>
  <c r="AE156" i="24"/>
  <c r="AE155" i="24"/>
  <c r="AD233" i="24"/>
  <c r="AD232" i="24"/>
  <c r="AD220" i="24"/>
  <c r="AD219" i="24"/>
  <c r="AD218" i="24"/>
  <c r="AD217" i="24"/>
  <c r="AD216" i="24"/>
  <c r="AL212" i="24"/>
  <c r="AL210" i="24"/>
  <c r="AL209" i="24"/>
  <c r="AL208" i="24"/>
  <c r="AD202" i="24"/>
  <c r="AI202" i="24" s="1"/>
  <c r="AD201" i="24"/>
  <c r="AI201" i="24" s="1"/>
  <c r="AD200" i="24"/>
  <c r="AD199" i="24"/>
  <c r="AD198" i="24"/>
  <c r="AD195" i="24"/>
  <c r="AD193" i="24"/>
  <c r="AD192" i="24"/>
  <c r="AD191" i="24"/>
  <c r="AI191" i="24" s="1"/>
  <c r="AD190" i="24"/>
  <c r="AI190" i="24" s="1"/>
  <c r="AD187" i="24"/>
  <c r="AD186" i="24"/>
  <c r="AD185" i="24"/>
  <c r="AD184" i="24"/>
  <c r="AD183" i="24"/>
  <c r="AD182" i="24"/>
  <c r="AD179" i="24"/>
  <c r="AI179" i="24" s="1"/>
  <c r="AD178" i="24"/>
  <c r="AI178" i="24" s="1"/>
  <c r="AD177" i="24"/>
  <c r="AD176" i="24"/>
  <c r="AD175" i="24"/>
  <c r="AD174" i="24"/>
  <c r="AD172" i="24"/>
  <c r="AD171" i="24"/>
  <c r="AD170" i="24"/>
  <c r="AI170" i="24" s="1"/>
  <c r="AD169" i="24"/>
  <c r="AI169" i="24" s="1"/>
  <c r="AD159" i="24"/>
  <c r="AD158" i="24"/>
  <c r="AD157" i="24"/>
  <c r="AD156" i="24"/>
  <c r="AD155" i="24"/>
  <c r="L77" i="24"/>
  <c r="AK138" i="24"/>
  <c r="AE138" i="24"/>
  <c r="AD138" i="24"/>
  <c r="AI232" i="24" l="1"/>
  <c r="AI159" i="24"/>
  <c r="AI177" i="24"/>
  <c r="AL177" i="24" s="1"/>
  <c r="AI187" i="24"/>
  <c r="AI200" i="24"/>
  <c r="AI158" i="24"/>
  <c r="AL158" i="24" s="1"/>
  <c r="AI176" i="24"/>
  <c r="AL176" i="24" s="1"/>
  <c r="AI186" i="24"/>
  <c r="AL186" i="24" s="1"/>
  <c r="AI199" i="24"/>
  <c r="AI183" i="24"/>
  <c r="AI182" i="24"/>
  <c r="AL182" i="24" s="1"/>
  <c r="AI192" i="24"/>
  <c r="AL192" i="24" s="1"/>
  <c r="AI175" i="24"/>
  <c r="AL175" i="24" s="1"/>
  <c r="AI185" i="24"/>
  <c r="AL185" i="24" s="1"/>
  <c r="AI198" i="24"/>
  <c r="AI184" i="24"/>
  <c r="AL184" i="24" s="1"/>
  <c r="AI195" i="24"/>
  <c r="AL195" i="24" s="1"/>
  <c r="AI219" i="24"/>
  <c r="AL219" i="24" s="1"/>
  <c r="AI220" i="24"/>
  <c r="AL220" i="24" s="1"/>
  <c r="AI216" i="24"/>
  <c r="AL216" i="24" s="1"/>
  <c r="AI217" i="24"/>
  <c r="AL217" i="24" s="1"/>
  <c r="AI218" i="24"/>
  <c r="AL218" i="24" s="1"/>
  <c r="AI193" i="24"/>
  <c r="AL193" i="24" s="1"/>
  <c r="AI174" i="24"/>
  <c r="AL174" i="24" s="1"/>
  <c r="AI171" i="24"/>
  <c r="AL171" i="24" s="1"/>
  <c r="AI172" i="24"/>
  <c r="AL172" i="24" s="1"/>
  <c r="AI157" i="24"/>
  <c r="AL157" i="24" s="1"/>
  <c r="AI155" i="24"/>
  <c r="AL155" i="24" s="1"/>
  <c r="AI156" i="24"/>
  <c r="AL156" i="24" s="1"/>
  <c r="AL170" i="24"/>
  <c r="AL179" i="24"/>
  <c r="AL191" i="24"/>
  <c r="AL202" i="24"/>
  <c r="AE231" i="24"/>
  <c r="AD231" i="24"/>
  <c r="AI138" i="24"/>
  <c r="AL138" i="24" s="1"/>
  <c r="AL169" i="24"/>
  <c r="AL178" i="24"/>
  <c r="AL190" i="24"/>
  <c r="AL187" i="24"/>
  <c r="AL183" i="24"/>
  <c r="AI233" i="24"/>
  <c r="AL159" i="24"/>
  <c r="L70" i="24"/>
  <c r="AD77" i="24"/>
  <c r="AL203" i="24"/>
  <c r="AE153" i="24"/>
  <c r="AE152" i="24" s="1"/>
  <c r="AD153" i="24"/>
  <c r="AD152" i="24" s="1"/>
  <c r="AK137" i="24"/>
  <c r="CR138" i="24" l="1"/>
  <c r="CQ138" i="24"/>
  <c r="AL233" i="24"/>
  <c r="AI231" i="24"/>
  <c r="AL221" i="24"/>
  <c r="AL232" i="24"/>
  <c r="AL207" i="24"/>
  <c r="AI206" i="24"/>
  <c r="AI215" i="24"/>
  <c r="AL198" i="24"/>
  <c r="AL201" i="24"/>
  <c r="AL199" i="24"/>
  <c r="AL200" i="24"/>
  <c r="CM138" i="24"/>
  <c r="BO114" i="24"/>
  <c r="AL215" i="24" l="1"/>
  <c r="AL213" i="24" s="1"/>
  <c r="AL206" i="24"/>
  <c r="BO52" i="24"/>
  <c r="BO18" i="24"/>
  <c r="BO146" i="24" l="1"/>
  <c r="BO140" i="24" s="1"/>
  <c r="BO27" i="24"/>
  <c r="BB14" i="24" l="1"/>
  <c r="BB13" i="24" l="1"/>
  <c r="BM31" i="24"/>
  <c r="BN31" i="24"/>
  <c r="BO31" i="24"/>
  <c r="BN34" i="24"/>
  <c r="BO34" i="24"/>
  <c r="BM34" i="24"/>
  <c r="BO33" i="24" l="1"/>
  <c r="BM33" i="24"/>
  <c r="BN33" i="24"/>
  <c r="J98" i="24"/>
  <c r="AO132" i="24" l="1"/>
  <c r="AP132" i="24"/>
  <c r="AQ132" i="24"/>
  <c r="AR132" i="24"/>
  <c r="AT132" i="24"/>
  <c r="AV132" i="24"/>
  <c r="AW132" i="24"/>
  <c r="AX132" i="24"/>
  <c r="BA132" i="24"/>
  <c r="BB132" i="24"/>
  <c r="BC132" i="24"/>
  <c r="BD132" i="24"/>
  <c r="BE132" i="24"/>
  <c r="BF132" i="24"/>
  <c r="BG132" i="24"/>
  <c r="BH132" i="24"/>
  <c r="BI132" i="24"/>
  <c r="BJ132" i="24"/>
  <c r="BK132" i="24"/>
  <c r="BO132" i="24"/>
  <c r="BP132" i="24"/>
  <c r="BQ132" i="24"/>
  <c r="BR132" i="24"/>
  <c r="BS132" i="24"/>
  <c r="BT132" i="24"/>
  <c r="BU132" i="24"/>
  <c r="BV132" i="24"/>
  <c r="BW132" i="24"/>
  <c r="BX132" i="24"/>
  <c r="CB132" i="24"/>
  <c r="CC132" i="24"/>
  <c r="CD132" i="24"/>
  <c r="CE132" i="24"/>
  <c r="CF132" i="24"/>
  <c r="CG132" i="24"/>
  <c r="CH132" i="24"/>
  <c r="CI132" i="24"/>
  <c r="CJ132" i="24"/>
  <c r="CK132" i="24"/>
  <c r="AJ114" i="24"/>
  <c r="AO114" i="24"/>
  <c r="AP114" i="24"/>
  <c r="AQ114" i="24"/>
  <c r="AR114" i="24"/>
  <c r="AV114" i="24"/>
  <c r="AW114" i="24"/>
  <c r="AX114" i="24"/>
  <c r="AZ114" i="24"/>
  <c r="BA114" i="24"/>
  <c r="BB114" i="24"/>
  <c r="BC114" i="24"/>
  <c r="BD114" i="24"/>
  <c r="BE114" i="24"/>
  <c r="BF114" i="24"/>
  <c r="BG114" i="24"/>
  <c r="BI114" i="24"/>
  <c r="BJ114" i="24"/>
  <c r="BK114" i="24"/>
  <c r="BP114" i="24"/>
  <c r="BQ114" i="24"/>
  <c r="BR114" i="24"/>
  <c r="BS114" i="24"/>
  <c r="BT114" i="24"/>
  <c r="BU114" i="24"/>
  <c r="BV114" i="24"/>
  <c r="BW114" i="24"/>
  <c r="BX114" i="24"/>
  <c r="CB114" i="24"/>
  <c r="CC114" i="24"/>
  <c r="CD114" i="24"/>
  <c r="CE114" i="24"/>
  <c r="CF114" i="24"/>
  <c r="CG114" i="24"/>
  <c r="CH114" i="24"/>
  <c r="CI114" i="24"/>
  <c r="CJ114" i="24"/>
  <c r="CK114" i="24"/>
  <c r="AH114" i="24"/>
  <c r="F114" i="24"/>
  <c r="G114" i="24"/>
  <c r="H114" i="24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E114" i="24"/>
  <c r="H103" i="24" l="1"/>
  <c r="BL116" i="24"/>
  <c r="AY116" i="24"/>
  <c r="AE116" i="24"/>
  <c r="AD116" i="24"/>
  <c r="I91" i="24"/>
  <c r="I86" i="24" s="1"/>
  <c r="CL122" i="24"/>
  <c r="BY122" i="24"/>
  <c r="BL122" i="24"/>
  <c r="AY122" i="24"/>
  <c r="AE122" i="24"/>
  <c r="AD122" i="24"/>
  <c r="AI122" i="24" l="1"/>
  <c r="AL122" i="24" s="1"/>
  <c r="CM122" i="24" s="1"/>
  <c r="AI116" i="24"/>
  <c r="AL116" i="24" s="1"/>
  <c r="CM116" i="24" s="1"/>
  <c r="CO122" i="24"/>
  <c r="CN122" i="24"/>
  <c r="CP122" i="24"/>
  <c r="CO116" i="24"/>
  <c r="CN116" i="24"/>
  <c r="AK116" i="24"/>
  <c r="AN114" i="24"/>
  <c r="BN114" i="24"/>
  <c r="CA134" i="24"/>
  <c r="BN132" i="24"/>
  <c r="CA114" i="24"/>
  <c r="CA132" i="24"/>
  <c r="AN132" i="24"/>
  <c r="AK122" i="24"/>
  <c r="CQ122" i="24" l="1"/>
  <c r="CR122" i="24"/>
  <c r="CR116" i="24"/>
  <c r="CQ116" i="24"/>
  <c r="CL205" i="24" l="1"/>
  <c r="CL167" i="24"/>
  <c r="CL232" i="24"/>
  <c r="CL221" i="24"/>
  <c r="CL220" i="24"/>
  <c r="CL219" i="24"/>
  <c r="CL218" i="24"/>
  <c r="CL217" i="24"/>
  <c r="CL216" i="24"/>
  <c r="CL212" i="24"/>
  <c r="CL210" i="24"/>
  <c r="CL209" i="24"/>
  <c r="CL208" i="24"/>
  <c r="CL207" i="24"/>
  <c r="CL203" i="24"/>
  <c r="CL202" i="24"/>
  <c r="CL201" i="24"/>
  <c r="CL200" i="24"/>
  <c r="CL199" i="24"/>
  <c r="CL198" i="24"/>
  <c r="CL195" i="24"/>
  <c r="CL193" i="24"/>
  <c r="CL192" i="24"/>
  <c r="CL191" i="24"/>
  <c r="CL190" i="24"/>
  <c r="CL187" i="24"/>
  <c r="CL186" i="24"/>
  <c r="CL185" i="24"/>
  <c r="CL184" i="24"/>
  <c r="CL183" i="24"/>
  <c r="CL182" i="24"/>
  <c r="CL179" i="24"/>
  <c r="CL178" i="24"/>
  <c r="CL177" i="24"/>
  <c r="CL176" i="24"/>
  <c r="CL175" i="24"/>
  <c r="CL174" i="24"/>
  <c r="CL172" i="24"/>
  <c r="CL171" i="24"/>
  <c r="CL170" i="24"/>
  <c r="CL169" i="24"/>
  <c r="CL159" i="24"/>
  <c r="CL158" i="24"/>
  <c r="CL157" i="24"/>
  <c r="CL156" i="24"/>
  <c r="CL155" i="24"/>
  <c r="CL148" i="24"/>
  <c r="CL147" i="24"/>
  <c r="CL145" i="24"/>
  <c r="CL144" i="24"/>
  <c r="CL137" i="24"/>
  <c r="CL130" i="24"/>
  <c r="CL128" i="24"/>
  <c r="CL126" i="24"/>
  <c r="CL124" i="24"/>
  <c r="CL120" i="24"/>
  <c r="CL118" i="24"/>
  <c r="CL113" i="24"/>
  <c r="CL112" i="24"/>
  <c r="CL111" i="24"/>
  <c r="CL109" i="24"/>
  <c r="CL108" i="24"/>
  <c r="CL107" i="24"/>
  <c r="CL106" i="24"/>
  <c r="CL105" i="24"/>
  <c r="CL103" i="24"/>
  <c r="CL102" i="24"/>
  <c r="CL100" i="24"/>
  <c r="CL98" i="24"/>
  <c r="CL97" i="24"/>
  <c r="CL95" i="24"/>
  <c r="CL94" i="24"/>
  <c r="CL93" i="24"/>
  <c r="CL91" i="24"/>
  <c r="CL90" i="24"/>
  <c r="CL89" i="24"/>
  <c r="CL87" i="24"/>
  <c r="CL84" i="24"/>
  <c r="CL82" i="24"/>
  <c r="CL81" i="24"/>
  <c r="CL79" i="24"/>
  <c r="CL77" i="24"/>
  <c r="CL75" i="24"/>
  <c r="CL73" i="24"/>
  <c r="CL71" i="24"/>
  <c r="CL69" i="24"/>
  <c r="CL68" i="24"/>
  <c r="CL66" i="24"/>
  <c r="CL64" i="24"/>
  <c r="CL59" i="24"/>
  <c r="CL58" i="24"/>
  <c r="CL56" i="24"/>
  <c r="CL55" i="24"/>
  <c r="CL54" i="24"/>
  <c r="CL53" i="24"/>
  <c r="CL48" i="24"/>
  <c r="CL47" i="24"/>
  <c r="CL46" i="24"/>
  <c r="CL45" i="24"/>
  <c r="CL44" i="24"/>
  <c r="CL43" i="24"/>
  <c r="CL42" i="24"/>
  <c r="CL41" i="24"/>
  <c r="CL39" i="24"/>
  <c r="CL38" i="24"/>
  <c r="CL37" i="24"/>
  <c r="CL36" i="24"/>
  <c r="CL35" i="24"/>
  <c r="CL32" i="24"/>
  <c r="CL29" i="24"/>
  <c r="CL28" i="24"/>
  <c r="CL26" i="24"/>
  <c r="CL25" i="24"/>
  <c r="CL24" i="24"/>
  <c r="CL23" i="24"/>
  <c r="CL22" i="24"/>
  <c r="CL21" i="24"/>
  <c r="CL19" i="24"/>
  <c r="CL17" i="24"/>
  <c r="CL16" i="24"/>
  <c r="BY212" i="24"/>
  <c r="BY205" i="24"/>
  <c r="BY167" i="24"/>
  <c r="CL206" i="24" l="1"/>
  <c r="CL123" i="24"/>
  <c r="CL70" i="24"/>
  <c r="CL61" i="24"/>
  <c r="CL117" i="24"/>
  <c r="CP167" i="24"/>
  <c r="CP205" i="24"/>
  <c r="CP212" i="24"/>
  <c r="CL153" i="24"/>
  <c r="CL135" i="24"/>
  <c r="BZ134" i="24"/>
  <c r="CL52" i="24"/>
  <c r="CL115" i="24"/>
  <c r="BZ114" i="24"/>
  <c r="CL133" i="24"/>
  <c r="BZ132" i="24"/>
  <c r="CL233" i="24"/>
  <c r="BL205" i="24"/>
  <c r="CR205" i="24" s="1"/>
  <c r="AY205" i="24"/>
  <c r="CQ205" i="24" s="1"/>
  <c r="CN205" i="24" l="1"/>
  <c r="CM205" i="24"/>
  <c r="CO205" i="24"/>
  <c r="CL132" i="24"/>
  <c r="CL114" i="24"/>
  <c r="CL134" i="24"/>
  <c r="AK205" i="24"/>
  <c r="BL167" i="24"/>
  <c r="CR167" i="24" s="1"/>
  <c r="CO167" i="24" l="1"/>
  <c r="F98" i="24"/>
  <c r="F93" i="24"/>
  <c r="F86" i="24" s="1"/>
  <c r="E134" i="24"/>
  <c r="CK231" i="24" l="1"/>
  <c r="CJ231" i="24"/>
  <c r="CI231" i="24"/>
  <c r="CH231" i="24"/>
  <c r="CG231" i="24"/>
  <c r="CE231" i="24"/>
  <c r="CD231" i="24"/>
  <c r="CC231" i="24"/>
  <c r="CB231" i="24"/>
  <c r="CA231" i="24"/>
  <c r="BZ231" i="24"/>
  <c r="BX231" i="24"/>
  <c r="BW231" i="24"/>
  <c r="BV231" i="24"/>
  <c r="BU231" i="24"/>
  <c r="BT231" i="24"/>
  <c r="BS231" i="24"/>
  <c r="BR231" i="24"/>
  <c r="BQ231" i="24"/>
  <c r="BP231" i="24"/>
  <c r="BO231" i="24"/>
  <c r="BN231" i="24"/>
  <c r="BK231" i="24"/>
  <c r="BJ231" i="24"/>
  <c r="BI231" i="24"/>
  <c r="BH231" i="24"/>
  <c r="BG231" i="24"/>
  <c r="BF231" i="24"/>
  <c r="BE231" i="24"/>
  <c r="BD231" i="24"/>
  <c r="BC231" i="24"/>
  <c r="BB231" i="24"/>
  <c r="BA231" i="24"/>
  <c r="AX231" i="24"/>
  <c r="AW231" i="24"/>
  <c r="AV231" i="24"/>
  <c r="AU231" i="24"/>
  <c r="AT231" i="24"/>
  <c r="AS231" i="24"/>
  <c r="AR231" i="24"/>
  <c r="AQ231" i="24"/>
  <c r="AP231" i="24"/>
  <c r="AO231" i="24"/>
  <c r="AN231" i="24"/>
  <c r="AJ231" i="24"/>
  <c r="AH231" i="24"/>
  <c r="AC231" i="24"/>
  <c r="AB231" i="24"/>
  <c r="AA231" i="24"/>
  <c r="Z231" i="24"/>
  <c r="Y231" i="24"/>
  <c r="X231" i="24"/>
  <c r="W231" i="24"/>
  <c r="U231" i="24"/>
  <c r="T231" i="24"/>
  <c r="R231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CL204" i="24"/>
  <c r="CK204" i="24"/>
  <c r="CJ204" i="24"/>
  <c r="CI204" i="24"/>
  <c r="CH204" i="24"/>
  <c r="CG204" i="24"/>
  <c r="CF204" i="24"/>
  <c r="CE204" i="24"/>
  <c r="CD204" i="24"/>
  <c r="CC204" i="24"/>
  <c r="CB204" i="24"/>
  <c r="CA204" i="24"/>
  <c r="BZ204" i="24"/>
  <c r="BX204" i="24"/>
  <c r="BW204" i="24"/>
  <c r="BV204" i="24"/>
  <c r="BU204" i="24"/>
  <c r="BT204" i="24"/>
  <c r="BS204" i="24"/>
  <c r="BR204" i="24"/>
  <c r="BQ204" i="24"/>
  <c r="BP204" i="24"/>
  <c r="BO204" i="24"/>
  <c r="BN204" i="24"/>
  <c r="BK204" i="24"/>
  <c r="BJ204" i="24"/>
  <c r="BI204" i="24"/>
  <c r="BH204" i="24"/>
  <c r="BG204" i="24"/>
  <c r="BF204" i="24"/>
  <c r="BE204" i="24"/>
  <c r="BD204" i="24"/>
  <c r="BC204" i="24"/>
  <c r="BB204" i="24"/>
  <c r="BA204" i="24"/>
  <c r="AX204" i="24"/>
  <c r="AW204" i="24"/>
  <c r="AV204" i="24"/>
  <c r="AU204" i="24"/>
  <c r="AT204" i="24"/>
  <c r="AS204" i="24"/>
  <c r="AR204" i="24"/>
  <c r="AQ204" i="24"/>
  <c r="AP204" i="24"/>
  <c r="AO204" i="24"/>
  <c r="AN204" i="24"/>
  <c r="AJ204" i="24"/>
  <c r="AH204" i="24"/>
  <c r="AE204" i="24"/>
  <c r="AD204" i="24"/>
  <c r="AC204" i="24"/>
  <c r="AB204" i="24"/>
  <c r="AA204" i="24"/>
  <c r="Z204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CL215" i="24"/>
  <c r="CK215" i="24"/>
  <c r="CK213" i="24" s="1"/>
  <c r="CJ215" i="24"/>
  <c r="CJ213" i="24" s="1"/>
  <c r="CI215" i="24"/>
  <c r="CI213" i="24" s="1"/>
  <c r="CH215" i="24"/>
  <c r="CH213" i="24" s="1"/>
  <c r="CG215" i="24"/>
  <c r="CG213" i="24" s="1"/>
  <c r="CF215" i="24"/>
  <c r="CF213" i="24" s="1"/>
  <c r="CE215" i="24"/>
  <c r="CE213" i="24" s="1"/>
  <c r="CD215" i="24"/>
  <c r="CD213" i="24" s="1"/>
  <c r="CC215" i="24"/>
  <c r="CC213" i="24" s="1"/>
  <c r="CB215" i="24"/>
  <c r="CB213" i="24" s="1"/>
  <c r="CA215" i="24"/>
  <c r="CA213" i="24" s="1"/>
  <c r="BZ215" i="24"/>
  <c r="BZ213" i="24" s="1"/>
  <c r="BX215" i="24"/>
  <c r="BX213" i="24" s="1"/>
  <c r="BW215" i="24"/>
  <c r="BW213" i="24" s="1"/>
  <c r="BV215" i="24"/>
  <c r="BV213" i="24" s="1"/>
  <c r="BU215" i="24"/>
  <c r="BU213" i="24" s="1"/>
  <c r="BT215" i="24"/>
  <c r="BT213" i="24" s="1"/>
  <c r="BS215" i="24"/>
  <c r="BS213" i="24" s="1"/>
  <c r="BR215" i="24"/>
  <c r="BR213" i="24" s="1"/>
  <c r="BQ215" i="24"/>
  <c r="BQ213" i="24" s="1"/>
  <c r="BP215" i="24"/>
  <c r="BP213" i="24" s="1"/>
  <c r="BO215" i="24"/>
  <c r="BO213" i="24" s="1"/>
  <c r="BN215" i="24"/>
  <c r="BN213" i="24" s="1"/>
  <c r="BK215" i="24"/>
  <c r="BK213" i="24" s="1"/>
  <c r="BJ215" i="24"/>
  <c r="BJ213" i="24" s="1"/>
  <c r="BI215" i="24"/>
  <c r="BI213" i="24" s="1"/>
  <c r="BH215" i="24"/>
  <c r="BH213" i="24" s="1"/>
  <c r="BG215" i="24"/>
  <c r="BG213" i="24" s="1"/>
  <c r="BF215" i="24"/>
  <c r="BF213" i="24" s="1"/>
  <c r="BE215" i="24"/>
  <c r="BE213" i="24" s="1"/>
  <c r="BD215" i="24"/>
  <c r="BD213" i="24" s="1"/>
  <c r="BC215" i="24"/>
  <c r="BC213" i="24" s="1"/>
  <c r="BB215" i="24"/>
  <c r="BB213" i="24" s="1"/>
  <c r="BA215" i="24"/>
  <c r="BA213" i="24" s="1"/>
  <c r="AX215" i="24"/>
  <c r="AX213" i="24" s="1"/>
  <c r="AW215" i="24"/>
  <c r="AW213" i="24" s="1"/>
  <c r="AV215" i="24"/>
  <c r="AV213" i="24" s="1"/>
  <c r="AU215" i="24"/>
  <c r="AU213" i="24" s="1"/>
  <c r="AT215" i="24"/>
  <c r="AT213" i="24" s="1"/>
  <c r="AS215" i="24"/>
  <c r="AS213" i="24" s="1"/>
  <c r="AR215" i="24"/>
  <c r="AR213" i="24" s="1"/>
  <c r="AQ215" i="24"/>
  <c r="AQ213" i="24" s="1"/>
  <c r="AP215" i="24"/>
  <c r="AP213" i="24" s="1"/>
  <c r="AO215" i="24"/>
  <c r="AO213" i="24" s="1"/>
  <c r="AN215" i="24"/>
  <c r="AN213" i="24" s="1"/>
  <c r="AH215" i="24"/>
  <c r="AH213" i="24" s="1"/>
  <c r="AE215" i="24"/>
  <c r="AD215" i="24"/>
  <c r="AD213" i="24" s="1"/>
  <c r="AC215" i="24"/>
  <c r="AC214" i="24" s="1"/>
  <c r="AB215" i="24"/>
  <c r="AB214" i="24" s="1"/>
  <c r="AA215" i="24"/>
  <c r="AA214" i="24" s="1"/>
  <c r="Z215" i="24"/>
  <c r="Z214" i="24" s="1"/>
  <c r="Y215" i="24"/>
  <c r="Y214" i="24" s="1"/>
  <c r="X215" i="24"/>
  <c r="X214" i="24" s="1"/>
  <c r="U215" i="24"/>
  <c r="U213" i="24" s="1"/>
  <c r="T215" i="24"/>
  <c r="T213" i="24" s="1"/>
  <c r="Q215" i="24"/>
  <c r="Q213" i="24" s="1"/>
  <c r="P215" i="24"/>
  <c r="P213" i="24" s="1"/>
  <c r="O215" i="24"/>
  <c r="O213" i="24" s="1"/>
  <c r="N215" i="24"/>
  <c r="N213" i="24" s="1"/>
  <c r="M215" i="24"/>
  <c r="M213" i="24" s="1"/>
  <c r="L215" i="24"/>
  <c r="L213" i="24" s="1"/>
  <c r="K215" i="24"/>
  <c r="K213" i="24" s="1"/>
  <c r="J215" i="24"/>
  <c r="J213" i="24" s="1"/>
  <c r="I215" i="24"/>
  <c r="I213" i="24" s="1"/>
  <c r="H215" i="24"/>
  <c r="H213" i="24" s="1"/>
  <c r="G215" i="24"/>
  <c r="G213" i="24" s="1"/>
  <c r="F215" i="24"/>
  <c r="F213" i="24" s="1"/>
  <c r="CL173" i="24"/>
  <c r="CK173" i="24"/>
  <c r="CJ173" i="24"/>
  <c r="CI173" i="24"/>
  <c r="CH173" i="24"/>
  <c r="CG173" i="24"/>
  <c r="CF173" i="24"/>
  <c r="CE173" i="24"/>
  <c r="CD173" i="24"/>
  <c r="CC173" i="24"/>
  <c r="CB173" i="24"/>
  <c r="CA173" i="24"/>
  <c r="BZ173" i="24"/>
  <c r="BX173" i="24"/>
  <c r="BW173" i="24"/>
  <c r="BV173" i="24"/>
  <c r="BU173" i="24"/>
  <c r="BT173" i="24"/>
  <c r="BS173" i="24"/>
  <c r="BR173" i="24"/>
  <c r="BQ173" i="24"/>
  <c r="BP173" i="24"/>
  <c r="BO173" i="24"/>
  <c r="BN173" i="24"/>
  <c r="BK173" i="24"/>
  <c r="BJ173" i="24"/>
  <c r="BI173" i="24"/>
  <c r="BH173" i="24"/>
  <c r="BG173" i="24"/>
  <c r="BF173" i="24"/>
  <c r="BE173" i="24"/>
  <c r="BD173" i="24"/>
  <c r="BC173" i="24"/>
  <c r="BB173" i="24"/>
  <c r="BA173" i="24"/>
  <c r="AX173" i="24"/>
  <c r="AW173" i="24"/>
  <c r="AV173" i="24"/>
  <c r="AU173" i="24"/>
  <c r="AT173" i="24"/>
  <c r="AS173" i="24"/>
  <c r="AR173" i="24"/>
  <c r="AQ173" i="24"/>
  <c r="AP173" i="24"/>
  <c r="AO173" i="24"/>
  <c r="AN173" i="24"/>
  <c r="AJ173" i="24"/>
  <c r="AH173" i="24"/>
  <c r="AE173" i="24"/>
  <c r="AD173" i="24"/>
  <c r="AC173" i="24"/>
  <c r="AB173" i="24"/>
  <c r="AA173" i="24"/>
  <c r="Z173" i="24"/>
  <c r="Y173" i="24"/>
  <c r="X173" i="24"/>
  <c r="W173" i="24"/>
  <c r="V173" i="24"/>
  <c r="U173" i="24"/>
  <c r="T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F197" i="24"/>
  <c r="F196" i="24" s="1"/>
  <c r="G197" i="24"/>
  <c r="G196" i="24" s="1"/>
  <c r="H197" i="24"/>
  <c r="H196" i="24" s="1"/>
  <c r="I197" i="24"/>
  <c r="I196" i="24" s="1"/>
  <c r="J197" i="24"/>
  <c r="J196" i="24" s="1"/>
  <c r="K197" i="24"/>
  <c r="K196" i="24" s="1"/>
  <c r="L197" i="24"/>
  <c r="L196" i="24" s="1"/>
  <c r="M197" i="24"/>
  <c r="M196" i="24" s="1"/>
  <c r="N197" i="24"/>
  <c r="N196" i="24" s="1"/>
  <c r="O197" i="24"/>
  <c r="O196" i="24" s="1"/>
  <c r="P197" i="24"/>
  <c r="P196" i="24" s="1"/>
  <c r="Q197" i="24"/>
  <c r="Q196" i="24" s="1"/>
  <c r="R197" i="24"/>
  <c r="R196" i="24" s="1"/>
  <c r="S197" i="24"/>
  <c r="S196" i="24" s="1"/>
  <c r="T197" i="24"/>
  <c r="T196" i="24" s="1"/>
  <c r="U197" i="24"/>
  <c r="U196" i="24" s="1"/>
  <c r="V197" i="24"/>
  <c r="V196" i="24" s="1"/>
  <c r="W197" i="24"/>
  <c r="W196" i="24" s="1"/>
  <c r="X197" i="24"/>
  <c r="X196" i="24" s="1"/>
  <c r="Y197" i="24"/>
  <c r="Y196" i="24" s="1"/>
  <c r="Z197" i="24"/>
  <c r="Z196" i="24" s="1"/>
  <c r="AA197" i="24"/>
  <c r="AA196" i="24" s="1"/>
  <c r="AB197" i="24"/>
  <c r="AB196" i="24" s="1"/>
  <c r="AC197" i="24"/>
  <c r="AC196" i="24" s="1"/>
  <c r="AD197" i="24"/>
  <c r="AD196" i="24" s="1"/>
  <c r="AE197" i="24"/>
  <c r="AE196" i="24" s="1"/>
  <c r="AH197" i="24"/>
  <c r="AH196" i="24" s="1"/>
  <c r="AJ197" i="24"/>
  <c r="AJ196" i="24" s="1"/>
  <c r="AN197" i="24"/>
  <c r="AN196" i="24" s="1"/>
  <c r="AO197" i="24"/>
  <c r="AO196" i="24" s="1"/>
  <c r="AP197" i="24"/>
  <c r="AP196" i="24" s="1"/>
  <c r="AQ197" i="24"/>
  <c r="AQ196" i="24" s="1"/>
  <c r="AR197" i="24"/>
  <c r="AR196" i="24" s="1"/>
  <c r="AS197" i="24"/>
  <c r="AS196" i="24" s="1"/>
  <c r="AT197" i="24"/>
  <c r="AT196" i="24" s="1"/>
  <c r="AU197" i="24"/>
  <c r="AU196" i="24" s="1"/>
  <c r="AV197" i="24"/>
  <c r="AV196" i="24" s="1"/>
  <c r="AW197" i="24"/>
  <c r="AW196" i="24" s="1"/>
  <c r="AX197" i="24"/>
  <c r="AX196" i="24" s="1"/>
  <c r="BA197" i="24"/>
  <c r="BB197" i="24"/>
  <c r="BB196" i="24" s="1"/>
  <c r="BC197" i="24"/>
  <c r="BC196" i="24" s="1"/>
  <c r="BD197" i="24"/>
  <c r="BD196" i="24" s="1"/>
  <c r="BE197" i="24"/>
  <c r="BE196" i="24" s="1"/>
  <c r="BF197" i="24"/>
  <c r="BF196" i="24" s="1"/>
  <c r="BG197" i="24"/>
  <c r="BG196" i="24" s="1"/>
  <c r="BH197" i="24"/>
  <c r="BH196" i="24" s="1"/>
  <c r="BI197" i="24"/>
  <c r="BI196" i="24" s="1"/>
  <c r="BJ197" i="24"/>
  <c r="BJ196" i="24" s="1"/>
  <c r="BK197" i="24"/>
  <c r="BK196" i="24" s="1"/>
  <c r="BN197" i="24"/>
  <c r="BN196" i="24" s="1"/>
  <c r="BO197" i="24"/>
  <c r="BO196" i="24" s="1"/>
  <c r="BP197" i="24"/>
  <c r="BP196" i="24" s="1"/>
  <c r="BQ197" i="24"/>
  <c r="BQ196" i="24" s="1"/>
  <c r="BR197" i="24"/>
  <c r="BR196" i="24" s="1"/>
  <c r="BS197" i="24"/>
  <c r="BS196" i="24" s="1"/>
  <c r="BT197" i="24"/>
  <c r="BT196" i="24" s="1"/>
  <c r="BU197" i="24"/>
  <c r="BU196" i="24" s="1"/>
  <c r="BV197" i="24"/>
  <c r="BV196" i="24" s="1"/>
  <c r="BW197" i="24"/>
  <c r="BW196" i="24" s="1"/>
  <c r="BX197" i="24"/>
  <c r="BX196" i="24" s="1"/>
  <c r="BZ197" i="24"/>
  <c r="BZ196" i="24" s="1"/>
  <c r="CA197" i="24"/>
  <c r="CA196" i="24" s="1"/>
  <c r="CB197" i="24"/>
  <c r="CB196" i="24" s="1"/>
  <c r="CC197" i="24"/>
  <c r="CC196" i="24" s="1"/>
  <c r="CD197" i="24"/>
  <c r="CD196" i="24" s="1"/>
  <c r="CE197" i="24"/>
  <c r="CE196" i="24" s="1"/>
  <c r="CF197" i="24"/>
  <c r="CF196" i="24" s="1"/>
  <c r="CG197" i="24"/>
  <c r="CG196" i="24" s="1"/>
  <c r="CH197" i="24"/>
  <c r="CH196" i="24" s="1"/>
  <c r="CI197" i="24"/>
  <c r="CI196" i="24" s="1"/>
  <c r="CJ197" i="24"/>
  <c r="CJ196" i="24" s="1"/>
  <c r="CK197" i="24"/>
  <c r="CK196" i="24" s="1"/>
  <c r="CL197" i="24"/>
  <c r="F189" i="24"/>
  <c r="F188" i="24" s="1"/>
  <c r="G189" i="24"/>
  <c r="G188" i="24" s="1"/>
  <c r="H189" i="24"/>
  <c r="H188" i="24" s="1"/>
  <c r="I189" i="24"/>
  <c r="I188" i="24" s="1"/>
  <c r="J189" i="24"/>
  <c r="J188" i="24" s="1"/>
  <c r="K189" i="24"/>
  <c r="K188" i="24" s="1"/>
  <c r="L189" i="24"/>
  <c r="L188" i="24" s="1"/>
  <c r="M189" i="24"/>
  <c r="M188" i="24" s="1"/>
  <c r="N189" i="24"/>
  <c r="N188" i="24" s="1"/>
  <c r="O189" i="24"/>
  <c r="O188" i="24" s="1"/>
  <c r="P188" i="24"/>
  <c r="Q188" i="24"/>
  <c r="R189" i="24"/>
  <c r="R188" i="24" s="1"/>
  <c r="S189" i="24"/>
  <c r="S188" i="24" s="1"/>
  <c r="T189" i="24"/>
  <c r="T188" i="24" s="1"/>
  <c r="U189" i="24"/>
  <c r="U188" i="24" s="1"/>
  <c r="V189" i="24"/>
  <c r="V188" i="24" s="1"/>
  <c r="W189" i="24"/>
  <c r="W188" i="24" s="1"/>
  <c r="X189" i="24"/>
  <c r="X188" i="24" s="1"/>
  <c r="Y189" i="24"/>
  <c r="Y188" i="24" s="1"/>
  <c r="Z189" i="24"/>
  <c r="Z188" i="24" s="1"/>
  <c r="AA189" i="24"/>
  <c r="AA188" i="24" s="1"/>
  <c r="AB189" i="24"/>
  <c r="AB188" i="24" s="1"/>
  <c r="AC189" i="24"/>
  <c r="AC188" i="24" s="1"/>
  <c r="AD189" i="24"/>
  <c r="AD188" i="24" s="1"/>
  <c r="AE189" i="24"/>
  <c r="AE188" i="24" s="1"/>
  <c r="AH189" i="24"/>
  <c r="AH188" i="24" s="1"/>
  <c r="AJ189" i="24"/>
  <c r="AJ188" i="24" s="1"/>
  <c r="AN189" i="24"/>
  <c r="AN188" i="24" s="1"/>
  <c r="AO189" i="24"/>
  <c r="AO188" i="24" s="1"/>
  <c r="AP189" i="24"/>
  <c r="AP188" i="24" s="1"/>
  <c r="AQ189" i="24"/>
  <c r="AQ188" i="24" s="1"/>
  <c r="AR189" i="24"/>
  <c r="AR188" i="24" s="1"/>
  <c r="AS189" i="24"/>
  <c r="AS188" i="24" s="1"/>
  <c r="AT189" i="24"/>
  <c r="AT188" i="24" s="1"/>
  <c r="AU189" i="24"/>
  <c r="AU188" i="24" s="1"/>
  <c r="AV189" i="24"/>
  <c r="AV188" i="24" s="1"/>
  <c r="AW189" i="24"/>
  <c r="AW188" i="24" s="1"/>
  <c r="AX189" i="24"/>
  <c r="AX188" i="24" s="1"/>
  <c r="BA189" i="24"/>
  <c r="BB189" i="24"/>
  <c r="BB188" i="24" s="1"/>
  <c r="BC189" i="24"/>
  <c r="BC188" i="24" s="1"/>
  <c r="BD189" i="24"/>
  <c r="BD188" i="24" s="1"/>
  <c r="BE189" i="24"/>
  <c r="BE188" i="24" s="1"/>
  <c r="BF189" i="24"/>
  <c r="BF188" i="24" s="1"/>
  <c r="BG189" i="24"/>
  <c r="BG188" i="24" s="1"/>
  <c r="BH189" i="24"/>
  <c r="BH188" i="24" s="1"/>
  <c r="BI189" i="24"/>
  <c r="BI188" i="24" s="1"/>
  <c r="BJ189" i="24"/>
  <c r="BJ188" i="24" s="1"/>
  <c r="BK189" i="24"/>
  <c r="BK188" i="24" s="1"/>
  <c r="BN189" i="24"/>
  <c r="BN188" i="24" s="1"/>
  <c r="BO189" i="24"/>
  <c r="BO188" i="24" s="1"/>
  <c r="BP189" i="24"/>
  <c r="BP188" i="24" s="1"/>
  <c r="BQ189" i="24"/>
  <c r="BQ188" i="24" s="1"/>
  <c r="BR189" i="24"/>
  <c r="BR188" i="24" s="1"/>
  <c r="BS189" i="24"/>
  <c r="BS188" i="24" s="1"/>
  <c r="BT189" i="24"/>
  <c r="BT188" i="24" s="1"/>
  <c r="BU189" i="24"/>
  <c r="BU188" i="24" s="1"/>
  <c r="BV189" i="24"/>
  <c r="BV188" i="24" s="1"/>
  <c r="BW189" i="24"/>
  <c r="BW188" i="24" s="1"/>
  <c r="BX189" i="24"/>
  <c r="BX188" i="24" s="1"/>
  <c r="CG189" i="24"/>
  <c r="CG188" i="24" s="1"/>
  <c r="CH189" i="24"/>
  <c r="CH188" i="24" s="1"/>
  <c r="CI189" i="24"/>
  <c r="CI188" i="24" s="1"/>
  <c r="CJ189" i="24"/>
  <c r="CJ188" i="24" s="1"/>
  <c r="CK189" i="24"/>
  <c r="CK188" i="24" s="1"/>
  <c r="CL189" i="24"/>
  <c r="F181" i="24"/>
  <c r="F180" i="24" s="1"/>
  <c r="G181" i="24"/>
  <c r="G180" i="24" s="1"/>
  <c r="H181" i="24"/>
  <c r="H180" i="24" s="1"/>
  <c r="I181" i="24"/>
  <c r="I180" i="24" s="1"/>
  <c r="J181" i="24"/>
  <c r="J180" i="24" s="1"/>
  <c r="K181" i="24"/>
  <c r="K180" i="24" s="1"/>
  <c r="L181" i="24"/>
  <c r="L180" i="24" s="1"/>
  <c r="M181" i="24"/>
  <c r="M180" i="24" s="1"/>
  <c r="N181" i="24"/>
  <c r="N180" i="24" s="1"/>
  <c r="O181" i="24"/>
  <c r="O180" i="24" s="1"/>
  <c r="P181" i="24"/>
  <c r="P180" i="24" s="1"/>
  <c r="Q181" i="24"/>
  <c r="Q180" i="24" s="1"/>
  <c r="V181" i="24"/>
  <c r="V180" i="24" s="1"/>
  <c r="W181" i="24"/>
  <c r="W180" i="24" s="1"/>
  <c r="X181" i="24"/>
  <c r="X180" i="24" s="1"/>
  <c r="Y181" i="24"/>
  <c r="Y180" i="24" s="1"/>
  <c r="Z181" i="24"/>
  <c r="Z180" i="24" s="1"/>
  <c r="AA181" i="24"/>
  <c r="AA180" i="24" s="1"/>
  <c r="AB181" i="24"/>
  <c r="AB180" i="24" s="1"/>
  <c r="AC181" i="24"/>
  <c r="AC180" i="24" s="1"/>
  <c r="AD181" i="24"/>
  <c r="AD180" i="24" s="1"/>
  <c r="AE181" i="24"/>
  <c r="AE180" i="24" s="1"/>
  <c r="AH181" i="24"/>
  <c r="AH180" i="24" s="1"/>
  <c r="AJ181" i="24"/>
  <c r="AJ180" i="24" s="1"/>
  <c r="AN181" i="24"/>
  <c r="AN180" i="24" s="1"/>
  <c r="AO181" i="24"/>
  <c r="AO180" i="24" s="1"/>
  <c r="AP181" i="24"/>
  <c r="AP180" i="24" s="1"/>
  <c r="AQ181" i="24"/>
  <c r="AQ180" i="24" s="1"/>
  <c r="AR181" i="24"/>
  <c r="AR180" i="24" s="1"/>
  <c r="AS181" i="24"/>
  <c r="AS180" i="24" s="1"/>
  <c r="AT181" i="24"/>
  <c r="AT180" i="24" s="1"/>
  <c r="AU181" i="24"/>
  <c r="AU180" i="24" s="1"/>
  <c r="AV181" i="24"/>
  <c r="AV180" i="24" s="1"/>
  <c r="AW181" i="24"/>
  <c r="AW180" i="24" s="1"/>
  <c r="AX181" i="24"/>
  <c r="AX180" i="24" s="1"/>
  <c r="BA181" i="24"/>
  <c r="BB181" i="24"/>
  <c r="BB180" i="24" s="1"/>
  <c r="BC181" i="24"/>
  <c r="BC180" i="24" s="1"/>
  <c r="BD181" i="24"/>
  <c r="BD180" i="24" s="1"/>
  <c r="BE181" i="24"/>
  <c r="BE180" i="24" s="1"/>
  <c r="BF181" i="24"/>
  <c r="BF180" i="24" s="1"/>
  <c r="BG181" i="24"/>
  <c r="BG180" i="24" s="1"/>
  <c r="BH181" i="24"/>
  <c r="BH180" i="24" s="1"/>
  <c r="BI181" i="24"/>
  <c r="BI180" i="24" s="1"/>
  <c r="BJ181" i="24"/>
  <c r="BJ180" i="24" s="1"/>
  <c r="BK181" i="24"/>
  <c r="BK180" i="24" s="1"/>
  <c r="BN181" i="24"/>
  <c r="BN180" i="24" s="1"/>
  <c r="BO181" i="24"/>
  <c r="BO180" i="24" s="1"/>
  <c r="BP181" i="24"/>
  <c r="BP180" i="24" s="1"/>
  <c r="BQ181" i="24"/>
  <c r="BQ180" i="24" s="1"/>
  <c r="BR181" i="24"/>
  <c r="BR180" i="24" s="1"/>
  <c r="BS181" i="24"/>
  <c r="BS180" i="24" s="1"/>
  <c r="BT181" i="24"/>
  <c r="BT180" i="24" s="1"/>
  <c r="BU181" i="24"/>
  <c r="BU180" i="24" s="1"/>
  <c r="BV181" i="24"/>
  <c r="BV180" i="24" s="1"/>
  <c r="BW181" i="24"/>
  <c r="BW180" i="24" s="1"/>
  <c r="BX181" i="24"/>
  <c r="BX180" i="24" s="1"/>
  <c r="BZ181" i="24"/>
  <c r="BZ180" i="24" s="1"/>
  <c r="CA181" i="24"/>
  <c r="CA180" i="24" s="1"/>
  <c r="CB181" i="24"/>
  <c r="CB180" i="24" s="1"/>
  <c r="CC181" i="24"/>
  <c r="CC180" i="24" s="1"/>
  <c r="CD181" i="24"/>
  <c r="CD180" i="24" s="1"/>
  <c r="CE181" i="24"/>
  <c r="CE180" i="24" s="1"/>
  <c r="CF181" i="24"/>
  <c r="CF180" i="24" s="1"/>
  <c r="CG181" i="24"/>
  <c r="CG180" i="24" s="1"/>
  <c r="CH181" i="24"/>
  <c r="CH180" i="24" s="1"/>
  <c r="CI181" i="24"/>
  <c r="CI180" i="24" s="1"/>
  <c r="CJ181" i="24"/>
  <c r="CJ180" i="24" s="1"/>
  <c r="CK181" i="24"/>
  <c r="CK180" i="24" s="1"/>
  <c r="CL181" i="24"/>
  <c r="F152" i="24"/>
  <c r="G152" i="24"/>
  <c r="H152" i="24"/>
  <c r="I152" i="24"/>
  <c r="J152" i="24"/>
  <c r="K152" i="24"/>
  <c r="L152" i="24"/>
  <c r="M152" i="24"/>
  <c r="N152" i="24"/>
  <c r="O152" i="24"/>
  <c r="P152" i="24"/>
  <c r="Q152" i="24"/>
  <c r="R152" i="24"/>
  <c r="S152" i="24"/>
  <c r="U152" i="24"/>
  <c r="V152" i="24"/>
  <c r="W152" i="24"/>
  <c r="X152" i="24"/>
  <c r="Y152" i="24"/>
  <c r="Z152" i="24"/>
  <c r="AA152" i="24"/>
  <c r="AB152" i="24"/>
  <c r="AC152" i="24"/>
  <c r="AH152" i="24"/>
  <c r="AJ152" i="24"/>
  <c r="AN152" i="24"/>
  <c r="AO152" i="24"/>
  <c r="AP152" i="24"/>
  <c r="AQ152" i="24"/>
  <c r="AR152" i="24"/>
  <c r="AS152" i="24"/>
  <c r="AT152" i="24"/>
  <c r="AU152" i="24"/>
  <c r="AV152" i="24"/>
  <c r="AW152" i="24"/>
  <c r="AX152" i="24"/>
  <c r="BA152" i="24"/>
  <c r="BB152" i="24"/>
  <c r="BC152" i="24"/>
  <c r="BD152" i="24"/>
  <c r="BE152" i="24"/>
  <c r="BF152" i="24"/>
  <c r="BG152" i="24"/>
  <c r="BH152" i="24"/>
  <c r="BI152" i="24"/>
  <c r="BJ152" i="24"/>
  <c r="BK152" i="24"/>
  <c r="BN152" i="24"/>
  <c r="BO152" i="24"/>
  <c r="BP152" i="24"/>
  <c r="BQ152" i="24"/>
  <c r="BR152" i="24"/>
  <c r="BS152" i="24"/>
  <c r="BT152" i="24"/>
  <c r="BU152" i="24"/>
  <c r="BV152" i="24"/>
  <c r="BW152" i="24"/>
  <c r="BX152" i="24"/>
  <c r="BZ152" i="24"/>
  <c r="CA152" i="24"/>
  <c r="CB152" i="24"/>
  <c r="CC152" i="24"/>
  <c r="CD152" i="24"/>
  <c r="CE152" i="24"/>
  <c r="CF152" i="24"/>
  <c r="CG152" i="24"/>
  <c r="CH152" i="24"/>
  <c r="CI152" i="24"/>
  <c r="CJ152" i="24"/>
  <c r="CK152" i="24"/>
  <c r="CL152" i="24"/>
  <c r="F168" i="24"/>
  <c r="G168" i="24"/>
  <c r="H168" i="24"/>
  <c r="I168" i="24"/>
  <c r="J168" i="24"/>
  <c r="K168" i="24"/>
  <c r="L168" i="24"/>
  <c r="M168" i="24"/>
  <c r="N168" i="24"/>
  <c r="O168" i="24"/>
  <c r="P168" i="24"/>
  <c r="Q168" i="24"/>
  <c r="S166" i="24"/>
  <c r="T168" i="24"/>
  <c r="U168" i="24"/>
  <c r="V168" i="24"/>
  <c r="W168" i="24"/>
  <c r="X168" i="24"/>
  <c r="Y168" i="24"/>
  <c r="Z168" i="24"/>
  <c r="AA168" i="24"/>
  <c r="AB168" i="24"/>
  <c r="AC168" i="24"/>
  <c r="AD168" i="24"/>
  <c r="AE168" i="24"/>
  <c r="AH168" i="24"/>
  <c r="AJ168" i="24"/>
  <c r="AN168" i="24"/>
  <c r="AO168" i="24"/>
  <c r="AP168" i="24"/>
  <c r="AQ168" i="24"/>
  <c r="AR168" i="24"/>
  <c r="AS168" i="24"/>
  <c r="AT168" i="24"/>
  <c r="AU168" i="24"/>
  <c r="AV168" i="24"/>
  <c r="AW168" i="24"/>
  <c r="AX168" i="24"/>
  <c r="BA168" i="24"/>
  <c r="BB168" i="24"/>
  <c r="BC168" i="24"/>
  <c r="BD168" i="24"/>
  <c r="BE168" i="24"/>
  <c r="BF168" i="24"/>
  <c r="BG168" i="24"/>
  <c r="BH168" i="24"/>
  <c r="BI168" i="24"/>
  <c r="BJ168" i="24"/>
  <c r="BK168" i="24"/>
  <c r="BN168" i="24"/>
  <c r="BO168" i="24"/>
  <c r="BP168" i="24"/>
  <c r="BQ168" i="24"/>
  <c r="BR168" i="24"/>
  <c r="BS168" i="24"/>
  <c r="BT168" i="24"/>
  <c r="BU168" i="24"/>
  <c r="BV168" i="24"/>
  <c r="BW168" i="24"/>
  <c r="BX168" i="24"/>
  <c r="BZ168" i="24"/>
  <c r="CA168" i="24"/>
  <c r="CB168" i="24"/>
  <c r="CC168" i="24"/>
  <c r="CD168" i="24"/>
  <c r="CE168" i="24"/>
  <c r="CF168" i="24"/>
  <c r="CG168" i="24"/>
  <c r="CH168" i="24"/>
  <c r="CI168" i="24"/>
  <c r="CJ168" i="24"/>
  <c r="CK168" i="24"/>
  <c r="CL168" i="24"/>
  <c r="AE133" i="24"/>
  <c r="AD133" i="24"/>
  <c r="AE135" i="24"/>
  <c r="AD135" i="24"/>
  <c r="AC146" i="24"/>
  <c r="AC140" i="24" s="1"/>
  <c r="AB146" i="24"/>
  <c r="AB140" i="24" s="1"/>
  <c r="AA146" i="24"/>
  <c r="AA140" i="24" s="1"/>
  <c r="Z146" i="24"/>
  <c r="Z140" i="24" s="1"/>
  <c r="Y146" i="24"/>
  <c r="Y140" i="24" s="1"/>
  <c r="X146" i="24"/>
  <c r="X140" i="24" s="1"/>
  <c r="W146" i="24"/>
  <c r="W140" i="24" s="1"/>
  <c r="V146" i="24"/>
  <c r="V140" i="24" s="1"/>
  <c r="U146" i="24"/>
  <c r="U140" i="24" s="1"/>
  <c r="T146" i="24"/>
  <c r="T140" i="24" s="1"/>
  <c r="S146" i="24"/>
  <c r="S140" i="24" s="1"/>
  <c r="R146" i="24"/>
  <c r="R140" i="24" s="1"/>
  <c r="Q146" i="24"/>
  <c r="Q140" i="24" s="1"/>
  <c r="P146" i="24"/>
  <c r="P140" i="24" s="1"/>
  <c r="O146" i="24"/>
  <c r="O140" i="24" s="1"/>
  <c r="N146" i="24"/>
  <c r="N140" i="24" s="1"/>
  <c r="M146" i="24"/>
  <c r="M140" i="24" s="1"/>
  <c r="L146" i="24"/>
  <c r="L140" i="24" s="1"/>
  <c r="K146" i="24"/>
  <c r="K140" i="24" s="1"/>
  <c r="J146" i="24"/>
  <c r="J140" i="24" s="1"/>
  <c r="I146" i="24"/>
  <c r="I140" i="24" s="1"/>
  <c r="H146" i="24"/>
  <c r="H140" i="24" s="1"/>
  <c r="G146" i="24"/>
  <c r="G140" i="24" s="1"/>
  <c r="AC110" i="24"/>
  <c r="AB110" i="24"/>
  <c r="AA110" i="24"/>
  <c r="Z110" i="24"/>
  <c r="Y110" i="24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AC104" i="24"/>
  <c r="AB104" i="24"/>
  <c r="AA104" i="24"/>
  <c r="Z104" i="24"/>
  <c r="Y104" i="24"/>
  <c r="X104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AC52" i="24"/>
  <c r="AB52" i="24"/>
  <c r="AA52" i="24"/>
  <c r="Z52" i="24"/>
  <c r="Y52" i="24"/>
  <c r="X52" i="24"/>
  <c r="W52" i="24"/>
  <c r="V52" i="24"/>
  <c r="U52" i="24"/>
  <c r="T52" i="24"/>
  <c r="R52" i="24"/>
  <c r="Q52" i="24"/>
  <c r="P52" i="24"/>
  <c r="O52" i="24"/>
  <c r="N52" i="24"/>
  <c r="M52" i="24"/>
  <c r="L52" i="24"/>
  <c r="K52" i="24"/>
  <c r="J52" i="24"/>
  <c r="I52" i="24"/>
  <c r="H52" i="24"/>
  <c r="G52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AA14" i="24"/>
  <c r="Z14" i="24"/>
  <c r="Y14" i="24"/>
  <c r="X14" i="24"/>
  <c r="W14" i="24"/>
  <c r="V14" i="24"/>
  <c r="S151" i="24" l="1"/>
  <c r="AE214" i="24"/>
  <c r="V13" i="24"/>
  <c r="W13" i="24"/>
  <c r="X13" i="24"/>
  <c r="AI135" i="24"/>
  <c r="AL135" i="24" s="1"/>
  <c r="CQ135" i="24" s="1"/>
  <c r="CL213" i="24"/>
  <c r="AI133" i="24"/>
  <c r="AL133" i="24" s="1"/>
  <c r="CQ133" i="24" s="1"/>
  <c r="Y213" i="24"/>
  <c r="AB213" i="24"/>
  <c r="AB13" i="24"/>
  <c r="U13" i="24"/>
  <c r="AC213" i="24"/>
  <c r="Z213" i="24"/>
  <c r="AC13" i="24"/>
  <c r="V213" i="24"/>
  <c r="W213" i="24"/>
  <c r="AA213" i="24"/>
  <c r="X213" i="24"/>
  <c r="Y13" i="24"/>
  <c r="Z13" i="24"/>
  <c r="AA13" i="24"/>
  <c r="I13" i="24"/>
  <c r="I60" i="24"/>
  <c r="Q13" i="24"/>
  <c r="Q60" i="24"/>
  <c r="H13" i="24"/>
  <c r="P13" i="24"/>
  <c r="H60" i="24"/>
  <c r="P60" i="24"/>
  <c r="N60" i="24"/>
  <c r="G60" i="24"/>
  <c r="O60" i="24"/>
  <c r="K60" i="24"/>
  <c r="M60" i="24"/>
  <c r="U60" i="24"/>
  <c r="S60" i="24"/>
  <c r="J60" i="24"/>
  <c r="R60" i="24"/>
  <c r="L60" i="24"/>
  <c r="T60" i="24"/>
  <c r="T13" i="24"/>
  <c r="L13" i="24"/>
  <c r="G13" i="24"/>
  <c r="O13" i="24"/>
  <c r="J13" i="24"/>
  <c r="R13" i="24"/>
  <c r="K13" i="24"/>
  <c r="S13" i="24"/>
  <c r="N13" i="24"/>
  <c r="M13" i="24"/>
  <c r="R166" i="24"/>
  <c r="R151" i="24" s="1"/>
  <c r="AA51" i="24"/>
  <c r="K51" i="24"/>
  <c r="P51" i="24"/>
  <c r="I51" i="24"/>
  <c r="Q51" i="24"/>
  <c r="Z51" i="24"/>
  <c r="Y51" i="24"/>
  <c r="R51" i="24"/>
  <c r="J51" i="24"/>
  <c r="X51" i="24"/>
  <c r="H51" i="24"/>
  <c r="T51" i="24"/>
  <c r="L51" i="24"/>
  <c r="U51" i="24"/>
  <c r="V51" i="24"/>
  <c r="N51" i="24"/>
  <c r="W51" i="24"/>
  <c r="AB51" i="24"/>
  <c r="G51" i="24"/>
  <c r="O51" i="24"/>
  <c r="AC51" i="24"/>
  <c r="M51" i="24"/>
  <c r="CL231" i="24"/>
  <c r="CL188" i="24"/>
  <c r="CL180" i="24"/>
  <c r="CL196" i="24"/>
  <c r="CL166" i="24"/>
  <c r="AJ166" i="24"/>
  <c r="AJ151" i="24" s="1"/>
  <c r="X60" i="24"/>
  <c r="BA196" i="24"/>
  <c r="Y60" i="24"/>
  <c r="Z60" i="24"/>
  <c r="AA60" i="24"/>
  <c r="AB60" i="24"/>
  <c r="BA180" i="24"/>
  <c r="AC60" i="24"/>
  <c r="V60" i="24"/>
  <c r="BA188" i="24"/>
  <c r="W60" i="24"/>
  <c r="CJ166" i="24"/>
  <c r="CJ151" i="24" s="1"/>
  <c r="BS166" i="24"/>
  <c r="BS151" i="24" s="1"/>
  <c r="BA166" i="24"/>
  <c r="AC166" i="24"/>
  <c r="CI166" i="24"/>
  <c r="CI151" i="24" s="1"/>
  <c r="BR166" i="24"/>
  <c r="BR151" i="24" s="1"/>
  <c r="AX166" i="24"/>
  <c r="AX151" i="24" s="1"/>
  <c r="AB166" i="24"/>
  <c r="T166" i="24"/>
  <c r="T151" i="24" s="1"/>
  <c r="CB166" i="24"/>
  <c r="CB151" i="24" s="1"/>
  <c r="BI166" i="24"/>
  <c r="BI151" i="24" s="1"/>
  <c r="AQ166" i="24"/>
  <c r="AQ151" i="24" s="1"/>
  <c r="U166" i="24"/>
  <c r="U151" i="24" s="1"/>
  <c r="M166" i="24"/>
  <c r="M151" i="24" s="1"/>
  <c r="CA166" i="24"/>
  <c r="CA151" i="24" s="1"/>
  <c r="BH166" i="24"/>
  <c r="AP166" i="24"/>
  <c r="AP151" i="24" s="1"/>
  <c r="L166" i="24"/>
  <c r="L151" i="24" s="1"/>
  <c r="CH166" i="24"/>
  <c r="CH151" i="24" s="1"/>
  <c r="BQ166" i="24"/>
  <c r="BQ151" i="24" s="1"/>
  <c r="BG166" i="24"/>
  <c r="BG151" i="24" s="1"/>
  <c r="BO166" i="24"/>
  <c r="BO151" i="24" s="1"/>
  <c r="CF166" i="24"/>
  <c r="CF151" i="24" s="1"/>
  <c r="BE166" i="24"/>
  <c r="BE151" i="24" s="1"/>
  <c r="BW166" i="24"/>
  <c r="BW151" i="24" s="1"/>
  <c r="CG166" i="24"/>
  <c r="CG151" i="24" s="1"/>
  <c r="BX166" i="24"/>
  <c r="BX151" i="24" s="1"/>
  <c r="BP166" i="24"/>
  <c r="BP151" i="24" s="1"/>
  <c r="BF166" i="24"/>
  <c r="BF151" i="24" s="1"/>
  <c r="CE166" i="24"/>
  <c r="CE151" i="24" s="1"/>
  <c r="BV166" i="24"/>
  <c r="BV151" i="24" s="1"/>
  <c r="BN166" i="24"/>
  <c r="BN151" i="24" s="1"/>
  <c r="BD166" i="24"/>
  <c r="BD151" i="24" s="1"/>
  <c r="CD166" i="24"/>
  <c r="CD151" i="24" s="1"/>
  <c r="BU166" i="24"/>
  <c r="BU151" i="24" s="1"/>
  <c r="BK166" i="24"/>
  <c r="BK151" i="24" s="1"/>
  <c r="BC166" i="24"/>
  <c r="BC151" i="24" s="1"/>
  <c r="CK166" i="24"/>
  <c r="CK151" i="24" s="1"/>
  <c r="CC166" i="24"/>
  <c r="CC151" i="24" s="1"/>
  <c r="BT166" i="24"/>
  <c r="BT151" i="24" s="1"/>
  <c r="BJ166" i="24"/>
  <c r="BJ151" i="24" s="1"/>
  <c r="BB166" i="24"/>
  <c r="BB151" i="24" s="1"/>
  <c r="AU166" i="24"/>
  <c r="AU151" i="24" s="1"/>
  <c r="Y166" i="24"/>
  <c r="Q166" i="24"/>
  <c r="Q151" i="24" s="1"/>
  <c r="I166" i="24"/>
  <c r="I151" i="24" s="1"/>
  <c r="AT166" i="24"/>
  <c r="AT151" i="24" s="1"/>
  <c r="P166" i="24"/>
  <c r="P151" i="24" s="1"/>
  <c r="AH166" i="24"/>
  <c r="AH151" i="24" s="1"/>
  <c r="X166" i="24"/>
  <c r="H166" i="24"/>
  <c r="H151" i="24" s="1"/>
  <c r="BZ166" i="24"/>
  <c r="BZ151" i="24" s="1"/>
  <c r="AW166" i="24"/>
  <c r="AW151" i="24" s="1"/>
  <c r="AO166" i="24"/>
  <c r="AO151" i="24" s="1"/>
  <c r="AA166" i="24"/>
  <c r="K166" i="24"/>
  <c r="K151" i="24" s="1"/>
  <c r="AV166" i="24"/>
  <c r="AV151" i="24" s="1"/>
  <c r="AN166" i="24"/>
  <c r="AN151" i="24" s="1"/>
  <c r="Z166" i="24"/>
  <c r="J166" i="24"/>
  <c r="J151" i="24" s="1"/>
  <c r="AS166" i="24"/>
  <c r="AS151" i="24" s="1"/>
  <c r="AE166" i="24"/>
  <c r="W166" i="24"/>
  <c r="O166" i="24"/>
  <c r="O151" i="24" s="1"/>
  <c r="G166" i="24"/>
  <c r="G151" i="24" s="1"/>
  <c r="AR166" i="24"/>
  <c r="AR151" i="24" s="1"/>
  <c r="AD166" i="24"/>
  <c r="AD151" i="24" s="1"/>
  <c r="V166" i="24"/>
  <c r="N166" i="24"/>
  <c r="N151" i="24" s="1"/>
  <c r="F166" i="24"/>
  <c r="F151" i="24" s="1"/>
  <c r="I33" i="24"/>
  <c r="Q33" i="24"/>
  <c r="Y33" i="24"/>
  <c r="M33" i="24"/>
  <c r="U33" i="24"/>
  <c r="AC33" i="24"/>
  <c r="J33" i="24"/>
  <c r="R33" i="24"/>
  <c r="Z33" i="24"/>
  <c r="K33" i="24"/>
  <c r="S33" i="24"/>
  <c r="AA33" i="24"/>
  <c r="N33" i="24"/>
  <c r="V33" i="24"/>
  <c r="H33" i="24"/>
  <c r="P33" i="24"/>
  <c r="X33" i="24"/>
  <c r="G33" i="24"/>
  <c r="L33" i="24"/>
  <c r="T33" i="24"/>
  <c r="AB33" i="24"/>
  <c r="O33" i="24"/>
  <c r="W33" i="24"/>
  <c r="BH151" i="24" l="1"/>
  <c r="AA151" i="24"/>
  <c r="AB151" i="24"/>
  <c r="BA151" i="24"/>
  <c r="W151" i="24"/>
  <c r="V151" i="24"/>
  <c r="Z151" i="24"/>
  <c r="AC151" i="24"/>
  <c r="Y151" i="24"/>
  <c r="X151" i="24"/>
  <c r="V12" i="24"/>
  <c r="X12" i="24"/>
  <c r="W12" i="24"/>
  <c r="AC12" i="24"/>
  <c r="AB12" i="24"/>
  <c r="U12" i="24"/>
  <c r="AE213" i="24"/>
  <c r="AA12" i="24"/>
  <c r="Z12" i="24"/>
  <c r="Y12" i="24"/>
  <c r="I12" i="24"/>
  <c r="Q12" i="24"/>
  <c r="G50" i="24"/>
  <c r="P12" i="24"/>
  <c r="P50" i="24"/>
  <c r="H12" i="24"/>
  <c r="T50" i="24"/>
  <c r="M50" i="24"/>
  <c r="H50" i="24"/>
  <c r="N50" i="24"/>
  <c r="Q50" i="24"/>
  <c r="L50" i="24"/>
  <c r="R50" i="24"/>
  <c r="K50" i="24"/>
  <c r="O50" i="24"/>
  <c r="U50" i="24"/>
  <c r="J50" i="24"/>
  <c r="I50" i="24"/>
  <c r="M12" i="24"/>
  <c r="G12" i="24"/>
  <c r="J12" i="24"/>
  <c r="O12" i="24"/>
  <c r="L12" i="24"/>
  <c r="T12" i="24"/>
  <c r="N12" i="24"/>
  <c r="S12" i="24"/>
  <c r="K12" i="24"/>
  <c r="R12" i="24"/>
  <c r="R6" i="24"/>
  <c r="S5" i="24"/>
  <c r="AL132" i="24"/>
  <c r="CM133" i="24"/>
  <c r="CM132" i="24" s="1"/>
  <c r="CM135" i="24"/>
  <c r="V50" i="24"/>
  <c r="W50" i="24"/>
  <c r="Y50" i="24"/>
  <c r="AA50" i="24"/>
  <c r="AB50" i="24"/>
  <c r="AC50" i="24"/>
  <c r="X50" i="24"/>
  <c r="Z50" i="24"/>
  <c r="AE151" i="24" l="1"/>
  <c r="W11" i="24"/>
  <c r="V11" i="24"/>
  <c r="X11" i="24"/>
  <c r="AC11" i="24"/>
  <c r="I11" i="24"/>
  <c r="AB11" i="24"/>
  <c r="U11" i="24"/>
  <c r="N11" i="24"/>
  <c r="Z11" i="24"/>
  <c r="AA11" i="24"/>
  <c r="Y11" i="24"/>
  <c r="CL151" i="24"/>
  <c r="Q11" i="24"/>
  <c r="G11" i="24"/>
  <c r="P11" i="24"/>
  <c r="H11" i="24"/>
  <c r="L11" i="24"/>
  <c r="K11" i="24"/>
  <c r="R11" i="24"/>
  <c r="J11" i="24"/>
  <c r="O11" i="24"/>
  <c r="T11" i="24"/>
  <c r="M11" i="24"/>
  <c r="AY182" i="24"/>
  <c r="CQ182" i="24" s="1"/>
  <c r="AY174" i="24"/>
  <c r="CQ174" i="24" s="1"/>
  <c r="AY179" i="24"/>
  <c r="CQ179" i="24" s="1"/>
  <c r="AY199" i="24"/>
  <c r="CQ199" i="24" s="1"/>
  <c r="AY190" i="24"/>
  <c r="CQ190" i="24" s="1"/>
  <c r="AY221" i="24"/>
  <c r="CQ221" i="24" s="1"/>
  <c r="AY212" i="24"/>
  <c r="CQ212" i="24" s="1"/>
  <c r="AY202" i="24"/>
  <c r="CQ202" i="24" s="1"/>
  <c r="AY193" i="24"/>
  <c r="CQ193" i="24" s="1"/>
  <c r="AY185" i="24"/>
  <c r="CQ185" i="24" s="1"/>
  <c r="AY177" i="24"/>
  <c r="CQ177" i="24" s="1"/>
  <c r="AY220" i="24"/>
  <c r="CQ220" i="24" s="1"/>
  <c r="AY210" i="24"/>
  <c r="CQ210" i="24" s="1"/>
  <c r="AY201" i="24"/>
  <c r="CQ201" i="24" s="1"/>
  <c r="AY192" i="24"/>
  <c r="CQ192" i="24" s="1"/>
  <c r="AY184" i="24"/>
  <c r="CQ184" i="24" s="1"/>
  <c r="AY219" i="24"/>
  <c r="CQ219" i="24" s="1"/>
  <c r="AY209" i="24"/>
  <c r="CQ209" i="24" s="1"/>
  <c r="AY200" i="24"/>
  <c r="CQ200" i="24" s="1"/>
  <c r="AY191" i="24"/>
  <c r="CQ191" i="24" s="1"/>
  <c r="AY183" i="24"/>
  <c r="CQ183" i="24" s="1"/>
  <c r="AY175" i="24"/>
  <c r="CQ175" i="24" s="1"/>
  <c r="AY218" i="24"/>
  <c r="CQ218" i="24" s="1"/>
  <c r="AY169" i="24"/>
  <c r="CQ169" i="24" s="1"/>
  <c r="AY172" i="24"/>
  <c r="CQ172" i="24" s="1"/>
  <c r="AY232" i="24"/>
  <c r="CQ232" i="24" s="1"/>
  <c r="AY187" i="24"/>
  <c r="CQ187" i="24" s="1"/>
  <c r="AY167" i="24"/>
  <c r="CQ167" i="24" s="1"/>
  <c r="AY171" i="24"/>
  <c r="CQ171" i="24" s="1"/>
  <c r="AY208" i="24"/>
  <c r="CQ208" i="24" s="1"/>
  <c r="AY217" i="24"/>
  <c r="CQ217" i="24" s="1"/>
  <c r="AY198" i="24"/>
  <c r="CQ198" i="24" s="1"/>
  <c r="AY216" i="24"/>
  <c r="AY203" i="24"/>
  <c r="CQ203" i="24" s="1"/>
  <c r="AY195" i="24"/>
  <c r="CQ195" i="24" s="1"/>
  <c r="AY178" i="24"/>
  <c r="CQ178" i="24" s="1"/>
  <c r="AY170" i="24"/>
  <c r="CQ170" i="24" s="1"/>
  <c r="AM114" i="24"/>
  <c r="BV146" i="24"/>
  <c r="BV140" i="24" s="1"/>
  <c r="BV134" i="24"/>
  <c r="BD110" i="24"/>
  <c r="BE110" i="24"/>
  <c r="BF110" i="24"/>
  <c r="CQ216" i="24" l="1"/>
  <c r="AK220" i="24"/>
  <c r="AK217" i="24"/>
  <c r="AK212" i="24"/>
  <c r="AK208" i="24"/>
  <c r="AK221" i="24"/>
  <c r="CM232" i="24"/>
  <c r="AK209" i="24"/>
  <c r="AK218" i="24"/>
  <c r="AK210" i="24"/>
  <c r="AK219" i="24"/>
  <c r="AI213" i="24"/>
  <c r="CM174" i="24"/>
  <c r="CM219" i="24"/>
  <c r="CM169" i="24"/>
  <c r="CM192" i="24"/>
  <c r="CM208" i="24"/>
  <c r="CM221" i="24"/>
  <c r="CM171" i="24"/>
  <c r="CM190" i="24"/>
  <c r="CM209" i="24"/>
  <c r="CM216" i="24"/>
  <c r="CM193" i="24"/>
  <c r="CM184" i="24"/>
  <c r="CM217" i="24"/>
  <c r="CM212" i="24"/>
  <c r="CM201" i="24"/>
  <c r="CM170" i="24"/>
  <c r="CM210" i="24"/>
  <c r="CM178" i="24"/>
  <c r="AK167" i="24"/>
  <c r="CM167" i="24"/>
  <c r="CN167" i="24"/>
  <c r="CM191" i="24"/>
  <c r="CM220" i="24"/>
  <c r="CM199" i="24"/>
  <c r="CM203" i="24"/>
  <c r="CM185" i="24"/>
  <c r="CM172" i="24"/>
  <c r="CM182" i="24"/>
  <c r="CM198" i="24"/>
  <c r="CM202" i="24"/>
  <c r="CM218" i="24"/>
  <c r="CM175" i="24"/>
  <c r="CM183" i="24"/>
  <c r="CM195" i="24"/>
  <c r="CM187" i="24"/>
  <c r="CM200" i="24"/>
  <c r="CM177" i="24"/>
  <c r="CM179" i="24"/>
  <c r="AK133" i="24"/>
  <c r="AY132" i="24"/>
  <c r="CQ132" i="24" s="1"/>
  <c r="AK182" i="24"/>
  <c r="AY233" i="24"/>
  <c r="CQ233" i="24" s="1"/>
  <c r="AK179" i="24"/>
  <c r="AK174" i="24"/>
  <c r="BY179" i="24"/>
  <c r="BY217" i="24"/>
  <c r="BY201" i="24"/>
  <c r="BY190" i="24"/>
  <c r="BY177" i="24"/>
  <c r="BY159" i="24"/>
  <c r="BY145" i="24"/>
  <c r="BY128" i="24"/>
  <c r="BY111" i="24"/>
  <c r="BY100" i="24"/>
  <c r="BY89" i="24"/>
  <c r="BY73" i="24"/>
  <c r="BY56" i="24"/>
  <c r="BY44" i="24"/>
  <c r="BY35" i="24"/>
  <c r="BY22" i="24"/>
  <c r="BY216" i="24"/>
  <c r="BY200" i="24"/>
  <c r="BY187" i="24"/>
  <c r="BY176" i="24"/>
  <c r="BY158" i="24"/>
  <c r="CP144" i="24"/>
  <c r="BY126" i="24"/>
  <c r="BY109" i="24"/>
  <c r="BY98" i="24"/>
  <c r="BY71" i="24"/>
  <c r="BY55" i="24"/>
  <c r="BY43" i="24"/>
  <c r="BY32" i="24"/>
  <c r="CP32" i="24" s="1"/>
  <c r="BY21" i="24"/>
  <c r="BY210" i="24"/>
  <c r="BY199" i="24"/>
  <c r="BY186" i="24"/>
  <c r="BY175" i="24"/>
  <c r="BY157" i="24"/>
  <c r="BY124" i="24"/>
  <c r="BY108" i="24"/>
  <c r="BY97" i="24"/>
  <c r="BY84" i="24"/>
  <c r="BY69" i="24"/>
  <c r="BY54" i="24"/>
  <c r="BY42" i="24"/>
  <c r="BY29" i="24"/>
  <c r="BY19" i="24"/>
  <c r="BY221" i="24"/>
  <c r="BY208" i="24"/>
  <c r="BY195" i="24"/>
  <c r="BY184" i="24"/>
  <c r="BY172" i="24"/>
  <c r="BY155" i="24"/>
  <c r="BY137" i="24"/>
  <c r="BY118" i="24"/>
  <c r="BY106" i="24"/>
  <c r="BY94" i="24"/>
  <c r="BY81" i="24"/>
  <c r="BY66" i="24"/>
  <c r="BY48" i="24"/>
  <c r="BY39" i="24"/>
  <c r="BY26" i="24"/>
  <c r="BY16" i="24"/>
  <c r="BY232" i="24"/>
  <c r="BY198" i="24"/>
  <c r="BY174" i="24"/>
  <c r="BY107" i="24"/>
  <c r="BY82" i="24"/>
  <c r="BY53" i="24"/>
  <c r="BY28" i="24"/>
  <c r="BY220" i="24"/>
  <c r="BY193" i="24"/>
  <c r="BY171" i="24"/>
  <c r="BY135" i="24"/>
  <c r="BY105" i="24"/>
  <c r="BY79" i="24"/>
  <c r="BY47" i="24"/>
  <c r="BY25" i="24"/>
  <c r="AZ132" i="24"/>
  <c r="BY219" i="24"/>
  <c r="BY192" i="24"/>
  <c r="BY170" i="24"/>
  <c r="BY103" i="24"/>
  <c r="BY77" i="24"/>
  <c r="BY46" i="24"/>
  <c r="BY24" i="24"/>
  <c r="BY218" i="24"/>
  <c r="BY191" i="24"/>
  <c r="BY169" i="24"/>
  <c r="BY130" i="24"/>
  <c r="BY102" i="24"/>
  <c r="BY75" i="24"/>
  <c r="BY45" i="24"/>
  <c r="BY23" i="24"/>
  <c r="BY207" i="24"/>
  <c r="BY183" i="24"/>
  <c r="BY93" i="24"/>
  <c r="BY64" i="24"/>
  <c r="BY38" i="24"/>
  <c r="BY15" i="24"/>
  <c r="BY203" i="24"/>
  <c r="BY182" i="24"/>
  <c r="BY148" i="24"/>
  <c r="BY113" i="24"/>
  <c r="BY59" i="24"/>
  <c r="BY37" i="24"/>
  <c r="BY209" i="24"/>
  <c r="BY95" i="24"/>
  <c r="BY112" i="24"/>
  <c r="BY202" i="24"/>
  <c r="BY90" i="24"/>
  <c r="BY185" i="24"/>
  <c r="BY68" i="24"/>
  <c r="BY178" i="24"/>
  <c r="BY58" i="24"/>
  <c r="BY120" i="24"/>
  <c r="BY156" i="24"/>
  <c r="BY41" i="24"/>
  <c r="BY147" i="24"/>
  <c r="BY36" i="24"/>
  <c r="BY17" i="24"/>
  <c r="AK193" i="24"/>
  <c r="AK178" i="24"/>
  <c r="AK171" i="24"/>
  <c r="AK175" i="24"/>
  <c r="AK192" i="24"/>
  <c r="AK195" i="24"/>
  <c r="AK187" i="24"/>
  <c r="AK183" i="24"/>
  <c r="AK201" i="24"/>
  <c r="AK184" i="24"/>
  <c r="AK203" i="24"/>
  <c r="AK172" i="24"/>
  <c r="AK200" i="24"/>
  <c r="AK177" i="24"/>
  <c r="AK170" i="24"/>
  <c r="AK202" i="24"/>
  <c r="AK191" i="24"/>
  <c r="AK185" i="24"/>
  <c r="AK199" i="24"/>
  <c r="AK232" i="24"/>
  <c r="AK190" i="24"/>
  <c r="AY189" i="24"/>
  <c r="AK216" i="24"/>
  <c r="AY215" i="24"/>
  <c r="CQ215" i="24" s="1"/>
  <c r="AM181" i="24"/>
  <c r="AM180" i="24" s="1"/>
  <c r="AY186" i="24"/>
  <c r="CQ186" i="24" s="1"/>
  <c r="AK198" i="24"/>
  <c r="AY197" i="24"/>
  <c r="AM204" i="24"/>
  <c r="AY207" i="24"/>
  <c r="CQ207" i="24" s="1"/>
  <c r="AK169" i="24"/>
  <c r="AY168" i="24"/>
  <c r="AM173" i="24"/>
  <c r="AY176" i="24"/>
  <c r="CQ176" i="24" s="1"/>
  <c r="AY157" i="24"/>
  <c r="CQ157" i="24" s="1"/>
  <c r="AY156" i="24"/>
  <c r="CQ156" i="24" s="1"/>
  <c r="AY155" i="24"/>
  <c r="CQ155" i="24" s="1"/>
  <c r="AM168" i="24"/>
  <c r="AY159" i="24"/>
  <c r="CQ159" i="24" s="1"/>
  <c r="AM215" i="24"/>
  <c r="AM213" i="24" s="1"/>
  <c r="AM231" i="24"/>
  <c r="AY158" i="24"/>
  <c r="CQ158" i="24" s="1"/>
  <c r="AM197" i="24"/>
  <c r="AM196" i="24" s="1"/>
  <c r="AM189" i="24"/>
  <c r="AM188" i="24" s="1"/>
  <c r="AY206" i="24" l="1"/>
  <c r="CQ206" i="24" s="1"/>
  <c r="AK233" i="24"/>
  <c r="CM233" i="24"/>
  <c r="AY213" i="24"/>
  <c r="CQ213" i="24" s="1"/>
  <c r="BY206" i="24"/>
  <c r="BY204" i="24" s="1"/>
  <c r="AK215" i="24"/>
  <c r="AK213" i="24" s="1"/>
  <c r="CP112" i="24"/>
  <c r="CP24" i="24"/>
  <c r="CP26" i="24"/>
  <c r="CP157" i="24"/>
  <c r="CP187" i="24"/>
  <c r="CM158" i="24"/>
  <c r="CP120" i="24"/>
  <c r="CP45" i="24"/>
  <c r="CP47" i="24"/>
  <c r="CP155" i="24"/>
  <c r="CP71" i="24"/>
  <c r="CP79" i="24"/>
  <c r="CP54" i="24"/>
  <c r="CP216" i="24"/>
  <c r="CP178" i="24"/>
  <c r="CP103" i="24"/>
  <c r="CP66" i="24"/>
  <c r="CP199" i="24"/>
  <c r="CP128" i="24"/>
  <c r="CP68" i="24"/>
  <c r="CP130" i="24"/>
  <c r="CP174" i="24"/>
  <c r="CP84" i="24"/>
  <c r="CP126" i="24"/>
  <c r="CP145" i="24"/>
  <c r="CM207" i="24"/>
  <c r="CM206" i="24" s="1"/>
  <c r="CP36" i="24"/>
  <c r="CP185" i="24"/>
  <c r="CP91" i="24"/>
  <c r="CP93" i="24"/>
  <c r="CP169" i="24"/>
  <c r="CP192" i="24"/>
  <c r="CP171" i="24"/>
  <c r="CP198" i="24"/>
  <c r="CP94" i="24"/>
  <c r="CP208" i="24"/>
  <c r="CP97" i="24"/>
  <c r="CP21" i="24"/>
  <c r="CP44" i="24"/>
  <c r="CP159" i="24"/>
  <c r="CP182" i="24"/>
  <c r="CP25" i="24"/>
  <c r="CP137" i="24"/>
  <c r="CP55" i="24"/>
  <c r="CP201" i="24"/>
  <c r="CM176" i="24"/>
  <c r="CP203" i="24"/>
  <c r="CP53" i="24"/>
  <c r="CP42" i="24"/>
  <c r="CP200" i="24"/>
  <c r="CP217" i="24"/>
  <c r="CP58" i="24"/>
  <c r="CP75" i="24"/>
  <c r="CP82" i="24"/>
  <c r="CP186" i="24"/>
  <c r="CP111" i="24"/>
  <c r="CP38" i="24"/>
  <c r="CP105" i="24"/>
  <c r="CP184" i="24"/>
  <c r="CP109" i="24"/>
  <c r="CP59" i="24"/>
  <c r="CP170" i="24"/>
  <c r="CP81" i="24"/>
  <c r="CP210" i="24"/>
  <c r="CP147" i="24"/>
  <c r="CP90" i="24"/>
  <c r="CP113" i="24"/>
  <c r="CP183" i="24"/>
  <c r="CP191" i="24"/>
  <c r="CP219" i="24"/>
  <c r="CP193" i="24"/>
  <c r="CP232" i="24"/>
  <c r="CP106" i="24"/>
  <c r="CP221" i="24"/>
  <c r="CP108" i="24"/>
  <c r="CP158" i="24"/>
  <c r="CP56" i="24"/>
  <c r="CP177" i="24"/>
  <c r="CM157" i="24"/>
  <c r="CP156" i="24"/>
  <c r="CP23" i="24"/>
  <c r="CP28" i="24"/>
  <c r="CP29" i="24"/>
  <c r="CP89" i="24"/>
  <c r="CM186" i="24"/>
  <c r="CP95" i="24"/>
  <c r="CP46" i="24"/>
  <c r="CP39" i="24"/>
  <c r="CP175" i="24"/>
  <c r="CP100" i="24"/>
  <c r="CP209" i="24"/>
  <c r="CP77" i="24"/>
  <c r="CP48" i="24"/>
  <c r="CP172" i="24"/>
  <c r="CP98" i="24"/>
  <c r="CP179" i="24"/>
  <c r="CP37" i="24"/>
  <c r="CP102" i="24"/>
  <c r="CP107" i="24"/>
  <c r="CP69" i="24"/>
  <c r="CP22" i="24"/>
  <c r="CM159" i="24"/>
  <c r="CP17" i="24"/>
  <c r="CP64" i="24"/>
  <c r="CP135" i="24"/>
  <c r="CP195" i="24"/>
  <c r="CP35" i="24"/>
  <c r="CM155" i="24"/>
  <c r="CM156" i="24"/>
  <c r="CP41" i="24"/>
  <c r="CP202" i="24"/>
  <c r="CP148" i="24"/>
  <c r="CP207" i="24"/>
  <c r="CP218" i="24"/>
  <c r="CP220" i="24"/>
  <c r="CP16" i="24"/>
  <c r="CP118" i="24"/>
  <c r="CP19" i="24"/>
  <c r="CP124" i="24"/>
  <c r="CP43" i="24"/>
  <c r="CP176" i="24"/>
  <c r="CP73" i="24"/>
  <c r="CP190" i="24"/>
  <c r="BY117" i="24"/>
  <c r="BY123" i="24"/>
  <c r="BY70" i="24"/>
  <c r="BY61" i="24"/>
  <c r="BY153" i="24"/>
  <c r="AY153" i="24"/>
  <c r="AI153" i="24"/>
  <c r="AI152" i="24" s="1"/>
  <c r="AK155" i="24"/>
  <c r="AK159" i="24"/>
  <c r="AK156" i="24"/>
  <c r="AK158" i="24"/>
  <c r="AK157" i="24"/>
  <c r="BY31" i="24"/>
  <c r="BY115" i="24"/>
  <c r="BM114" i="24"/>
  <c r="BY133" i="24"/>
  <c r="BM132" i="24"/>
  <c r="BL149" i="24"/>
  <c r="BL147" i="24"/>
  <c r="BL144" i="24"/>
  <c r="BL145" i="24"/>
  <c r="BL148" i="24"/>
  <c r="BL210" i="24"/>
  <c r="BL202" i="24"/>
  <c r="CR202" i="24" s="1"/>
  <c r="BL212" i="24"/>
  <c r="BL218" i="24"/>
  <c r="BL186" i="24"/>
  <c r="CR186" i="24" s="1"/>
  <c r="BL177" i="24"/>
  <c r="CR177" i="24" s="1"/>
  <c r="BL183" i="24"/>
  <c r="CR183" i="24" s="1"/>
  <c r="BL184" i="24"/>
  <c r="CR184" i="24" s="1"/>
  <c r="BL199" i="24"/>
  <c r="CR199" i="24" s="1"/>
  <c r="BL200" i="24"/>
  <c r="CR200" i="24" s="1"/>
  <c r="BL193" i="24"/>
  <c r="CR193" i="24" s="1"/>
  <c r="BL170" i="24"/>
  <c r="CR170" i="24" s="1"/>
  <c r="BL219" i="24"/>
  <c r="BL171" i="24"/>
  <c r="CR171" i="24" s="1"/>
  <c r="BL220" i="24"/>
  <c r="BL185" i="24"/>
  <c r="CR185" i="24" s="1"/>
  <c r="BL195" i="24"/>
  <c r="CR195" i="24" s="1"/>
  <c r="BL157" i="24"/>
  <c r="BL208" i="24"/>
  <c r="BL175" i="24"/>
  <c r="CR175" i="24" s="1"/>
  <c r="BL179" i="24"/>
  <c r="CR179" i="24" s="1"/>
  <c r="BL178" i="24"/>
  <c r="CR178" i="24" s="1"/>
  <c r="BL191" i="24"/>
  <c r="CR191" i="24" s="1"/>
  <c r="BL201" i="24"/>
  <c r="CR201" i="24" s="1"/>
  <c r="BL159" i="24"/>
  <c r="BL217" i="24"/>
  <c r="BL192" i="24"/>
  <c r="CR192" i="24" s="1"/>
  <c r="BL209" i="24"/>
  <c r="BL158" i="24"/>
  <c r="BL172" i="24"/>
  <c r="CR172" i="24" s="1"/>
  <c r="BL187" i="24"/>
  <c r="CR187" i="24" s="1"/>
  <c r="BL203" i="24"/>
  <c r="CR203" i="24" s="1"/>
  <c r="BL156" i="24"/>
  <c r="BL221" i="24"/>
  <c r="BL176" i="24"/>
  <c r="CR176" i="24" s="1"/>
  <c r="BL35" i="24"/>
  <c r="BL42" i="24"/>
  <c r="BL36" i="24"/>
  <c r="BL19" i="24"/>
  <c r="BL44" i="24"/>
  <c r="BL37" i="24"/>
  <c r="BL38" i="24"/>
  <c r="BL22" i="24"/>
  <c r="BL29" i="24"/>
  <c r="BL39" i="24"/>
  <c r="BL23" i="24"/>
  <c r="BL28" i="24"/>
  <c r="BL43" i="24"/>
  <c r="BL26" i="24"/>
  <c r="BL32" i="24"/>
  <c r="BL24" i="24"/>
  <c r="BL41" i="24"/>
  <c r="BL106" i="24"/>
  <c r="BL137" i="24"/>
  <c r="BL68" i="24"/>
  <c r="BL98" i="24"/>
  <c r="BL66" i="24"/>
  <c r="BL112" i="24"/>
  <c r="BL73" i="24"/>
  <c r="BL133" i="24"/>
  <c r="CR133" i="24" s="1"/>
  <c r="BL95" i="24"/>
  <c r="BL54" i="24"/>
  <c r="BL109" i="24"/>
  <c r="BL56" i="24"/>
  <c r="BL102" i="24"/>
  <c r="BL124" i="24"/>
  <c r="BL77" i="24"/>
  <c r="BL111" i="24"/>
  <c r="BL82" i="24"/>
  <c r="BL107" i="24"/>
  <c r="BL126" i="24"/>
  <c r="BL91" i="24"/>
  <c r="BL128" i="24"/>
  <c r="BL64" i="24"/>
  <c r="BL120" i="24"/>
  <c r="BL84" i="24"/>
  <c r="BL89" i="24"/>
  <c r="BL94" i="24"/>
  <c r="BL90" i="24"/>
  <c r="BL103" i="24"/>
  <c r="BL118" i="24"/>
  <c r="BL113" i="24"/>
  <c r="BL79" i="24"/>
  <c r="BL97" i="24"/>
  <c r="BL105" i="24"/>
  <c r="BL53" i="24"/>
  <c r="BL71" i="24"/>
  <c r="BL58" i="24"/>
  <c r="BL130" i="24"/>
  <c r="BL115" i="24"/>
  <c r="BL87" i="24"/>
  <c r="BL59" i="24"/>
  <c r="BL100" i="24"/>
  <c r="BL69" i="24"/>
  <c r="BL75" i="24"/>
  <c r="BL81" i="24"/>
  <c r="BL93" i="24"/>
  <c r="BL108" i="24"/>
  <c r="BL55" i="24"/>
  <c r="AY231" i="24"/>
  <c r="BY233" i="24"/>
  <c r="BL16" i="24"/>
  <c r="BL17" i="24"/>
  <c r="AY196" i="24"/>
  <c r="BL135" i="24"/>
  <c r="CR135" i="24" s="1"/>
  <c r="BL45" i="24"/>
  <c r="BL48" i="24"/>
  <c r="AY181" i="24"/>
  <c r="BL233" i="24"/>
  <c r="CR233" i="24" s="1"/>
  <c r="BL47" i="24"/>
  <c r="AY188" i="24"/>
  <c r="BL46" i="24"/>
  <c r="AI173" i="24"/>
  <c r="AM166" i="24"/>
  <c r="BY189" i="24"/>
  <c r="BY188" i="24" s="1"/>
  <c r="BM189" i="24"/>
  <c r="BM188" i="24" s="1"/>
  <c r="BL169" i="24"/>
  <c r="CR169" i="24" s="1"/>
  <c r="AZ168" i="24"/>
  <c r="BY173" i="24"/>
  <c r="BM173" i="24"/>
  <c r="BL207" i="24"/>
  <c r="BL232" i="24"/>
  <c r="AZ231" i="24"/>
  <c r="BY181" i="24"/>
  <c r="BY180" i="24" s="1"/>
  <c r="BM181" i="24"/>
  <c r="BM180" i="24" s="1"/>
  <c r="BL216" i="24"/>
  <c r="AZ215" i="24"/>
  <c r="AZ213" i="24" s="1"/>
  <c r="BM231" i="24"/>
  <c r="BL21" i="24"/>
  <c r="BL190" i="24"/>
  <c r="CR190" i="24" s="1"/>
  <c r="AZ189" i="24"/>
  <c r="BM152" i="24"/>
  <c r="BL182" i="24"/>
  <c r="CR182" i="24" s="1"/>
  <c r="AZ181" i="24"/>
  <c r="BL198" i="24"/>
  <c r="CR198" i="24" s="1"/>
  <c r="AZ197" i="24"/>
  <c r="BM204" i="24"/>
  <c r="BL174" i="24"/>
  <c r="CR174" i="24" s="1"/>
  <c r="AZ173" i="24"/>
  <c r="BL155" i="24"/>
  <c r="CR155" i="24" s="1"/>
  <c r="AZ152" i="24"/>
  <c r="BY197" i="24"/>
  <c r="BY196" i="24" s="1"/>
  <c r="BM197" i="24"/>
  <c r="BM196" i="24" s="1"/>
  <c r="BY168" i="24"/>
  <c r="BM168" i="24"/>
  <c r="BY215" i="24"/>
  <c r="BM215" i="24"/>
  <c r="BM213" i="24" s="1"/>
  <c r="AK189" i="24"/>
  <c r="AK188" i="24" s="1"/>
  <c r="AK197" i="24"/>
  <c r="AK196" i="24" s="1"/>
  <c r="AK186" i="24"/>
  <c r="AK181" i="24" s="1"/>
  <c r="AK180" i="24" s="1"/>
  <c r="AK168" i="24"/>
  <c r="AK176" i="24"/>
  <c r="AK173" i="24" s="1"/>
  <c r="AK207" i="24"/>
  <c r="AY173" i="24"/>
  <c r="AM152" i="24"/>
  <c r="AI204" i="24"/>
  <c r="AI197" i="24"/>
  <c r="AI196" i="24" s="1"/>
  <c r="AI189" i="24"/>
  <c r="AI188" i="24" s="1"/>
  <c r="AI181" i="24"/>
  <c r="AI180" i="24" s="1"/>
  <c r="AI168" i="24"/>
  <c r="E132" i="24"/>
  <c r="E31" i="24"/>
  <c r="E168" i="24"/>
  <c r="E197" i="24"/>
  <c r="E196" i="24" s="1"/>
  <c r="E215" i="24"/>
  <c r="E213" i="24" s="1"/>
  <c r="E204" i="24"/>
  <c r="E189" i="24"/>
  <c r="E188" i="24" s="1"/>
  <c r="E173" i="24"/>
  <c r="E181" i="24"/>
  <c r="E180" i="24" s="1"/>
  <c r="E146" i="24"/>
  <c r="E140" i="24" s="1"/>
  <c r="E27" i="24"/>
  <c r="AM151" i="24" l="1"/>
  <c r="CR220" i="24"/>
  <c r="CR219" i="24"/>
  <c r="CR209" i="24"/>
  <c r="CR218" i="24"/>
  <c r="CN158" i="24"/>
  <c r="CR158" i="24"/>
  <c r="CR208" i="24"/>
  <c r="CR212" i="24"/>
  <c r="CR216" i="24"/>
  <c r="CR232" i="24"/>
  <c r="CR221" i="24"/>
  <c r="CR217" i="24"/>
  <c r="CN157" i="24"/>
  <c r="CR157" i="24"/>
  <c r="CR207" i="24"/>
  <c r="CN156" i="24"/>
  <c r="CR156" i="24"/>
  <c r="CN159" i="24"/>
  <c r="CR159" i="24"/>
  <c r="CR210" i="24"/>
  <c r="AY152" i="24"/>
  <c r="BY213" i="24"/>
  <c r="CP206" i="24"/>
  <c r="CP204" i="24" s="1"/>
  <c r="AK206" i="24"/>
  <c r="AK204" i="24" s="1"/>
  <c r="CN207" i="24"/>
  <c r="BL206" i="24"/>
  <c r="CR206" i="24" s="1"/>
  <c r="CP61" i="24"/>
  <c r="CP134" i="24"/>
  <c r="CP123" i="24"/>
  <c r="CP117" i="24"/>
  <c r="BL34" i="24"/>
  <c r="CO69" i="24"/>
  <c r="CO107" i="24"/>
  <c r="CO36" i="24"/>
  <c r="CO178" i="24"/>
  <c r="CN178" i="24"/>
  <c r="CO177" i="24"/>
  <c r="CN177" i="24"/>
  <c r="CO21" i="24"/>
  <c r="CO105" i="24"/>
  <c r="CO95" i="24"/>
  <c r="CO42" i="24"/>
  <c r="CO219" i="24"/>
  <c r="CN219" i="24"/>
  <c r="CO133" i="24"/>
  <c r="CO132" i="24" s="1"/>
  <c r="CN133" i="24"/>
  <c r="CN132" i="24" s="1"/>
  <c r="CO29" i="24"/>
  <c r="CO175" i="24"/>
  <c r="CN175" i="24"/>
  <c r="CO198" i="24"/>
  <c r="CN198" i="24"/>
  <c r="CO46" i="24"/>
  <c r="CO77" i="24"/>
  <c r="CO73" i="24"/>
  <c r="CO176" i="24"/>
  <c r="CO193" i="24"/>
  <c r="CN193" i="24"/>
  <c r="CO216" i="24"/>
  <c r="CN216" i="24"/>
  <c r="CO135" i="24"/>
  <c r="CN135" i="24"/>
  <c r="CO113" i="24"/>
  <c r="CO124" i="24"/>
  <c r="CO38" i="24"/>
  <c r="CO217" i="24"/>
  <c r="CN217" i="24"/>
  <c r="CO202" i="24"/>
  <c r="CN202" i="24"/>
  <c r="CN176" i="24"/>
  <c r="CO155" i="24"/>
  <c r="CO182" i="24"/>
  <c r="CN182" i="24"/>
  <c r="CO47" i="24"/>
  <c r="CO93" i="24"/>
  <c r="CO130" i="24"/>
  <c r="CO118" i="24"/>
  <c r="CO128" i="24"/>
  <c r="CO102" i="24"/>
  <c r="CO66" i="24"/>
  <c r="CO26" i="24"/>
  <c r="CO37" i="24"/>
  <c r="CO156" i="24"/>
  <c r="CO159" i="24"/>
  <c r="CO195" i="24"/>
  <c r="CN195" i="24"/>
  <c r="CO199" i="24"/>
  <c r="CN199" i="24"/>
  <c r="CO210" i="24"/>
  <c r="CN210" i="24"/>
  <c r="CO190" i="24"/>
  <c r="CN190" i="24"/>
  <c r="CO16" i="24"/>
  <c r="CO94" i="24"/>
  <c r="CO137" i="24"/>
  <c r="CN137" i="24"/>
  <c r="CO172" i="24"/>
  <c r="CN172" i="24"/>
  <c r="CO144" i="24"/>
  <c r="CP233" i="24"/>
  <c r="CO89" i="24"/>
  <c r="CO106" i="24"/>
  <c r="CO179" i="24"/>
  <c r="CN179" i="24"/>
  <c r="CO147" i="24"/>
  <c r="CO59" i="24"/>
  <c r="CO111" i="24"/>
  <c r="CO35" i="24"/>
  <c r="CO170" i="24"/>
  <c r="CN170" i="24"/>
  <c r="CO45" i="24"/>
  <c r="CO79" i="24"/>
  <c r="CO22" i="24"/>
  <c r="CO208" i="24"/>
  <c r="CN208" i="24"/>
  <c r="CO115" i="24"/>
  <c r="CO114" i="24" s="1"/>
  <c r="CO112" i="24"/>
  <c r="CO221" i="24"/>
  <c r="CN221" i="24"/>
  <c r="CO200" i="24"/>
  <c r="CN200" i="24"/>
  <c r="CO169" i="24"/>
  <c r="CN169" i="24"/>
  <c r="CO233" i="24"/>
  <c r="CO17" i="24"/>
  <c r="CO81" i="24"/>
  <c r="CO58" i="24"/>
  <c r="CO103" i="24"/>
  <c r="CO91" i="24"/>
  <c r="CO56" i="24"/>
  <c r="CO98" i="24"/>
  <c r="CN98" i="24"/>
  <c r="CO43" i="24"/>
  <c r="CO44" i="24"/>
  <c r="CO203" i="24"/>
  <c r="CN203" i="24"/>
  <c r="CO201" i="24"/>
  <c r="CN201" i="24"/>
  <c r="CO185" i="24"/>
  <c r="CN185" i="24"/>
  <c r="CO184" i="24"/>
  <c r="CN184" i="24"/>
  <c r="CO148" i="24"/>
  <c r="CP115" i="24"/>
  <c r="CP114" i="24" s="1"/>
  <c r="CO232" i="24"/>
  <c r="CN232" i="24"/>
  <c r="CO53" i="24"/>
  <c r="CO54" i="24"/>
  <c r="CO23" i="24"/>
  <c r="CO171" i="24"/>
  <c r="CN171" i="24"/>
  <c r="CO100" i="24"/>
  <c r="CO82" i="24"/>
  <c r="CO39" i="24"/>
  <c r="CO158" i="24"/>
  <c r="CO186" i="24"/>
  <c r="CO207" i="24"/>
  <c r="CO48" i="24"/>
  <c r="CO97" i="24"/>
  <c r="CO84" i="24"/>
  <c r="CO41" i="24"/>
  <c r="CO209" i="24"/>
  <c r="CN209" i="24"/>
  <c r="CO218" i="24"/>
  <c r="CN218" i="24"/>
  <c r="CO55" i="24"/>
  <c r="CO120" i="24"/>
  <c r="CO24" i="24"/>
  <c r="CO192" i="24"/>
  <c r="CN192" i="24"/>
  <c r="CO212" i="24"/>
  <c r="CN212" i="24"/>
  <c r="CO108" i="24"/>
  <c r="CO64" i="24"/>
  <c r="CO32" i="24"/>
  <c r="CO157" i="24"/>
  <c r="CP133" i="24"/>
  <c r="CP132" i="24" s="1"/>
  <c r="CO174" i="24"/>
  <c r="CN174" i="24"/>
  <c r="CO75" i="24"/>
  <c r="CO71" i="24"/>
  <c r="CO90" i="24"/>
  <c r="CO126" i="24"/>
  <c r="CO109" i="24"/>
  <c r="CO68" i="24"/>
  <c r="CO28" i="24"/>
  <c r="CO19" i="24"/>
  <c r="CO187" i="24"/>
  <c r="CN187" i="24"/>
  <c r="CO191" i="24"/>
  <c r="CN191" i="24"/>
  <c r="CO220" i="24"/>
  <c r="CN220" i="24"/>
  <c r="CO183" i="24"/>
  <c r="CN183" i="24"/>
  <c r="CO145" i="24"/>
  <c r="CN155" i="24"/>
  <c r="CN186" i="24"/>
  <c r="CN233" i="24"/>
  <c r="BL117" i="24"/>
  <c r="BL123" i="24"/>
  <c r="BL61" i="24"/>
  <c r="BL70" i="24"/>
  <c r="BL86" i="24"/>
  <c r="CP153" i="24"/>
  <c r="CP152" i="24" s="1"/>
  <c r="BL153" i="24"/>
  <c r="AK153" i="24"/>
  <c r="AK152" i="24" s="1"/>
  <c r="AL153" i="24"/>
  <c r="AL152" i="24" s="1"/>
  <c r="BY152" i="24"/>
  <c r="CP27" i="24"/>
  <c r="CP197" i="24"/>
  <c r="CP196" i="24" s="1"/>
  <c r="CP168" i="24"/>
  <c r="AK231" i="24"/>
  <c r="CP215" i="24"/>
  <c r="CP213" i="24" s="1"/>
  <c r="CP189" i="24"/>
  <c r="CP188" i="24" s="1"/>
  <c r="CP173" i="24"/>
  <c r="CP181" i="24"/>
  <c r="CP180" i="24" s="1"/>
  <c r="BL132" i="24"/>
  <c r="CR132" i="24" s="1"/>
  <c r="BY114" i="24"/>
  <c r="AL181" i="24"/>
  <c r="AL180" i="24" s="1"/>
  <c r="AL204" i="24"/>
  <c r="AL173" i="24"/>
  <c r="CQ173" i="24" s="1"/>
  <c r="AL189" i="24"/>
  <c r="AL168" i="24"/>
  <c r="CQ168" i="24" s="1"/>
  <c r="BL134" i="24"/>
  <c r="AL197" i="24"/>
  <c r="BY132" i="24"/>
  <c r="AK166" i="24"/>
  <c r="BL114" i="24"/>
  <c r="AZ196" i="24"/>
  <c r="AZ180" i="24"/>
  <c r="AZ188" i="24"/>
  <c r="AZ204" i="24"/>
  <c r="BY231" i="24"/>
  <c r="BL173" i="24"/>
  <c r="BL231" i="24"/>
  <c r="AY166" i="24"/>
  <c r="BM166" i="24"/>
  <c r="BM151" i="24" s="1"/>
  <c r="BL197" i="24"/>
  <c r="BL215" i="24"/>
  <c r="AY204" i="24"/>
  <c r="BL168" i="24"/>
  <c r="AY180" i="24"/>
  <c r="BL181" i="24"/>
  <c r="BL189" i="24"/>
  <c r="E166" i="24"/>
  <c r="E151" i="24" s="1"/>
  <c r="AI166" i="24"/>
  <c r="AI151" i="24" s="1"/>
  <c r="BY166" i="24"/>
  <c r="AI132" i="24"/>
  <c r="CR189" i="24" l="1"/>
  <c r="CR173" i="24"/>
  <c r="CR168" i="24"/>
  <c r="CR197" i="24"/>
  <c r="CQ204" i="24"/>
  <c r="CR181" i="24"/>
  <c r="BL152" i="24"/>
  <c r="CR152" i="24" s="1"/>
  <c r="CR153" i="24"/>
  <c r="CQ180" i="24"/>
  <c r="AL196" i="24"/>
  <c r="CQ196" i="24" s="1"/>
  <c r="CQ197" i="24"/>
  <c r="CQ153" i="24"/>
  <c r="CQ152" i="24"/>
  <c r="BL213" i="24"/>
  <c r="CR213" i="24" s="1"/>
  <c r="CR215" i="24"/>
  <c r="AL188" i="24"/>
  <c r="CQ189" i="24"/>
  <c r="CQ181" i="24"/>
  <c r="AZ151" i="24"/>
  <c r="AK151" i="24"/>
  <c r="AY151" i="24"/>
  <c r="BY151" i="24"/>
  <c r="CO206" i="24"/>
  <c r="CO204" i="24" s="1"/>
  <c r="CN206" i="24"/>
  <c r="CN204" i="24" s="1"/>
  <c r="CO134" i="24"/>
  <c r="CO61" i="24"/>
  <c r="CO123" i="24"/>
  <c r="CO117" i="24"/>
  <c r="CM153" i="24"/>
  <c r="CM152" i="24" s="1"/>
  <c r="CO153" i="24"/>
  <c r="CO152" i="24" s="1"/>
  <c r="CN153" i="24"/>
  <c r="CN152" i="24" s="1"/>
  <c r="CP166" i="24"/>
  <c r="CN197" i="24"/>
  <c r="CN196" i="24" s="1"/>
  <c r="CM204" i="24"/>
  <c r="CM181" i="24"/>
  <c r="CM180" i="24" s="1"/>
  <c r="CM197" i="24"/>
  <c r="CM196" i="24" s="1"/>
  <c r="CM173" i="24"/>
  <c r="CM189" i="24"/>
  <c r="CM188" i="24" s="1"/>
  <c r="CM168" i="24"/>
  <c r="CM215" i="24"/>
  <c r="CM213" i="24" s="1"/>
  <c r="AL166" i="24"/>
  <c r="CQ166" i="24" s="1"/>
  <c r="CN215" i="24"/>
  <c r="CN213" i="24" s="1"/>
  <c r="CO189" i="24"/>
  <c r="CO188" i="24" s="1"/>
  <c r="CN189" i="24"/>
  <c r="CN188" i="24" s="1"/>
  <c r="CO197" i="24"/>
  <c r="CO196" i="24" s="1"/>
  <c r="CN181" i="24"/>
  <c r="CN180" i="24" s="1"/>
  <c r="CN173" i="24"/>
  <c r="CN168" i="24"/>
  <c r="CO168" i="24"/>
  <c r="CO173" i="24"/>
  <c r="CO181" i="24"/>
  <c r="CO180" i="24" s="1"/>
  <c r="CO215" i="24"/>
  <c r="CO213" i="24" s="1"/>
  <c r="CN231" i="24"/>
  <c r="BL180" i="24"/>
  <c r="BL204" i="24"/>
  <c r="CR204" i="24" s="1"/>
  <c r="CO231" i="24"/>
  <c r="CP231" i="24"/>
  <c r="BL196" i="24"/>
  <c r="BL166" i="24"/>
  <c r="BL188" i="24"/>
  <c r="AL231" i="24"/>
  <c r="CQ231" i="24" s="1"/>
  <c r="CQ188" i="24" l="1"/>
  <c r="CR188" i="24"/>
  <c r="CR231" i="24"/>
  <c r="CR166" i="24"/>
  <c r="CR196" i="24"/>
  <c r="CR180" i="24"/>
  <c r="AL151" i="24"/>
  <c r="CQ151" i="24" s="1"/>
  <c r="BL151" i="24"/>
  <c r="CP151" i="24"/>
  <c r="CM231" i="24"/>
  <c r="CM166" i="24"/>
  <c r="CN166" i="24"/>
  <c r="CN151" i="24" s="1"/>
  <c r="CO166" i="24"/>
  <c r="CO151" i="24" s="1"/>
  <c r="CR151" i="24" l="1"/>
  <c r="CM151" i="24"/>
  <c r="CL15" i="24" l="1"/>
  <c r="CP15" i="24" l="1"/>
  <c r="AY89" i="24"/>
  <c r="AY75" i="24"/>
  <c r="AY91" i="24"/>
  <c r="AY73" i="24"/>
  <c r="CN73" i="24" l="1"/>
  <c r="CN75" i="24"/>
  <c r="CN91" i="24"/>
  <c r="CN89" i="24"/>
  <c r="AK91" i="24"/>
  <c r="AK89" i="24"/>
  <c r="AK75" i="24"/>
  <c r="AK73" i="24"/>
  <c r="AY37" i="24" l="1"/>
  <c r="AY38" i="24"/>
  <c r="AY32" i="24"/>
  <c r="CN38" i="24" l="1"/>
  <c r="CN32" i="24"/>
  <c r="CN37" i="24"/>
  <c r="AK32" i="24"/>
  <c r="CL149" i="24" l="1"/>
  <c r="BY149" i="24"/>
  <c r="CP149" i="24" l="1"/>
  <c r="CO149" i="24"/>
  <c r="BL25" i="24"/>
  <c r="AY149" i="24"/>
  <c r="AY148" i="24"/>
  <c r="AY147" i="24"/>
  <c r="AY145" i="24"/>
  <c r="AY144" i="24"/>
  <c r="AY130" i="24"/>
  <c r="AY128" i="24"/>
  <c r="AY126" i="24"/>
  <c r="AY124" i="24"/>
  <c r="AY120" i="24"/>
  <c r="AY118" i="24"/>
  <c r="AY115" i="24"/>
  <c r="AY113" i="24"/>
  <c r="AY111" i="24"/>
  <c r="AY109" i="24"/>
  <c r="AY108" i="24"/>
  <c r="AY107" i="24"/>
  <c r="AY105" i="24"/>
  <c r="AY103" i="24"/>
  <c r="AY102" i="24"/>
  <c r="AY100" i="24"/>
  <c r="AY97" i="24"/>
  <c r="AY95" i="24"/>
  <c r="AY93" i="24"/>
  <c r="AY87" i="24"/>
  <c r="AY84" i="24"/>
  <c r="AY82" i="24"/>
  <c r="AY79" i="24"/>
  <c r="AY77" i="24"/>
  <c r="AY71" i="24"/>
  <c r="AY69" i="24"/>
  <c r="AY68" i="24"/>
  <c r="AY66" i="24"/>
  <c r="AY59" i="24"/>
  <c r="AY56" i="24"/>
  <c r="AY55" i="24"/>
  <c r="AY54" i="24"/>
  <c r="AY53" i="24"/>
  <c r="AY48" i="24"/>
  <c r="AY46" i="24"/>
  <c r="AY45" i="24"/>
  <c r="AY44" i="24"/>
  <c r="AY43" i="24"/>
  <c r="AY39" i="24"/>
  <c r="AY36" i="24"/>
  <c r="AY35" i="24"/>
  <c r="AY26" i="24"/>
  <c r="AY25" i="24"/>
  <c r="AY23" i="24"/>
  <c r="AY22" i="24"/>
  <c r="AY21" i="24"/>
  <c r="AW18" i="24"/>
  <c r="AY17" i="24"/>
  <c r="AY15" i="24"/>
  <c r="AE149" i="24"/>
  <c r="AD149" i="24"/>
  <c r="AE148" i="24"/>
  <c r="AD148" i="24"/>
  <c r="AE147" i="24"/>
  <c r="AD147" i="24"/>
  <c r="CK146" i="24"/>
  <c r="CI146" i="24"/>
  <c r="CI140" i="24" s="1"/>
  <c r="CH146" i="24"/>
  <c r="CH140" i="24" s="1"/>
  <c r="CG146" i="24"/>
  <c r="CG140" i="24" s="1"/>
  <c r="CF146" i="24"/>
  <c r="CF140" i="24" s="1"/>
  <c r="CE146" i="24"/>
  <c r="CE140" i="24" s="1"/>
  <c r="CD146" i="24"/>
  <c r="CD140" i="24" s="1"/>
  <c r="CC146" i="24"/>
  <c r="CC140" i="24" s="1"/>
  <c r="CB146" i="24"/>
  <c r="CB140" i="24" s="1"/>
  <c r="CA146" i="24"/>
  <c r="CA140" i="24" s="1"/>
  <c r="BZ146" i="24"/>
  <c r="BZ140" i="24" s="1"/>
  <c r="BX146" i="24"/>
  <c r="BX140" i="24" s="1"/>
  <c r="BW146" i="24"/>
  <c r="BU146" i="24"/>
  <c r="BU140" i="24" s="1"/>
  <c r="BT146" i="24"/>
  <c r="BT140" i="24" s="1"/>
  <c r="BS146" i="24"/>
  <c r="BS140" i="24" s="1"/>
  <c r="BR146" i="24"/>
  <c r="BR140" i="24" s="1"/>
  <c r="BQ146" i="24"/>
  <c r="BQ140" i="24" s="1"/>
  <c r="BP146" i="24"/>
  <c r="BP140" i="24" s="1"/>
  <c r="BN146" i="24"/>
  <c r="BN140" i="24" s="1"/>
  <c r="BM146" i="24"/>
  <c r="BM140" i="24" s="1"/>
  <c r="BK146" i="24"/>
  <c r="BK140" i="24" s="1"/>
  <c r="BJ146" i="24"/>
  <c r="BI146" i="24"/>
  <c r="BI140" i="24" s="1"/>
  <c r="BH146" i="24"/>
  <c r="BG146" i="24"/>
  <c r="BG140" i="24" s="1"/>
  <c r="BF146" i="24"/>
  <c r="BF140" i="24" s="1"/>
  <c r="BE146" i="24"/>
  <c r="BE140" i="24" s="1"/>
  <c r="BD146" i="24"/>
  <c r="BD140" i="24" s="1"/>
  <c r="BC146" i="24"/>
  <c r="BC140" i="24" s="1"/>
  <c r="BB146" i="24"/>
  <c r="BB140" i="24" s="1"/>
  <c r="BA146" i="24"/>
  <c r="BA140" i="24" s="1"/>
  <c r="AZ146" i="24"/>
  <c r="AZ140" i="24" s="1"/>
  <c r="AX146" i="24"/>
  <c r="AX140" i="24" s="1"/>
  <c r="AV146" i="24"/>
  <c r="AV140" i="24" s="1"/>
  <c r="AU146" i="24"/>
  <c r="AU140" i="24" s="1"/>
  <c r="AT146" i="24"/>
  <c r="AT140" i="24" s="1"/>
  <c r="AS146" i="24"/>
  <c r="AS140" i="24" s="1"/>
  <c r="AR146" i="24"/>
  <c r="AR140" i="24" s="1"/>
  <c r="AQ146" i="24"/>
  <c r="AQ140" i="24" s="1"/>
  <c r="AP146" i="24"/>
  <c r="AP140" i="24" s="1"/>
  <c r="AO146" i="24"/>
  <c r="AO140" i="24" s="1"/>
  <c r="AN146" i="24"/>
  <c r="AN140" i="24" s="1"/>
  <c r="AM146" i="24"/>
  <c r="AM140" i="24" s="1"/>
  <c r="AJ146" i="24"/>
  <c r="AJ140" i="24" s="1"/>
  <c r="AH146" i="24"/>
  <c r="AH140" i="24" s="1"/>
  <c r="F146" i="24"/>
  <c r="F140" i="24" s="1"/>
  <c r="AD145" i="24"/>
  <c r="AE145" i="24"/>
  <c r="AE144" i="24"/>
  <c r="AD144" i="24"/>
  <c r="AE142" i="24"/>
  <c r="AD142" i="24"/>
  <c r="AE137" i="24"/>
  <c r="AE134" i="24" s="1"/>
  <c r="AD137" i="24"/>
  <c r="CK134" i="24"/>
  <c r="CJ134" i="24"/>
  <c r="CI134" i="24"/>
  <c r="CH134" i="24"/>
  <c r="CF134" i="24"/>
  <c r="CE134" i="24"/>
  <c r="BX134" i="24"/>
  <c r="BW134" i="24"/>
  <c r="BU134" i="24"/>
  <c r="BS134" i="24"/>
  <c r="BR134" i="24"/>
  <c r="BQ134" i="24"/>
  <c r="BO134" i="24"/>
  <c r="BN134" i="24"/>
  <c r="BM134" i="24"/>
  <c r="BK134" i="24"/>
  <c r="BJ134" i="24"/>
  <c r="BI134" i="24"/>
  <c r="BF134" i="24"/>
  <c r="BE134" i="24"/>
  <c r="AX134" i="24"/>
  <c r="AV134" i="24"/>
  <c r="AR134" i="24"/>
  <c r="AQ134" i="24"/>
  <c r="AO134" i="24"/>
  <c r="AN134" i="24"/>
  <c r="AM134" i="24"/>
  <c r="AJ134" i="24"/>
  <c r="AH134" i="24"/>
  <c r="AE132" i="24"/>
  <c r="AD132" i="24"/>
  <c r="AE130" i="24"/>
  <c r="AD130" i="24"/>
  <c r="AE128" i="24"/>
  <c r="AD128" i="24"/>
  <c r="AE126" i="24"/>
  <c r="AD126" i="24"/>
  <c r="AE124" i="24"/>
  <c r="AD124" i="24"/>
  <c r="AD120" i="24"/>
  <c r="AE120" i="24"/>
  <c r="AE118" i="24"/>
  <c r="AD118" i="24"/>
  <c r="AE115" i="24"/>
  <c r="AE114" i="24" s="1"/>
  <c r="AD115" i="24"/>
  <c r="AE113" i="24"/>
  <c r="AD113" i="24"/>
  <c r="AE112" i="24"/>
  <c r="AD112" i="24"/>
  <c r="AE111" i="24"/>
  <c r="AD111" i="24"/>
  <c r="CK110" i="24"/>
  <c r="CJ110" i="24"/>
  <c r="CI110" i="24"/>
  <c r="CH110" i="24"/>
  <c r="CG110" i="24"/>
  <c r="CF110" i="24"/>
  <c r="CE110" i="24"/>
  <c r="CD110" i="24"/>
  <c r="CC110" i="24"/>
  <c r="CB110" i="24"/>
  <c r="CA110" i="24"/>
  <c r="BZ110" i="24"/>
  <c r="BX110" i="24"/>
  <c r="BW110" i="24"/>
  <c r="BU110" i="24"/>
  <c r="BS110" i="24"/>
  <c r="BR110" i="24"/>
  <c r="BQ110" i="24"/>
  <c r="BO110" i="24"/>
  <c r="BN110" i="24"/>
  <c r="BM110" i="24"/>
  <c r="BK110" i="24"/>
  <c r="BJ110" i="24"/>
  <c r="BI110" i="24"/>
  <c r="BH110" i="24"/>
  <c r="BG110" i="24"/>
  <c r="BC110" i="24"/>
  <c r="BB110" i="24"/>
  <c r="BA110" i="24"/>
  <c r="AZ110" i="24"/>
  <c r="AX110" i="24"/>
  <c r="AV110" i="24"/>
  <c r="AT110" i="24"/>
  <c r="AS110" i="24"/>
  <c r="AR110" i="24"/>
  <c r="AQ110" i="24"/>
  <c r="AP110" i="24"/>
  <c r="AO110" i="24"/>
  <c r="AN110" i="24"/>
  <c r="AM110" i="24"/>
  <c r="AJ110" i="24"/>
  <c r="AH110" i="24"/>
  <c r="F110" i="24"/>
  <c r="E110" i="24"/>
  <c r="AE109" i="24"/>
  <c r="AD109" i="24"/>
  <c r="AE108" i="24"/>
  <c r="AD108" i="24"/>
  <c r="AE107" i="24"/>
  <c r="AD107" i="24"/>
  <c r="AE106" i="24"/>
  <c r="AD106" i="24"/>
  <c r="AE105" i="24"/>
  <c r="AD105" i="24"/>
  <c r="CJ104" i="24"/>
  <c r="CI104" i="24"/>
  <c r="CH104" i="24"/>
  <c r="CG104" i="24"/>
  <c r="CF104" i="24"/>
  <c r="CE104" i="24"/>
  <c r="CD104" i="24"/>
  <c r="CC104" i="24"/>
  <c r="CB104" i="24"/>
  <c r="CA104" i="24"/>
  <c r="BZ104" i="24"/>
  <c r="BX104" i="24"/>
  <c r="BW104" i="24"/>
  <c r="BU104" i="24"/>
  <c r="BS104" i="24"/>
  <c r="BR104" i="24"/>
  <c r="BQ104" i="24"/>
  <c r="BP104" i="24"/>
  <c r="BO104" i="24"/>
  <c r="BN104" i="24"/>
  <c r="BM104" i="24"/>
  <c r="BK104" i="24"/>
  <c r="BJ104" i="24"/>
  <c r="BI104" i="24"/>
  <c r="BH104" i="24"/>
  <c r="BG104" i="24"/>
  <c r="BF104" i="24"/>
  <c r="BE104" i="24"/>
  <c r="BD104" i="24"/>
  <c r="BC104" i="24"/>
  <c r="BB104" i="24"/>
  <c r="BA104" i="24"/>
  <c r="AZ104" i="24"/>
  <c r="AX104" i="24"/>
  <c r="AV104" i="24"/>
  <c r="AR104" i="24"/>
  <c r="AQ104" i="24"/>
  <c r="AP104" i="24"/>
  <c r="AO104" i="24"/>
  <c r="AN104" i="24"/>
  <c r="AM104" i="24"/>
  <c r="AJ104" i="24"/>
  <c r="AH104" i="24"/>
  <c r="F104" i="24"/>
  <c r="E104" i="24"/>
  <c r="AE103" i="24"/>
  <c r="AD103" i="24"/>
  <c r="AE102" i="24"/>
  <c r="AD102" i="24"/>
  <c r="CK101" i="24"/>
  <c r="CJ101" i="24"/>
  <c r="CI101" i="24"/>
  <c r="CH101" i="24"/>
  <c r="CG101" i="24"/>
  <c r="CF101" i="24"/>
  <c r="CE101" i="24"/>
  <c r="CD101" i="24"/>
  <c r="CC101" i="24"/>
  <c r="CB101" i="24"/>
  <c r="CA101" i="24"/>
  <c r="BZ101" i="24"/>
  <c r="BX101" i="24"/>
  <c r="BW101" i="24"/>
  <c r="BV101" i="24"/>
  <c r="BU101" i="24"/>
  <c r="BS101" i="24"/>
  <c r="BR101" i="24"/>
  <c r="BQ101" i="24"/>
  <c r="BP101" i="24"/>
  <c r="BO101" i="24"/>
  <c r="BN101" i="24"/>
  <c r="BM101" i="24"/>
  <c r="BK101" i="24"/>
  <c r="BJ101" i="24"/>
  <c r="BI101" i="24"/>
  <c r="BH101" i="24"/>
  <c r="BG101" i="24"/>
  <c r="BF101" i="24"/>
  <c r="BE101" i="24"/>
  <c r="BD101" i="24"/>
  <c r="BC101" i="24"/>
  <c r="BB101" i="24"/>
  <c r="BA101" i="24"/>
  <c r="AZ101" i="24"/>
  <c r="AX101" i="24"/>
  <c r="AV101" i="24"/>
  <c r="AS101" i="24"/>
  <c r="AR101" i="24"/>
  <c r="AQ101" i="24"/>
  <c r="AP101" i="24"/>
  <c r="AO101" i="24"/>
  <c r="AN101" i="24"/>
  <c r="AM101" i="24"/>
  <c r="AJ101" i="24"/>
  <c r="AH101" i="24"/>
  <c r="F101" i="24"/>
  <c r="E101" i="24"/>
  <c r="AE100" i="24"/>
  <c r="AD100" i="24"/>
  <c r="AE98" i="24"/>
  <c r="AD98" i="24"/>
  <c r="AE97" i="24"/>
  <c r="AD97" i="24"/>
  <c r="CK96" i="24"/>
  <c r="CJ96" i="24"/>
  <c r="CI96" i="24"/>
  <c r="CH96" i="24"/>
  <c r="CG96" i="24"/>
  <c r="CF96" i="24"/>
  <c r="CE96" i="24"/>
  <c r="CD96" i="24"/>
  <c r="CC96" i="24"/>
  <c r="CB96" i="24"/>
  <c r="CA96" i="24"/>
  <c r="BZ96" i="24"/>
  <c r="BX96" i="24"/>
  <c r="BW96" i="24"/>
  <c r="BV96" i="24"/>
  <c r="BU96" i="24"/>
  <c r="BS96" i="24"/>
  <c r="BR96" i="24"/>
  <c r="BQ96" i="24"/>
  <c r="BP96" i="24"/>
  <c r="BO96" i="24"/>
  <c r="BN96" i="24"/>
  <c r="BM96" i="24"/>
  <c r="BK96" i="24"/>
  <c r="BJ96" i="24"/>
  <c r="BI96" i="24"/>
  <c r="BH96" i="24"/>
  <c r="BG96" i="24"/>
  <c r="BF96" i="24"/>
  <c r="BE96" i="24"/>
  <c r="BD96" i="24"/>
  <c r="BC96" i="24"/>
  <c r="BB96" i="24"/>
  <c r="BA96" i="24"/>
  <c r="AZ96" i="24"/>
  <c r="AX96" i="24"/>
  <c r="AV96" i="24"/>
  <c r="AS96" i="24"/>
  <c r="AR96" i="24"/>
  <c r="AQ96" i="24"/>
  <c r="AP96" i="24"/>
  <c r="AO96" i="24"/>
  <c r="AN96" i="24"/>
  <c r="AM96" i="24"/>
  <c r="AJ96" i="24"/>
  <c r="AH96" i="24"/>
  <c r="F96" i="24"/>
  <c r="E96" i="24"/>
  <c r="AE95" i="24"/>
  <c r="AE94" i="24"/>
  <c r="AD94" i="24"/>
  <c r="AE93" i="24"/>
  <c r="AD93" i="24"/>
  <c r="AE91" i="24"/>
  <c r="AE90" i="24"/>
  <c r="AD90" i="24"/>
  <c r="AE89" i="24"/>
  <c r="AD89" i="24"/>
  <c r="BY87" i="24"/>
  <c r="AD87" i="24"/>
  <c r="AE87" i="24"/>
  <c r="AE84" i="24"/>
  <c r="AD84" i="24"/>
  <c r="AE82" i="24"/>
  <c r="AD82" i="24"/>
  <c r="AE81" i="24"/>
  <c r="AD81" i="24"/>
  <c r="AE79" i="24"/>
  <c r="AD79" i="24"/>
  <c r="AE75" i="24"/>
  <c r="AD75" i="24"/>
  <c r="AE73" i="24"/>
  <c r="AE71" i="24"/>
  <c r="AD71" i="24"/>
  <c r="AE69" i="24"/>
  <c r="AD69" i="24"/>
  <c r="AE68" i="24"/>
  <c r="AD68" i="24"/>
  <c r="CK67" i="24"/>
  <c r="CJ67" i="24"/>
  <c r="CI67" i="24"/>
  <c r="CH67" i="24"/>
  <c r="CG67" i="24"/>
  <c r="CF67" i="24"/>
  <c r="CD67" i="24"/>
  <c r="CC67" i="24"/>
  <c r="CB67" i="24"/>
  <c r="CA67" i="24"/>
  <c r="BZ67" i="24"/>
  <c r="BX67" i="24"/>
  <c r="BW67" i="24"/>
  <c r="BV67" i="24"/>
  <c r="BU67" i="24"/>
  <c r="BT67" i="24"/>
  <c r="BS67" i="24"/>
  <c r="BQ67" i="24"/>
  <c r="BP67" i="24"/>
  <c r="BO67" i="24"/>
  <c r="BN67" i="24"/>
  <c r="BM67" i="24"/>
  <c r="BK67" i="24"/>
  <c r="BJ67" i="24"/>
  <c r="BI67" i="24"/>
  <c r="BH67" i="24"/>
  <c r="BG67" i="24"/>
  <c r="BF67" i="24"/>
  <c r="BE67" i="24"/>
  <c r="BD67" i="24"/>
  <c r="BC67" i="24"/>
  <c r="BB67" i="24"/>
  <c r="BA67" i="24"/>
  <c r="AZ67" i="24"/>
  <c r="AX67" i="24"/>
  <c r="AV67" i="24"/>
  <c r="AU67" i="24"/>
  <c r="AT67" i="24"/>
  <c r="AS67" i="24"/>
  <c r="AR67" i="24"/>
  <c r="AQ67" i="24"/>
  <c r="AP67" i="24"/>
  <c r="AO67" i="24"/>
  <c r="AN67" i="24"/>
  <c r="AM67" i="24"/>
  <c r="AJ67" i="24"/>
  <c r="AH67" i="24"/>
  <c r="F67" i="24"/>
  <c r="E67" i="24"/>
  <c r="AE66" i="24"/>
  <c r="AD66" i="24"/>
  <c r="AE64" i="24"/>
  <c r="AD64" i="24"/>
  <c r="AE59" i="24"/>
  <c r="AD59" i="24"/>
  <c r="AE58" i="24"/>
  <c r="AD58" i="24"/>
  <c r="CK57" i="24"/>
  <c r="CJ57" i="24"/>
  <c r="CI57" i="24"/>
  <c r="CH57" i="24"/>
  <c r="CG57" i="24"/>
  <c r="CF57" i="24"/>
  <c r="CD57" i="24"/>
  <c r="CC57" i="24"/>
  <c r="CB57" i="24"/>
  <c r="CA57" i="24"/>
  <c r="BZ57" i="24"/>
  <c r="BX57" i="24"/>
  <c r="BW57" i="24"/>
  <c r="BV57" i="24"/>
  <c r="BU57" i="24"/>
  <c r="BT57" i="24"/>
  <c r="BS57" i="24"/>
  <c r="BQ57" i="24"/>
  <c r="BP57" i="24"/>
  <c r="BO57" i="24"/>
  <c r="BO51" i="24" s="1"/>
  <c r="BN57" i="24"/>
  <c r="BM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X57" i="24"/>
  <c r="AV57" i="24"/>
  <c r="AU57" i="24"/>
  <c r="AT57" i="24"/>
  <c r="AS57" i="24"/>
  <c r="AR57" i="24"/>
  <c r="AQ57" i="24"/>
  <c r="AP57" i="24"/>
  <c r="AO57" i="24"/>
  <c r="AN57" i="24"/>
  <c r="AM57" i="24"/>
  <c r="AJ57" i="24"/>
  <c r="AH57" i="24"/>
  <c r="F57" i="24"/>
  <c r="E57" i="24"/>
  <c r="AE56" i="24"/>
  <c r="AD56" i="24"/>
  <c r="AE55" i="24"/>
  <c r="AD55" i="24"/>
  <c r="AD54" i="24"/>
  <c r="AE53" i="24"/>
  <c r="AD53" i="24"/>
  <c r="CK52" i="24"/>
  <c r="CK51" i="24" s="1"/>
  <c r="CJ52" i="24"/>
  <c r="CJ51" i="24" s="1"/>
  <c r="CI52" i="24"/>
  <c r="CI51" i="24" s="1"/>
  <c r="CH52" i="24"/>
  <c r="CG52" i="24"/>
  <c r="CG51" i="24" s="1"/>
  <c r="CF52" i="24"/>
  <c r="CE52" i="24"/>
  <c r="CE51" i="24" s="1"/>
  <c r="CD52" i="24"/>
  <c r="CC52" i="24"/>
  <c r="CB52" i="24"/>
  <c r="CA52" i="24"/>
  <c r="BZ52" i="24"/>
  <c r="BX52" i="24"/>
  <c r="BW52" i="24"/>
  <c r="BV52" i="24"/>
  <c r="BU52" i="24"/>
  <c r="BT52" i="24"/>
  <c r="BS52" i="24"/>
  <c r="BR52" i="24"/>
  <c r="BR51" i="24" s="1"/>
  <c r="BQ52" i="24"/>
  <c r="BP52" i="24"/>
  <c r="BN52" i="24"/>
  <c r="BM52" i="24"/>
  <c r="BK52" i="24"/>
  <c r="BJ52" i="24"/>
  <c r="BI52" i="24"/>
  <c r="BH52" i="24"/>
  <c r="BG52" i="24"/>
  <c r="BF52" i="24"/>
  <c r="BE52" i="24"/>
  <c r="BD52" i="24"/>
  <c r="BC52" i="24"/>
  <c r="BB52" i="24"/>
  <c r="BA52" i="24"/>
  <c r="AZ52" i="24"/>
  <c r="AX52" i="24"/>
  <c r="AV52" i="24"/>
  <c r="AU52" i="24"/>
  <c r="AT52" i="24"/>
  <c r="AS52" i="24"/>
  <c r="AR52" i="24"/>
  <c r="AQ52" i="24"/>
  <c r="AP52" i="24"/>
  <c r="AO52" i="24"/>
  <c r="AN52" i="24"/>
  <c r="AM52" i="24"/>
  <c r="AJ52" i="24"/>
  <c r="AH52" i="24"/>
  <c r="F52" i="24"/>
  <c r="E52" i="24"/>
  <c r="AE48" i="24"/>
  <c r="AD48" i="24"/>
  <c r="AE47" i="24"/>
  <c r="AD47" i="24"/>
  <c r="AE46" i="24"/>
  <c r="AD46" i="24"/>
  <c r="AE45" i="24"/>
  <c r="AD45" i="24"/>
  <c r="AE44" i="24"/>
  <c r="AD44" i="24"/>
  <c r="AE43" i="24"/>
  <c r="AD43" i="24"/>
  <c r="AE42" i="24"/>
  <c r="AD42" i="24"/>
  <c r="AE41" i="24"/>
  <c r="AD41" i="24"/>
  <c r="CK40" i="24"/>
  <c r="CI40" i="24"/>
  <c r="CH40" i="24"/>
  <c r="BX40" i="24"/>
  <c r="BW40" i="24"/>
  <c r="BV40" i="24"/>
  <c r="BU40" i="24"/>
  <c r="BT40" i="24"/>
  <c r="BK40" i="24"/>
  <c r="BJ40" i="24"/>
  <c r="BI40" i="24"/>
  <c r="BH40" i="24"/>
  <c r="BG40" i="24"/>
  <c r="BF40" i="24"/>
  <c r="BE40" i="24"/>
  <c r="BD40" i="24"/>
  <c r="BC40" i="24"/>
  <c r="BB40" i="24"/>
  <c r="BA40" i="24"/>
  <c r="AZ40" i="24"/>
  <c r="AX40" i="24"/>
  <c r="AV40" i="24"/>
  <c r="AU40" i="24"/>
  <c r="AT40" i="24"/>
  <c r="AS40" i="24"/>
  <c r="AR40" i="24"/>
  <c r="AQ40" i="24"/>
  <c r="AP40" i="24"/>
  <c r="AO40" i="24"/>
  <c r="AN40" i="24"/>
  <c r="AM40" i="24"/>
  <c r="AJ40" i="24"/>
  <c r="AH40" i="24"/>
  <c r="F40" i="24"/>
  <c r="E40" i="24"/>
  <c r="AE39" i="24"/>
  <c r="AD39" i="24"/>
  <c r="AE38" i="24"/>
  <c r="AD38" i="24"/>
  <c r="AE37" i="24"/>
  <c r="AD37" i="24"/>
  <c r="AE36" i="24"/>
  <c r="AD36" i="24"/>
  <c r="AE35" i="24"/>
  <c r="AD35" i="24"/>
  <c r="CK34" i="24"/>
  <c r="CI34" i="24"/>
  <c r="CH34" i="24"/>
  <c r="BX34" i="24"/>
  <c r="BW34" i="24"/>
  <c r="BV34" i="24"/>
  <c r="BU34" i="24"/>
  <c r="BT34" i="24"/>
  <c r="BR34" i="24"/>
  <c r="BQ34" i="24"/>
  <c r="BP34" i="24"/>
  <c r="BK34" i="24"/>
  <c r="BJ34" i="24"/>
  <c r="BI34" i="24"/>
  <c r="BH34" i="24"/>
  <c r="AX34" i="24"/>
  <c r="AV34" i="24"/>
  <c r="AU34" i="24"/>
  <c r="AT34" i="24"/>
  <c r="AS34" i="24"/>
  <c r="AR34" i="24"/>
  <c r="AQ34" i="24"/>
  <c r="AP34" i="24"/>
  <c r="AO34" i="24"/>
  <c r="AN34" i="24"/>
  <c r="AM34" i="24"/>
  <c r="AJ34" i="24"/>
  <c r="AH34" i="24"/>
  <c r="F34" i="24"/>
  <c r="E34" i="24"/>
  <c r="AE32" i="24"/>
  <c r="AE31" i="24" s="1"/>
  <c r="AD32" i="24"/>
  <c r="CK31" i="24"/>
  <c r="CI31" i="24"/>
  <c r="CH31" i="24"/>
  <c r="CG31" i="24"/>
  <c r="CF31" i="24"/>
  <c r="CE31" i="24"/>
  <c r="CD31" i="24"/>
  <c r="CC31" i="24"/>
  <c r="CB31" i="24"/>
  <c r="CA31" i="24"/>
  <c r="BZ31" i="24"/>
  <c r="BX31" i="24"/>
  <c r="BW31" i="24"/>
  <c r="BV31" i="24"/>
  <c r="BU31" i="24"/>
  <c r="BT31" i="24"/>
  <c r="BR31" i="24"/>
  <c r="BQ31" i="24"/>
  <c r="BP31" i="24"/>
  <c r="BK31" i="24"/>
  <c r="BJ31" i="24"/>
  <c r="BI31" i="24"/>
  <c r="BH31" i="24"/>
  <c r="BG31" i="24"/>
  <c r="BF31" i="24"/>
  <c r="BE31" i="24"/>
  <c r="BD31" i="24"/>
  <c r="AX31" i="24"/>
  <c r="AV31" i="24"/>
  <c r="AU31" i="24"/>
  <c r="AT31" i="24"/>
  <c r="AS31" i="24"/>
  <c r="AR31" i="24"/>
  <c r="AQ31" i="24"/>
  <c r="AP31" i="24"/>
  <c r="AO31" i="24"/>
  <c r="AN31" i="24"/>
  <c r="AM31" i="24"/>
  <c r="AJ31" i="24"/>
  <c r="AH31" i="24"/>
  <c r="AH30" i="24" s="1"/>
  <c r="AI30" i="24" s="1"/>
  <c r="AE29" i="24"/>
  <c r="AD29" i="24"/>
  <c r="AE28" i="24"/>
  <c r="AD28" i="24"/>
  <c r="CK27" i="24"/>
  <c r="CI27" i="24"/>
  <c r="CH27" i="24"/>
  <c r="CG27" i="24"/>
  <c r="CE27" i="24"/>
  <c r="BX27" i="24"/>
  <c r="BW27" i="24"/>
  <c r="BV27" i="24"/>
  <c r="BU27" i="24"/>
  <c r="BT27" i="24"/>
  <c r="BR27" i="24"/>
  <c r="BQ27" i="24"/>
  <c r="BP27" i="24"/>
  <c r="BK27" i="24"/>
  <c r="BJ27" i="24"/>
  <c r="BI27" i="24"/>
  <c r="BH27" i="24"/>
  <c r="AX27" i="24"/>
  <c r="AV27" i="24"/>
  <c r="AU27" i="24"/>
  <c r="AT27" i="24"/>
  <c r="AS27" i="24"/>
  <c r="AR27" i="24"/>
  <c r="AQ27" i="24"/>
  <c r="AO27" i="24"/>
  <c r="AN27" i="24"/>
  <c r="AM27" i="24"/>
  <c r="AJ27" i="24"/>
  <c r="AH27" i="24"/>
  <c r="F27" i="24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CK20" i="24"/>
  <c r="CI20" i="24"/>
  <c r="CH20" i="24"/>
  <c r="CG20" i="24"/>
  <c r="BX20" i="24"/>
  <c r="BW20" i="24"/>
  <c r="BV20" i="24"/>
  <c r="BU20" i="24"/>
  <c r="AX20" i="24"/>
  <c r="AT20" i="24"/>
  <c r="AS20" i="24"/>
  <c r="AR20" i="24"/>
  <c r="AQ20" i="24"/>
  <c r="AP20" i="24"/>
  <c r="AO20" i="24"/>
  <c r="AN20" i="24"/>
  <c r="AM20" i="24"/>
  <c r="AJ20" i="24"/>
  <c r="AH20" i="24"/>
  <c r="F20" i="24"/>
  <c r="CL18" i="24"/>
  <c r="AE19" i="24"/>
  <c r="AE18" i="24" s="1"/>
  <c r="AD19" i="24"/>
  <c r="CK18" i="24"/>
  <c r="CI18" i="24"/>
  <c r="CH18" i="24"/>
  <c r="BX18" i="24"/>
  <c r="BW18" i="24"/>
  <c r="BV18" i="24"/>
  <c r="BU18" i="24"/>
  <c r="BS18" i="24"/>
  <c r="BR18" i="24"/>
  <c r="BQ18" i="24"/>
  <c r="BP18" i="24"/>
  <c r="BK18" i="24"/>
  <c r="BJ18" i="24"/>
  <c r="BI18" i="24"/>
  <c r="AX18" i="24"/>
  <c r="AV18" i="24"/>
  <c r="AU18" i="24"/>
  <c r="AT18" i="24"/>
  <c r="AS18" i="24"/>
  <c r="AR18" i="24"/>
  <c r="AQ18" i="24"/>
  <c r="AP18" i="24"/>
  <c r="AO18" i="24"/>
  <c r="AN18" i="24"/>
  <c r="AM18" i="24"/>
  <c r="AJ18" i="24"/>
  <c r="AH18" i="24"/>
  <c r="F18" i="24"/>
  <c r="E18" i="24"/>
  <c r="AE17" i="24"/>
  <c r="AD17" i="24"/>
  <c r="AE16" i="24"/>
  <c r="AD16" i="24"/>
  <c r="E14" i="24"/>
  <c r="BL15" i="24"/>
  <c r="AD15" i="24"/>
  <c r="AI15" i="24" s="1"/>
  <c r="CK14" i="24"/>
  <c r="CI14" i="24"/>
  <c r="CH14" i="24"/>
  <c r="CG14" i="24"/>
  <c r="CF14" i="24"/>
  <c r="CF13" i="24" s="1"/>
  <c r="CE14" i="24"/>
  <c r="CD14" i="24"/>
  <c r="CC14" i="24"/>
  <c r="CB14" i="24"/>
  <c r="CA14" i="24"/>
  <c r="BZ14" i="24"/>
  <c r="BX14" i="24"/>
  <c r="BW14" i="24"/>
  <c r="BV14" i="24"/>
  <c r="BU14" i="24"/>
  <c r="BS14" i="24"/>
  <c r="BR14" i="24"/>
  <c r="BQ14" i="24"/>
  <c r="BP14" i="24"/>
  <c r="BO14" i="24"/>
  <c r="BO13" i="24" s="1"/>
  <c r="BO12" i="24" s="1"/>
  <c r="BN14" i="24"/>
  <c r="BN13" i="24" s="1"/>
  <c r="BN12" i="24" s="1"/>
  <c r="BM14" i="24"/>
  <c r="BM13" i="24" s="1"/>
  <c r="BM12" i="24" s="1"/>
  <c r="BK14" i="24"/>
  <c r="BJ14" i="24"/>
  <c r="BI14" i="24"/>
  <c r="BH14" i="24"/>
  <c r="BF14" i="24"/>
  <c r="BE14" i="24"/>
  <c r="BD14" i="24"/>
  <c r="BC14" i="24"/>
  <c r="BA14" i="24"/>
  <c r="BA13" i="24" s="1"/>
  <c r="AZ14" i="24"/>
  <c r="AZ13" i="24" s="1"/>
  <c r="AX14" i="24"/>
  <c r="AV14" i="24"/>
  <c r="AU14" i="24"/>
  <c r="AT14" i="24"/>
  <c r="AS14" i="24"/>
  <c r="AR14" i="24"/>
  <c r="AQ14" i="24"/>
  <c r="AP14" i="24"/>
  <c r="AO14" i="24"/>
  <c r="AN14" i="24"/>
  <c r="AM14" i="24"/>
  <c r="AJ14" i="24"/>
  <c r="AH14" i="24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H7" i="24" s="1"/>
  <c r="AI7" i="24" s="1"/>
  <c r="AJ7" i="24" s="1"/>
  <c r="AK7" i="24" s="1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AX7" i="24" s="1"/>
  <c r="AY7" i="24" s="1"/>
  <c r="AZ7" i="24" s="1"/>
  <c r="BA7" i="24" s="1"/>
  <c r="AI19" i="24" l="1"/>
  <c r="AI18" i="24" s="1"/>
  <c r="AD40" i="24"/>
  <c r="CF51" i="24"/>
  <c r="AI145" i="24"/>
  <c r="AL145" i="24" s="1"/>
  <c r="CR145" i="24" s="1"/>
  <c r="BH140" i="24"/>
  <c r="CH51" i="24"/>
  <c r="AI44" i="24"/>
  <c r="AL44" i="24" s="1"/>
  <c r="CQ44" i="24" s="1"/>
  <c r="AI48" i="24"/>
  <c r="AL48" i="24" s="1"/>
  <c r="AI23" i="24"/>
  <c r="AL23" i="24" s="1"/>
  <c r="CQ23" i="24" s="1"/>
  <c r="AI29" i="24"/>
  <c r="AL29" i="24" s="1"/>
  <c r="AI38" i="24"/>
  <c r="AL38" i="24" s="1"/>
  <c r="AI43" i="24"/>
  <c r="AL43" i="24" s="1"/>
  <c r="CR43" i="24" s="1"/>
  <c r="AI47" i="24"/>
  <c r="AL47" i="24" s="1"/>
  <c r="CR47" i="24" s="1"/>
  <c r="AI59" i="24"/>
  <c r="AL59" i="24" s="1"/>
  <c r="CR59" i="24" s="1"/>
  <c r="AI79" i="24"/>
  <c r="AL79" i="24" s="1"/>
  <c r="AI93" i="24"/>
  <c r="AL93" i="24" s="1"/>
  <c r="CQ93" i="24" s="1"/>
  <c r="AI98" i="24"/>
  <c r="AL98" i="24" s="1"/>
  <c r="AI112" i="24"/>
  <c r="AL112" i="24" s="1"/>
  <c r="AI130" i="24"/>
  <c r="AL130" i="24" s="1"/>
  <c r="CQ130" i="24" s="1"/>
  <c r="AI144" i="24"/>
  <c r="AL144" i="24" s="1"/>
  <c r="CR144" i="24" s="1"/>
  <c r="AI16" i="24"/>
  <c r="AL16" i="24" s="1"/>
  <c r="AI41" i="24"/>
  <c r="AL41" i="24" s="1"/>
  <c r="AI45" i="24"/>
  <c r="AL45" i="24" s="1"/>
  <c r="AI66" i="24"/>
  <c r="AL66" i="24" s="1"/>
  <c r="AI71" i="24"/>
  <c r="AL71" i="24" s="1"/>
  <c r="CQ71" i="24" s="1"/>
  <c r="AI89" i="24"/>
  <c r="AL89" i="24" s="1"/>
  <c r="AI107" i="24"/>
  <c r="AL107" i="24" s="1"/>
  <c r="CQ107" i="24" s="1"/>
  <c r="AI137" i="24"/>
  <c r="AL137" i="24" s="1"/>
  <c r="AI64" i="24"/>
  <c r="AL64" i="24" s="1"/>
  <c r="AI22" i="24"/>
  <c r="AL22" i="24" s="1"/>
  <c r="CR22" i="24" s="1"/>
  <c r="AI26" i="24"/>
  <c r="AL26" i="24" s="1"/>
  <c r="CR26" i="24" s="1"/>
  <c r="AI81" i="24"/>
  <c r="AL81" i="24" s="1"/>
  <c r="AI94" i="24"/>
  <c r="AL94" i="24" s="1"/>
  <c r="AI90" i="24"/>
  <c r="AL90" i="24" s="1"/>
  <c r="AI102" i="24"/>
  <c r="AL102" i="24" s="1"/>
  <c r="CR102" i="24" s="1"/>
  <c r="AI108" i="24"/>
  <c r="AL108" i="24" s="1"/>
  <c r="CR108" i="24" s="1"/>
  <c r="AI28" i="24"/>
  <c r="AL28" i="24" s="1"/>
  <c r="AI21" i="24"/>
  <c r="AL21" i="24" s="1"/>
  <c r="CQ21" i="24" s="1"/>
  <c r="AI25" i="24"/>
  <c r="AL25" i="24" s="1"/>
  <c r="CQ25" i="24" s="1"/>
  <c r="AI56" i="24"/>
  <c r="AL56" i="24" s="1"/>
  <c r="CR56" i="24" s="1"/>
  <c r="AI82" i="24"/>
  <c r="AL82" i="24" s="1"/>
  <c r="CR82" i="24" s="1"/>
  <c r="AI115" i="24"/>
  <c r="AL115" i="24" s="1"/>
  <c r="CR115" i="24" s="1"/>
  <c r="AI24" i="24"/>
  <c r="AL24" i="24" s="1"/>
  <c r="AI32" i="24"/>
  <c r="AL32" i="24" s="1"/>
  <c r="AI68" i="24"/>
  <c r="AL68" i="24" s="1"/>
  <c r="CR68" i="24" s="1"/>
  <c r="AI103" i="24"/>
  <c r="AL103" i="24" s="1"/>
  <c r="AI105" i="24"/>
  <c r="AL105" i="24" s="1"/>
  <c r="CR105" i="24" s="1"/>
  <c r="AI109" i="24"/>
  <c r="AL109" i="24" s="1"/>
  <c r="AI69" i="24"/>
  <c r="AL69" i="24" s="1"/>
  <c r="CQ69" i="24" s="1"/>
  <c r="AI106" i="24"/>
  <c r="AL106" i="24" s="1"/>
  <c r="AI100" i="24"/>
  <c r="AL100" i="24" s="1"/>
  <c r="CR100" i="24" s="1"/>
  <c r="AI113" i="24"/>
  <c r="AL113" i="24" s="1"/>
  <c r="CQ113" i="24" s="1"/>
  <c r="AI124" i="24"/>
  <c r="AL124" i="24" s="1"/>
  <c r="CR124" i="24" s="1"/>
  <c r="AI126" i="24"/>
  <c r="AL126" i="24" s="1"/>
  <c r="CR126" i="24" s="1"/>
  <c r="AI35" i="24"/>
  <c r="AL35" i="24" s="1"/>
  <c r="AI39" i="24"/>
  <c r="AL39" i="24" s="1"/>
  <c r="AI36" i="24"/>
  <c r="AL36" i="24" s="1"/>
  <c r="CR36" i="24" s="1"/>
  <c r="AI37" i="24"/>
  <c r="AL37" i="24" s="1"/>
  <c r="AI55" i="24"/>
  <c r="AL55" i="24" s="1"/>
  <c r="CR55" i="24" s="1"/>
  <c r="AI87" i="24"/>
  <c r="AL87" i="24" s="1"/>
  <c r="CR87" i="24" s="1"/>
  <c r="AI120" i="24"/>
  <c r="AL120" i="24" s="1"/>
  <c r="CR120" i="24" s="1"/>
  <c r="AI95" i="24"/>
  <c r="AL95" i="24" s="1"/>
  <c r="CR95" i="24" s="1"/>
  <c r="AI17" i="24"/>
  <c r="AL17" i="24" s="1"/>
  <c r="AI42" i="24"/>
  <c r="AL42" i="24" s="1"/>
  <c r="AI46" i="24"/>
  <c r="AL46" i="24" s="1"/>
  <c r="CQ46" i="24" s="1"/>
  <c r="AI53" i="24"/>
  <c r="AL53" i="24" s="1"/>
  <c r="CR53" i="24" s="1"/>
  <c r="AI58" i="24"/>
  <c r="AL58" i="24" s="1"/>
  <c r="CR58" i="24" s="1"/>
  <c r="AI75" i="24"/>
  <c r="AL75" i="24" s="1"/>
  <c r="AI84" i="24"/>
  <c r="AL84" i="24" s="1"/>
  <c r="AI111" i="24"/>
  <c r="AL111" i="24" s="1"/>
  <c r="CR111" i="24" s="1"/>
  <c r="AI118" i="24"/>
  <c r="AL118" i="24" s="1"/>
  <c r="CR118" i="24" s="1"/>
  <c r="AI128" i="24"/>
  <c r="AL128" i="24" s="1"/>
  <c r="CQ128" i="24" s="1"/>
  <c r="AI142" i="24"/>
  <c r="AI149" i="24"/>
  <c r="AL149" i="24" s="1"/>
  <c r="CQ149" i="24" s="1"/>
  <c r="AI148" i="24"/>
  <c r="AL148" i="24" s="1"/>
  <c r="CR148" i="24" s="1"/>
  <c r="AI147" i="24"/>
  <c r="AL147" i="24" s="1"/>
  <c r="CQ147" i="24" s="1"/>
  <c r="AI97" i="24"/>
  <c r="AL97" i="24" s="1"/>
  <c r="CR97" i="24" s="1"/>
  <c r="BQ51" i="24"/>
  <c r="AL30" i="24"/>
  <c r="F13" i="24"/>
  <c r="F60" i="24"/>
  <c r="AP51" i="24"/>
  <c r="AZ51" i="24"/>
  <c r="BH51" i="24"/>
  <c r="CA51" i="24"/>
  <c r="F51" i="24"/>
  <c r="AR51" i="24"/>
  <c r="BB51" i="24"/>
  <c r="BJ51" i="24"/>
  <c r="BT51" i="24"/>
  <c r="CC51" i="24"/>
  <c r="AO51" i="24"/>
  <c r="AX51" i="24"/>
  <c r="BG51" i="24"/>
  <c r="BZ51" i="24"/>
  <c r="AH51" i="24"/>
  <c r="AS51" i="24"/>
  <c r="BC51" i="24"/>
  <c r="BK51" i="24"/>
  <c r="BU51" i="24"/>
  <c r="CD51" i="24"/>
  <c r="AJ51" i="24"/>
  <c r="AT51" i="24"/>
  <c r="BD51" i="24"/>
  <c r="BM51" i="24"/>
  <c r="BV51" i="24"/>
  <c r="E51" i="24"/>
  <c r="AQ51" i="24"/>
  <c r="BA51" i="24"/>
  <c r="BI51" i="24"/>
  <c r="BS51" i="24"/>
  <c r="CB51" i="24"/>
  <c r="AM51" i="24"/>
  <c r="AU51" i="24"/>
  <c r="BE51" i="24"/>
  <c r="BN51" i="24"/>
  <c r="BW51" i="24"/>
  <c r="AE14" i="24"/>
  <c r="AN51" i="24"/>
  <c r="AV51" i="24"/>
  <c r="BF51" i="24"/>
  <c r="BP51" i="24"/>
  <c r="BX51" i="24"/>
  <c r="BG33" i="24"/>
  <c r="CG13" i="24"/>
  <c r="BS13" i="24"/>
  <c r="BS12" i="24" s="1"/>
  <c r="BS60" i="24"/>
  <c r="BT13" i="24"/>
  <c r="CC13" i="24"/>
  <c r="CD13" i="24"/>
  <c r="AE61" i="24"/>
  <c r="CE13" i="24"/>
  <c r="AQ13" i="24"/>
  <c r="BJ13" i="24"/>
  <c r="CB13" i="24"/>
  <c r="CK13" i="24"/>
  <c r="CN69" i="24"/>
  <c r="CN128" i="24"/>
  <c r="CN15" i="24"/>
  <c r="CN35" i="24"/>
  <c r="CN97" i="24"/>
  <c r="CN111" i="24"/>
  <c r="CN17" i="24"/>
  <c r="CN36" i="24"/>
  <c r="CN54" i="24"/>
  <c r="CN77" i="24"/>
  <c r="CN100" i="24"/>
  <c r="CN39" i="24"/>
  <c r="CN55" i="24"/>
  <c r="CN79" i="24"/>
  <c r="CN102" i="24"/>
  <c r="CN115" i="24"/>
  <c r="CN114" i="24" s="1"/>
  <c r="AD114" i="24"/>
  <c r="CN21" i="24"/>
  <c r="CN43" i="24"/>
  <c r="CN56" i="24"/>
  <c r="CN82" i="24"/>
  <c r="CN103" i="24"/>
  <c r="CN118" i="24"/>
  <c r="CN144" i="24"/>
  <c r="CN26" i="24"/>
  <c r="CN95" i="24"/>
  <c r="CN109" i="24"/>
  <c r="CN71" i="24"/>
  <c r="CO25" i="24"/>
  <c r="CN44" i="24"/>
  <c r="CN84" i="24"/>
  <c r="CN120" i="24"/>
  <c r="CN145" i="24"/>
  <c r="AO13" i="24"/>
  <c r="CN23" i="24"/>
  <c r="CN45" i="24"/>
  <c r="CN66" i="24"/>
  <c r="CN87" i="24"/>
  <c r="CN107" i="24"/>
  <c r="CN124" i="24"/>
  <c r="CN147" i="24"/>
  <c r="CN48" i="24"/>
  <c r="CN149" i="24"/>
  <c r="CN53" i="24"/>
  <c r="CN130" i="24"/>
  <c r="CP87" i="24"/>
  <c r="CO87" i="24"/>
  <c r="CN113" i="24"/>
  <c r="CO15" i="24"/>
  <c r="CN22" i="24"/>
  <c r="CN59" i="24"/>
  <c r="CN105" i="24"/>
  <c r="CN25" i="24"/>
  <c r="CN46" i="24"/>
  <c r="CN68" i="24"/>
  <c r="CN93" i="24"/>
  <c r="CN108" i="24"/>
  <c r="CN126" i="24"/>
  <c r="CN148" i="24"/>
  <c r="BC13" i="24"/>
  <c r="BK13" i="24"/>
  <c r="AH13" i="24"/>
  <c r="AS13" i="24"/>
  <c r="BD13" i="24"/>
  <c r="BU13" i="24"/>
  <c r="BV13" i="24"/>
  <c r="AE123" i="24"/>
  <c r="AM13" i="24"/>
  <c r="AU13" i="24"/>
  <c r="BF13" i="24"/>
  <c r="BW13" i="24"/>
  <c r="AY117" i="24"/>
  <c r="AN13" i="24"/>
  <c r="AV13" i="24"/>
  <c r="BG13" i="24"/>
  <c r="BP13" i="24"/>
  <c r="BX13" i="24"/>
  <c r="AR13" i="24"/>
  <c r="AD123" i="24"/>
  <c r="AJ13" i="24"/>
  <c r="AT13" i="24"/>
  <c r="BE13" i="24"/>
  <c r="AX13" i="24"/>
  <c r="BH13" i="24"/>
  <c r="BQ13" i="24"/>
  <c r="BZ13" i="24"/>
  <c r="CH13" i="24"/>
  <c r="AD117" i="24"/>
  <c r="AY123" i="24"/>
  <c r="AP13" i="24"/>
  <c r="BI13" i="24"/>
  <c r="BR13" i="24"/>
  <c r="CA13" i="24"/>
  <c r="CI13" i="24"/>
  <c r="AE117" i="24"/>
  <c r="AE86" i="24"/>
  <c r="AD61" i="24"/>
  <c r="BY86" i="24"/>
  <c r="CD60" i="24"/>
  <c r="AK54" i="24"/>
  <c r="AY134" i="24"/>
  <c r="BL20" i="24"/>
  <c r="AY114" i="24"/>
  <c r="AP33" i="24"/>
  <c r="BO60" i="24"/>
  <c r="CB60" i="24"/>
  <c r="AK15" i="24"/>
  <c r="BD60" i="24"/>
  <c r="BM60" i="24"/>
  <c r="BU60" i="24"/>
  <c r="AM60" i="24"/>
  <c r="AU60" i="24"/>
  <c r="BE60" i="24"/>
  <c r="BV60" i="24"/>
  <c r="CE60" i="24"/>
  <c r="AV60" i="24"/>
  <c r="BF60" i="24"/>
  <c r="BW60" i="24"/>
  <c r="CF60" i="24"/>
  <c r="E60" i="24"/>
  <c r="AQ60" i="24"/>
  <c r="BI60" i="24"/>
  <c r="BR60" i="24"/>
  <c r="AT60" i="24"/>
  <c r="AO60" i="24"/>
  <c r="AX60" i="24"/>
  <c r="BG60" i="24"/>
  <c r="BP60" i="24"/>
  <c r="BX60" i="24"/>
  <c r="CG60" i="24"/>
  <c r="AJ60" i="24"/>
  <c r="AP60" i="24"/>
  <c r="AZ60" i="24"/>
  <c r="BH60" i="24"/>
  <c r="BQ60" i="24"/>
  <c r="BZ60" i="24"/>
  <c r="CH60" i="24"/>
  <c r="CI60" i="24"/>
  <c r="AR60" i="24"/>
  <c r="BB60" i="24"/>
  <c r="BJ60" i="24"/>
  <c r="CJ60" i="24"/>
  <c r="AH60" i="24"/>
  <c r="AS60" i="24"/>
  <c r="BC60" i="24"/>
  <c r="BK60" i="24"/>
  <c r="BT60" i="24"/>
  <c r="CC60" i="24"/>
  <c r="AN60" i="24"/>
  <c r="CA60" i="24"/>
  <c r="BA60" i="24"/>
  <c r="BN60" i="24"/>
  <c r="AK77" i="24"/>
  <c r="AK148" i="24"/>
  <c r="CN134" i="24"/>
  <c r="AK82" i="24"/>
  <c r="AK59" i="24"/>
  <c r="AK84" i="24"/>
  <c r="AK145" i="24"/>
  <c r="AK45" i="24"/>
  <c r="AK46" i="24"/>
  <c r="AK68" i="24"/>
  <c r="BY14" i="24"/>
  <c r="AK147" i="24"/>
  <c r="AK93" i="24"/>
  <c r="AK95" i="24"/>
  <c r="AK87" i="24"/>
  <c r="AK79" i="24"/>
  <c r="AK66" i="24"/>
  <c r="AK56" i="24"/>
  <c r="AK48" i="24"/>
  <c r="AK43" i="24"/>
  <c r="AK44" i="24"/>
  <c r="AK71" i="24"/>
  <c r="AK69" i="24"/>
  <c r="AK53" i="24"/>
  <c r="AK55" i="24"/>
  <c r="AD18" i="24"/>
  <c r="AD91" i="24"/>
  <c r="CP31" i="24"/>
  <c r="AK124" i="24"/>
  <c r="AD14" i="24"/>
  <c r="AD73" i="24"/>
  <c r="BB7" i="24"/>
  <c r="BC7" i="24" s="1"/>
  <c r="BD7" i="24" s="1"/>
  <c r="BE7" i="24" s="1"/>
  <c r="BF7" i="24" s="1"/>
  <c r="BG7" i="24" s="1"/>
  <c r="BH7" i="24" s="1"/>
  <c r="BI7" i="24" s="1"/>
  <c r="BJ7" i="24" s="1"/>
  <c r="BK7" i="24" s="1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W7" i="24" s="1"/>
  <c r="BX7" i="24" s="1"/>
  <c r="BY7" i="24" s="1"/>
  <c r="BZ7" i="24" s="1"/>
  <c r="CA7" i="24" s="1"/>
  <c r="CB7" i="24" s="1"/>
  <c r="CC7" i="24" s="1"/>
  <c r="CD7" i="24" s="1"/>
  <c r="CE7" i="24" s="1"/>
  <c r="CF7" i="24" s="1"/>
  <c r="CG7" i="24" s="1"/>
  <c r="CH7" i="24" s="1"/>
  <c r="CI7" i="24" s="1"/>
  <c r="CJ7" i="24" s="1"/>
  <c r="CK7" i="24" s="1"/>
  <c r="CL7" i="24" s="1"/>
  <c r="CM7" i="24" s="1"/>
  <c r="CN7" i="24" s="1"/>
  <c r="CO7" i="24" s="1"/>
  <c r="CP7" i="24" s="1"/>
  <c r="AK118" i="24"/>
  <c r="AY90" i="24"/>
  <c r="CQ90" i="24" s="1"/>
  <c r="AY81" i="24"/>
  <c r="AY64" i="24"/>
  <c r="AK31" i="24"/>
  <c r="AD110" i="24"/>
  <c r="AS33" i="24"/>
  <c r="AM33" i="24"/>
  <c r="F33" i="24"/>
  <c r="BA12" i="24"/>
  <c r="CI33" i="24"/>
  <c r="BJ33" i="24"/>
  <c r="BQ33" i="24"/>
  <c r="BB12" i="24"/>
  <c r="AJ33" i="24"/>
  <c r="AT33" i="24"/>
  <c r="AY24" i="24"/>
  <c r="AY58" i="24"/>
  <c r="AY112" i="24"/>
  <c r="CQ112" i="24" s="1"/>
  <c r="BV33" i="24"/>
  <c r="CL96" i="24"/>
  <c r="CL27" i="24"/>
  <c r="AE67" i="24"/>
  <c r="AY94" i="24"/>
  <c r="CQ94" i="24" s="1"/>
  <c r="BY110" i="24"/>
  <c r="AY16" i="24"/>
  <c r="AY47" i="24"/>
  <c r="AY106" i="24"/>
  <c r="CQ106" i="24" s="1"/>
  <c r="AW27" i="24"/>
  <c r="AY28" i="24"/>
  <c r="AD101" i="24"/>
  <c r="AY29" i="24"/>
  <c r="CQ29" i="24" s="1"/>
  <c r="AY41" i="24"/>
  <c r="AY42" i="24"/>
  <c r="AY96" i="24"/>
  <c r="AD104" i="24"/>
  <c r="BL14" i="24"/>
  <c r="AV33" i="24"/>
  <c r="AX33" i="24"/>
  <c r="AN33" i="24"/>
  <c r="AW146" i="24"/>
  <c r="AW67" i="24"/>
  <c r="AW104" i="24"/>
  <c r="AY19" i="24"/>
  <c r="AW31" i="24"/>
  <c r="AW96" i="24"/>
  <c r="AK144" i="24"/>
  <c r="AW57" i="24"/>
  <c r="AW101" i="24"/>
  <c r="AW110" i="24"/>
  <c r="AW14" i="24"/>
  <c r="AK17" i="24"/>
  <c r="AW134" i="24"/>
  <c r="AW52" i="24"/>
  <c r="AK98" i="24"/>
  <c r="AY52" i="24"/>
  <c r="AW40" i="24"/>
  <c r="AK37" i="24"/>
  <c r="AY34" i="24"/>
  <c r="AK26" i="24"/>
  <c r="AK130" i="24"/>
  <c r="BY134" i="24"/>
  <c r="AK23" i="24"/>
  <c r="AK109" i="24"/>
  <c r="BU33" i="24"/>
  <c r="BY101" i="24"/>
  <c r="AO33" i="24"/>
  <c r="BK33" i="24"/>
  <c r="E33" i="24"/>
  <c r="AU33" i="24"/>
  <c r="BT33" i="24"/>
  <c r="AK115" i="24"/>
  <c r="AK114" i="24" s="1"/>
  <c r="CK33" i="24"/>
  <c r="AY67" i="24"/>
  <c r="BL101" i="24"/>
  <c r="CP18" i="24"/>
  <c r="AK120" i="24"/>
  <c r="BY20" i="24"/>
  <c r="CL34" i="24"/>
  <c r="AE40" i="24"/>
  <c r="AD20" i="24"/>
  <c r="CL31" i="24"/>
  <c r="AH33" i="24"/>
  <c r="AK149" i="24"/>
  <c r="AE27" i="24"/>
  <c r="BX33" i="24"/>
  <c r="AD134" i="24"/>
  <c r="AK25" i="24"/>
  <c r="AD67" i="24"/>
  <c r="AK111" i="24"/>
  <c r="BY18" i="24"/>
  <c r="BP33" i="24"/>
  <c r="CL57" i="24"/>
  <c r="CL51" i="24" s="1"/>
  <c r="AD31" i="24"/>
  <c r="AK38" i="24"/>
  <c r="CL86" i="24"/>
  <c r="AK126" i="24"/>
  <c r="BW33" i="24"/>
  <c r="BI33" i="24"/>
  <c r="AD52" i="24"/>
  <c r="CL101" i="24"/>
  <c r="AK105" i="24"/>
  <c r="AR33" i="24"/>
  <c r="AZ12" i="24"/>
  <c r="BH33" i="24"/>
  <c r="CH33" i="24"/>
  <c r="BR33" i="24"/>
  <c r="AE57" i="24"/>
  <c r="CL67" i="24"/>
  <c r="AE101" i="24"/>
  <c r="BL110" i="24"/>
  <c r="BL67" i="24"/>
  <c r="AE110" i="24"/>
  <c r="AQ33" i="24"/>
  <c r="AK107" i="24"/>
  <c r="BY57" i="24"/>
  <c r="AK22" i="24"/>
  <c r="BY67" i="24"/>
  <c r="AY101" i="24"/>
  <c r="AK103" i="24"/>
  <c r="AK100" i="24"/>
  <c r="CL40" i="24"/>
  <c r="CO18" i="24"/>
  <c r="BL18" i="24"/>
  <c r="BY34" i="24"/>
  <c r="BY40" i="24"/>
  <c r="BL27" i="24"/>
  <c r="BY27" i="24"/>
  <c r="AK35" i="24"/>
  <c r="AD34" i="24"/>
  <c r="BL40" i="24"/>
  <c r="CL20" i="24"/>
  <c r="AE20" i="24"/>
  <c r="AE34" i="24"/>
  <c r="AK39" i="24"/>
  <c r="AK21" i="24"/>
  <c r="AD57" i="24"/>
  <c r="CO31" i="24"/>
  <c r="BL31" i="24"/>
  <c r="CL14" i="24"/>
  <c r="E20" i="24"/>
  <c r="E13" i="24" s="1"/>
  <c r="AD27" i="24"/>
  <c r="BY52" i="24"/>
  <c r="BL52" i="24"/>
  <c r="AK36" i="24"/>
  <c r="BL96" i="24"/>
  <c r="AE77" i="24"/>
  <c r="AE96" i="24"/>
  <c r="BY104" i="24"/>
  <c r="BL57" i="24"/>
  <c r="BY96" i="24"/>
  <c r="AE104" i="24"/>
  <c r="CL146" i="24"/>
  <c r="AK135" i="24"/>
  <c r="AK134" i="24" s="1"/>
  <c r="AE146" i="24"/>
  <c r="BY146" i="24"/>
  <c r="AK97" i="24"/>
  <c r="AD146" i="24"/>
  <c r="AD96" i="24"/>
  <c r="CL110" i="24"/>
  <c r="AK102" i="24"/>
  <c r="BL104" i="24"/>
  <c r="AK108" i="24"/>
  <c r="AK113" i="24"/>
  <c r="AK128" i="24"/>
  <c r="AY146" i="24"/>
  <c r="BL146" i="24"/>
  <c r="CQ64" i="24" l="1"/>
  <c r="CQ28" i="24"/>
  <c r="CQ47" i="24"/>
  <c r="CQ16" i="24"/>
  <c r="CQ42" i="24"/>
  <c r="CQ95" i="24"/>
  <c r="CQ24" i="24"/>
  <c r="CQ26" i="24"/>
  <c r="CQ111" i="24"/>
  <c r="CQ41" i="24"/>
  <c r="CQ58" i="24"/>
  <c r="CQ43" i="24"/>
  <c r="CQ68" i="24"/>
  <c r="CQ55" i="24"/>
  <c r="CR25" i="24"/>
  <c r="CQ145" i="24"/>
  <c r="CQ126" i="24"/>
  <c r="CQ100" i="24"/>
  <c r="CQ105" i="24"/>
  <c r="CQ108" i="24"/>
  <c r="CR17" i="24"/>
  <c r="CM35" i="24"/>
  <c r="CR35" i="24"/>
  <c r="CR109" i="24"/>
  <c r="CR81" i="24"/>
  <c r="CM66" i="24"/>
  <c r="CR66" i="24"/>
  <c r="CM48" i="24"/>
  <c r="CR48" i="24"/>
  <c r="CR45" i="24"/>
  <c r="CM79" i="24"/>
  <c r="CR79" i="24"/>
  <c r="CR44" i="24"/>
  <c r="CQ148" i="24"/>
  <c r="CQ144" i="24"/>
  <c r="CQ124" i="24"/>
  <c r="CR93" i="24"/>
  <c r="CR84" i="24"/>
  <c r="CR103" i="24"/>
  <c r="CR21" i="24"/>
  <c r="CR41" i="24"/>
  <c r="CQ120" i="24"/>
  <c r="CQ109" i="24"/>
  <c r="CQ30" i="24"/>
  <c r="CR30" i="24"/>
  <c r="CM147" i="24"/>
  <c r="CR147" i="24"/>
  <c r="CR75" i="24"/>
  <c r="CQ75" i="24"/>
  <c r="CM113" i="24"/>
  <c r="CR113" i="24"/>
  <c r="CR28" i="24"/>
  <c r="CR64" i="24"/>
  <c r="CR16" i="24"/>
  <c r="CQ118" i="24"/>
  <c r="CQ115" i="24"/>
  <c r="CQ97" i="24"/>
  <c r="CQ87" i="24"/>
  <c r="CQ81" i="24"/>
  <c r="CR32" i="24"/>
  <c r="CQ32" i="24"/>
  <c r="CQ137" i="24"/>
  <c r="CR137" i="24"/>
  <c r="CQ84" i="24"/>
  <c r="CQ103" i="24"/>
  <c r="CQ102" i="24"/>
  <c r="CQ66" i="24"/>
  <c r="CR149" i="24"/>
  <c r="CM37" i="24"/>
  <c r="CR37" i="24"/>
  <c r="CQ37" i="24"/>
  <c r="AL19" i="24"/>
  <c r="CQ19" i="24" s="1"/>
  <c r="CR24" i="24"/>
  <c r="CR107" i="24"/>
  <c r="CM130" i="24"/>
  <c r="CR130" i="24"/>
  <c r="CM38" i="24"/>
  <c r="CR38" i="24"/>
  <c r="CQ38" i="24"/>
  <c r="CQ59" i="24"/>
  <c r="CQ82" i="24"/>
  <c r="CQ79" i="24"/>
  <c r="CQ53" i="24"/>
  <c r="CQ48" i="24"/>
  <c r="CQ45" i="24"/>
  <c r="CM46" i="24"/>
  <c r="CR46" i="24"/>
  <c r="CR106" i="24"/>
  <c r="CR90" i="24"/>
  <c r="CM89" i="24"/>
  <c r="CR89" i="24"/>
  <c r="CQ89" i="24"/>
  <c r="CR112" i="24"/>
  <c r="CR29" i="24"/>
  <c r="CQ56" i="24"/>
  <c r="CQ36" i="24"/>
  <c r="CQ35" i="24"/>
  <c r="CM128" i="24"/>
  <c r="CR128" i="24"/>
  <c r="CR42" i="24"/>
  <c r="CM39" i="24"/>
  <c r="CR39" i="24"/>
  <c r="CR69" i="24"/>
  <c r="CR94" i="24"/>
  <c r="CR71" i="24"/>
  <c r="CM98" i="24"/>
  <c r="CQ98" i="24"/>
  <c r="CR98" i="24"/>
  <c r="CR23" i="24"/>
  <c r="CQ22" i="24"/>
  <c r="CQ39" i="24"/>
  <c r="CQ17" i="24"/>
  <c r="BU12" i="24"/>
  <c r="CM95" i="24"/>
  <c r="AI91" i="24"/>
  <c r="AL91" i="24" s="1"/>
  <c r="AI73" i="24"/>
  <c r="AL73" i="24" s="1"/>
  <c r="AI77" i="24"/>
  <c r="AL77" i="24" s="1"/>
  <c r="AL142" i="24"/>
  <c r="AD140" i="24"/>
  <c r="AE140" i="24"/>
  <c r="AL15" i="24"/>
  <c r="CM56" i="24"/>
  <c r="CM53" i="24"/>
  <c r="CM30" i="24"/>
  <c r="CM26" i="24"/>
  <c r="F12" i="24"/>
  <c r="CM22" i="24"/>
  <c r="CM25" i="24"/>
  <c r="F50" i="24"/>
  <c r="CN96" i="24"/>
  <c r="AE13" i="24"/>
  <c r="AD13" i="24"/>
  <c r="AE33" i="24"/>
  <c r="AE70" i="24"/>
  <c r="AE60" i="24" s="1"/>
  <c r="CN123" i="24"/>
  <c r="BL51" i="24"/>
  <c r="BY51" i="24"/>
  <c r="CL13" i="24"/>
  <c r="AD51" i="24"/>
  <c r="AW51" i="24"/>
  <c r="BT50" i="24"/>
  <c r="CN117" i="24"/>
  <c r="CN101" i="24"/>
  <c r="AT50" i="24"/>
  <c r="BY13" i="24"/>
  <c r="CM44" i="24"/>
  <c r="AJ12" i="24"/>
  <c r="AL61" i="24"/>
  <c r="CR61" i="24" s="1"/>
  <c r="CM97" i="24"/>
  <c r="AL96" i="24"/>
  <c r="CR96" i="24" s="1"/>
  <c r="CM68" i="24"/>
  <c r="AL67" i="24"/>
  <c r="CR67" i="24" s="1"/>
  <c r="CM124" i="24"/>
  <c r="AL123" i="24"/>
  <c r="CR123" i="24" s="1"/>
  <c r="CM102" i="24"/>
  <c r="AL101" i="24"/>
  <c r="CQ101" i="24" s="1"/>
  <c r="CM111" i="24"/>
  <c r="AL110" i="24"/>
  <c r="CR110" i="24" s="1"/>
  <c r="CM137" i="24"/>
  <c r="CM134" i="24" s="1"/>
  <c r="AL134" i="24"/>
  <c r="CR134" i="24" s="1"/>
  <c r="AL104" i="24"/>
  <c r="CR104" i="24" s="1"/>
  <c r="CM32" i="24"/>
  <c r="CM24" i="24"/>
  <c r="CM29" i="24"/>
  <c r="CM105" i="24"/>
  <c r="CM149" i="24"/>
  <c r="CM84" i="24"/>
  <c r="BT12" i="24"/>
  <c r="CC12" i="24"/>
  <c r="CM69" i="24"/>
  <c r="CE12" i="24"/>
  <c r="CM58" i="24"/>
  <c r="BJ12" i="24"/>
  <c r="AQ12" i="24"/>
  <c r="CM75" i="24"/>
  <c r="CM103" i="24"/>
  <c r="CM109" i="24"/>
  <c r="CM107" i="24"/>
  <c r="CD12" i="24"/>
  <c r="CM81" i="24"/>
  <c r="CM21" i="24"/>
  <c r="CM90" i="24"/>
  <c r="CM71" i="24"/>
  <c r="CM41" i="24"/>
  <c r="BH12" i="24"/>
  <c r="CM45" i="24"/>
  <c r="CM112" i="24"/>
  <c r="CK12" i="24"/>
  <c r="CB12" i="24"/>
  <c r="AO12" i="24"/>
  <c r="BV12" i="24"/>
  <c r="BC12" i="24"/>
  <c r="CM82" i="24"/>
  <c r="CM36" i="24"/>
  <c r="CN64" i="24"/>
  <c r="CN61" i="24" s="1"/>
  <c r="AX12" i="24"/>
  <c r="CM23" i="24"/>
  <c r="CM64" i="24"/>
  <c r="CM115" i="24"/>
  <c r="CM114" i="24" s="1"/>
  <c r="CM28" i="24"/>
  <c r="CP146" i="24"/>
  <c r="CN42" i="24"/>
  <c r="CN16" i="24"/>
  <c r="CN14" i="24" s="1"/>
  <c r="CN81" i="24"/>
  <c r="CM17" i="24"/>
  <c r="CM87" i="24"/>
  <c r="CO146" i="24"/>
  <c r="CM47" i="24"/>
  <c r="CM43" i="24"/>
  <c r="CM126" i="24"/>
  <c r="CM144" i="24"/>
  <c r="CM108" i="24"/>
  <c r="CN29" i="24"/>
  <c r="CN94" i="24"/>
  <c r="CN112" i="24"/>
  <c r="CN110" i="24" s="1"/>
  <c r="AD86" i="24"/>
  <c r="CM93" i="24"/>
  <c r="CM16" i="24"/>
  <c r="CM120" i="24"/>
  <c r="CM100" i="24"/>
  <c r="CN28" i="24"/>
  <c r="CN24" i="24"/>
  <c r="CN20" i="24" s="1"/>
  <c r="CN106" i="24"/>
  <c r="CN104" i="24" s="1"/>
  <c r="CN47" i="24"/>
  <c r="CN19" i="24"/>
  <c r="CN18" i="24" s="1"/>
  <c r="CN41" i="24"/>
  <c r="CN90" i="24"/>
  <c r="CM106" i="24"/>
  <c r="CM148" i="24"/>
  <c r="CN58" i="24"/>
  <c r="CN57" i="24" s="1"/>
  <c r="CM59" i="24"/>
  <c r="CM42" i="24"/>
  <c r="CM118" i="24"/>
  <c r="CM94" i="24"/>
  <c r="AT12" i="24"/>
  <c r="CG12" i="24"/>
  <c r="BD12" i="24"/>
  <c r="AW13" i="24"/>
  <c r="AI117" i="24"/>
  <c r="AI123" i="24"/>
  <c r="CA12" i="24"/>
  <c r="CH12" i="24"/>
  <c r="BR12" i="24"/>
  <c r="BZ12" i="24"/>
  <c r="E12" i="24"/>
  <c r="BI12" i="24"/>
  <c r="AU12" i="24"/>
  <c r="BL13" i="24"/>
  <c r="BQ12" i="24"/>
  <c r="CF12" i="24"/>
  <c r="AP12" i="24"/>
  <c r="BP12" i="24"/>
  <c r="BW12" i="24"/>
  <c r="AS12" i="24"/>
  <c r="AR12" i="24"/>
  <c r="BG12" i="24"/>
  <c r="BF12" i="24"/>
  <c r="AH12" i="24"/>
  <c r="BX12" i="24"/>
  <c r="AK123" i="24"/>
  <c r="AV12" i="24"/>
  <c r="CI12" i="24"/>
  <c r="BE12" i="24"/>
  <c r="AN12" i="24"/>
  <c r="AM12" i="24"/>
  <c r="BK12" i="24"/>
  <c r="AY61" i="24"/>
  <c r="CQ61" i="24" s="1"/>
  <c r="AD70" i="24"/>
  <c r="AI61" i="24"/>
  <c r="AY70" i="24"/>
  <c r="AK117" i="24"/>
  <c r="AY86" i="24"/>
  <c r="AK19" i="24"/>
  <c r="AK18" i="24" s="1"/>
  <c r="AI134" i="24"/>
  <c r="BO50" i="24"/>
  <c r="BM50" i="24"/>
  <c r="AW60" i="24"/>
  <c r="AI114" i="24"/>
  <c r="BL60" i="24"/>
  <c r="BY60" i="24"/>
  <c r="BZ50" i="24"/>
  <c r="AK58" i="24"/>
  <c r="AK57" i="24" s="1"/>
  <c r="AK81" i="24"/>
  <c r="AK70" i="24" s="1"/>
  <c r="AK90" i="24"/>
  <c r="AK94" i="24"/>
  <c r="AK41" i="24"/>
  <c r="AK64" i="24"/>
  <c r="AK61" i="24" s="1"/>
  <c r="AK47" i="24"/>
  <c r="AK42" i="24"/>
  <c r="E50" i="24"/>
  <c r="CF50" i="24"/>
  <c r="AK67" i="24"/>
  <c r="AZ50" i="24"/>
  <c r="BI50" i="24"/>
  <c r="BF50" i="24"/>
  <c r="CG50" i="24"/>
  <c r="BW50" i="24"/>
  <c r="AX50" i="24"/>
  <c r="BX50" i="24"/>
  <c r="AK146" i="24"/>
  <c r="BH50" i="24"/>
  <c r="CA50" i="24"/>
  <c r="AK28" i="24"/>
  <c r="BU50" i="24"/>
  <c r="BN50" i="24"/>
  <c r="BB50" i="24"/>
  <c r="AK106" i="24"/>
  <c r="AK104" i="24" s="1"/>
  <c r="BD50" i="24"/>
  <c r="BR50" i="24"/>
  <c r="CH50" i="24"/>
  <c r="CC50" i="24"/>
  <c r="L259" i="24"/>
  <c r="BS50" i="24"/>
  <c r="BA50" i="24"/>
  <c r="AJ50" i="24"/>
  <c r="BQ50" i="24"/>
  <c r="BG50" i="24"/>
  <c r="BJ50" i="24"/>
  <c r="AH50" i="24"/>
  <c r="BE50" i="24"/>
  <c r="BK50" i="24"/>
  <c r="H259" i="24"/>
  <c r="CE50" i="24"/>
  <c r="CJ50" i="24"/>
  <c r="BC50" i="24"/>
  <c r="CD50" i="24"/>
  <c r="CI50" i="24"/>
  <c r="AY14" i="24"/>
  <c r="BP50" i="24"/>
  <c r="AK112" i="24"/>
  <c r="AK110" i="24" s="1"/>
  <c r="BV50" i="24"/>
  <c r="CB50" i="24"/>
  <c r="CO40" i="24"/>
  <c r="AW33" i="24"/>
  <c r="CN31" i="24"/>
  <c r="AY31" i="24"/>
  <c r="CO57" i="24"/>
  <c r="BL33" i="24"/>
  <c r="AY27" i="24"/>
  <c r="AI31" i="24"/>
  <c r="AK29" i="24"/>
  <c r="AY110" i="24"/>
  <c r="CQ110" i="24" s="1"/>
  <c r="AY40" i="24"/>
  <c r="AK16" i="24"/>
  <c r="AK14" i="24" s="1"/>
  <c r="AY57" i="24"/>
  <c r="CP96" i="24"/>
  <c r="AK24" i="24"/>
  <c r="AK20" i="24" s="1"/>
  <c r="CO110" i="24"/>
  <c r="AY20" i="24"/>
  <c r="AY104" i="24"/>
  <c r="CQ104" i="24" s="1"/>
  <c r="CN67" i="24"/>
  <c r="CP14" i="24"/>
  <c r="CO14" i="24"/>
  <c r="CO101" i="24"/>
  <c r="CO20" i="24"/>
  <c r="AY18" i="24"/>
  <c r="AK34" i="24"/>
  <c r="CN146" i="24"/>
  <c r="AK52" i="24"/>
  <c r="CN52" i="24"/>
  <c r="CP70" i="24"/>
  <c r="CO27" i="24"/>
  <c r="CP101" i="24"/>
  <c r="CP67" i="24"/>
  <c r="AI67" i="24"/>
  <c r="AK96" i="24"/>
  <c r="CL33" i="24"/>
  <c r="CP57" i="24"/>
  <c r="CP110" i="24"/>
  <c r="AI110" i="24"/>
  <c r="AK101" i="24"/>
  <c r="CN34" i="24"/>
  <c r="CO34" i="24"/>
  <c r="AI14" i="24"/>
  <c r="CO86" i="24"/>
  <c r="CP86" i="24"/>
  <c r="CP40" i="24"/>
  <c r="CP20" i="24"/>
  <c r="AI104" i="24"/>
  <c r="AI96" i="24"/>
  <c r="AI40" i="24"/>
  <c r="AI27" i="24"/>
  <c r="CO70" i="24"/>
  <c r="BY33" i="24"/>
  <c r="AI101" i="24"/>
  <c r="AI34" i="24"/>
  <c r="CO104" i="24"/>
  <c r="CO96" i="24"/>
  <c r="CP52" i="24"/>
  <c r="AD33" i="24"/>
  <c r="CP34" i="24"/>
  <c r="AI57" i="24"/>
  <c r="AI20" i="24"/>
  <c r="CO67" i="24"/>
  <c r="AI146" i="24"/>
  <c r="CO52" i="24"/>
  <c r="CR101" i="24" l="1"/>
  <c r="CQ134" i="24"/>
  <c r="CQ123" i="24"/>
  <c r="CQ67" i="24"/>
  <c r="CM61" i="24"/>
  <c r="AY33" i="24"/>
  <c r="CM19" i="24"/>
  <c r="CM18" i="24" s="1"/>
  <c r="CM142" i="24"/>
  <c r="CR142" i="24"/>
  <c r="CQ142" i="24"/>
  <c r="CR77" i="24"/>
  <c r="CQ77" i="24"/>
  <c r="CQ96" i="24"/>
  <c r="CR73" i="24"/>
  <c r="CQ73" i="24"/>
  <c r="AL86" i="24"/>
  <c r="CR86" i="24" s="1"/>
  <c r="CR91" i="24"/>
  <c r="CQ91" i="24"/>
  <c r="CM15" i="24"/>
  <c r="CQ15" i="24"/>
  <c r="CR15" i="24"/>
  <c r="AY51" i="24"/>
  <c r="CR19" i="24"/>
  <c r="CO60" i="24"/>
  <c r="CM73" i="24"/>
  <c r="AL70" i="24"/>
  <c r="CR70" i="24" s="1"/>
  <c r="CM55" i="24"/>
  <c r="F11" i="24"/>
  <c r="F259" i="24" s="1"/>
  <c r="AE12" i="24"/>
  <c r="CO51" i="24"/>
  <c r="AK51" i="24"/>
  <c r="CM110" i="24"/>
  <c r="CN51" i="24"/>
  <c r="CP51" i="24"/>
  <c r="CM101" i="24"/>
  <c r="CM96" i="24"/>
  <c r="CM104" i="24"/>
  <c r="CM117" i="24"/>
  <c r="CM123" i="24"/>
  <c r="BY12" i="24"/>
  <c r="AD60" i="24"/>
  <c r="AD50" i="24" s="1"/>
  <c r="AI13" i="24"/>
  <c r="AW12" i="24"/>
  <c r="AI86" i="24"/>
  <c r="AI70" i="24"/>
  <c r="CM77" i="24"/>
  <c r="CM91" i="24"/>
  <c r="CM86" i="24" s="1"/>
  <c r="CM145" i="24"/>
  <c r="CP13" i="24"/>
  <c r="AY13" i="24"/>
  <c r="AK86" i="24"/>
  <c r="AD12" i="24"/>
  <c r="AL117" i="24"/>
  <c r="CL12" i="24"/>
  <c r="BL12" i="24"/>
  <c r="CO13" i="24"/>
  <c r="AL146" i="24"/>
  <c r="CM146" i="24"/>
  <c r="CM31" i="24"/>
  <c r="AL27" i="24"/>
  <c r="AL31" i="24"/>
  <c r="CQ31" i="24" s="1"/>
  <c r="AL34" i="24"/>
  <c r="AL114" i="24"/>
  <c r="AK40" i="24"/>
  <c r="AK33" i="24" s="1"/>
  <c r="BD11" i="24"/>
  <c r="BD259" i="24" s="1"/>
  <c r="BS11" i="24"/>
  <c r="BS259" i="24" s="1"/>
  <c r="CI11" i="24"/>
  <c r="CI259" i="24" s="1"/>
  <c r="BA11" i="24"/>
  <c r="BA259" i="24" s="1"/>
  <c r="I259" i="24"/>
  <c r="BC11" i="24"/>
  <c r="BC259" i="24" s="1"/>
  <c r="BM11" i="24"/>
  <c r="BM259" i="24" s="1"/>
  <c r="BT11" i="24"/>
  <c r="BT259" i="24" s="1"/>
  <c r="N259" i="24"/>
  <c r="W259" i="24"/>
  <c r="U259" i="24"/>
  <c r="BG11" i="24"/>
  <c r="BG259" i="24" s="1"/>
  <c r="AB259" i="24"/>
  <c r="BQ11" i="24"/>
  <c r="BQ259" i="24" s="1"/>
  <c r="P259" i="24"/>
  <c r="BF11" i="24"/>
  <c r="BF259" i="24" s="1"/>
  <c r="CG11" i="24"/>
  <c r="CG259" i="24" s="1"/>
  <c r="AC259" i="24"/>
  <c r="V259" i="24"/>
  <c r="AA259" i="24"/>
  <c r="M259" i="24"/>
  <c r="BO11" i="24"/>
  <c r="BO259" i="24" s="1"/>
  <c r="BZ11" i="24"/>
  <c r="BZ259" i="24" s="1"/>
  <c r="BN11" i="24"/>
  <c r="BN259" i="24" s="1"/>
  <c r="AJ11" i="24"/>
  <c r="AJ259" i="24" s="1"/>
  <c r="K259" i="24"/>
  <c r="O259" i="24"/>
  <c r="BR11" i="24"/>
  <c r="BR259" i="24" s="1"/>
  <c r="BV11" i="24"/>
  <c r="BV259" i="24" s="1"/>
  <c r="BU11" i="24"/>
  <c r="BU259" i="24" s="1"/>
  <c r="BB11" i="24"/>
  <c r="BB259" i="24" s="1"/>
  <c r="CC11" i="24"/>
  <c r="CC259" i="24" s="1"/>
  <c r="Y259" i="24"/>
  <c r="BH11" i="24"/>
  <c r="BH259" i="24" s="1"/>
  <c r="Q259" i="24"/>
  <c r="X259" i="24"/>
  <c r="CH11" i="24"/>
  <c r="CH259" i="24" s="1"/>
  <c r="BI11" i="24"/>
  <c r="BI259" i="24" s="1"/>
  <c r="G259" i="24"/>
  <c r="BP11" i="24"/>
  <c r="BP259" i="24" s="1"/>
  <c r="BE11" i="24"/>
  <c r="BE259" i="24" s="1"/>
  <c r="CF11" i="24"/>
  <c r="CF259" i="24" s="1"/>
  <c r="CD11" i="24"/>
  <c r="CD259" i="24" s="1"/>
  <c r="CB11" i="24"/>
  <c r="CB259" i="24" s="1"/>
  <c r="CA11" i="24"/>
  <c r="CA259" i="24" s="1"/>
  <c r="AZ11" i="24"/>
  <c r="AZ259" i="24" s="1"/>
  <c r="BX11" i="24"/>
  <c r="BX259" i="24" s="1"/>
  <c r="R259" i="24"/>
  <c r="J259" i="24"/>
  <c r="CE11" i="24"/>
  <c r="CE259" i="24" s="1"/>
  <c r="BK11" i="24"/>
  <c r="BK259" i="24" s="1"/>
  <c r="Z259" i="24"/>
  <c r="AH11" i="24"/>
  <c r="AH259" i="24" s="1"/>
  <c r="AX11" i="24"/>
  <c r="AX259" i="24" s="1"/>
  <c r="AK27" i="24"/>
  <c r="AK13" i="24" s="1"/>
  <c r="BL50" i="24"/>
  <c r="BY50" i="24"/>
  <c r="E11" i="24"/>
  <c r="E259" i="24" s="1"/>
  <c r="CN40" i="24"/>
  <c r="CN33" i="24" s="1"/>
  <c r="CN27" i="24"/>
  <c r="CN13" i="24" s="1"/>
  <c r="CP33" i="24"/>
  <c r="CN86" i="24"/>
  <c r="CN70" i="24"/>
  <c r="AL18" i="24"/>
  <c r="CO33" i="24"/>
  <c r="AI33" i="24"/>
  <c r="AL14" i="24"/>
  <c r="CQ14" i="24" s="1"/>
  <c r="AL20" i="24"/>
  <c r="CQ20" i="24" s="1"/>
  <c r="AL57" i="24"/>
  <c r="CR57" i="24" s="1"/>
  <c r="AL40" i="24"/>
  <c r="CR40" i="24" s="1"/>
  <c r="CQ86" i="24" l="1"/>
  <c r="CQ57" i="24"/>
  <c r="CR114" i="24"/>
  <c r="CQ114" i="24"/>
  <c r="CR146" i="24"/>
  <c r="CQ146" i="24"/>
  <c r="AY12" i="24"/>
  <c r="CR34" i="24"/>
  <c r="CQ34" i="24"/>
  <c r="CR31" i="24"/>
  <c r="CR18" i="24"/>
  <c r="CR27" i="24"/>
  <c r="CQ70" i="24"/>
  <c r="CQ27" i="24"/>
  <c r="CQ18" i="24"/>
  <c r="CR20" i="24"/>
  <c r="CR14" i="24"/>
  <c r="CR117" i="24"/>
  <c r="CQ117" i="24"/>
  <c r="CQ40" i="24"/>
  <c r="CM70" i="24"/>
  <c r="CN60" i="24"/>
  <c r="T259" i="24"/>
  <c r="AL60" i="24"/>
  <c r="CR60" i="24" s="1"/>
  <c r="AI60" i="24"/>
  <c r="AI12" i="24"/>
  <c r="AL33" i="24"/>
  <c r="CQ33" i="24" s="1"/>
  <c r="CP12" i="24"/>
  <c r="CN12" i="24"/>
  <c r="AK12" i="24"/>
  <c r="AL13" i="24"/>
  <c r="CR13" i="24" s="1"/>
  <c r="CO12" i="24"/>
  <c r="CM67" i="24"/>
  <c r="CM27" i="24"/>
  <c r="CM34" i="24"/>
  <c r="CM14" i="24"/>
  <c r="CM57" i="24"/>
  <c r="CM40" i="24"/>
  <c r="CM20" i="24"/>
  <c r="AD11" i="24"/>
  <c r="AD259" i="24" s="1"/>
  <c r="CO50" i="24"/>
  <c r="CQ13" i="24" l="1"/>
  <c r="CR33" i="24"/>
  <c r="CM60" i="24"/>
  <c r="AL12" i="24"/>
  <c r="CR12" i="24" s="1"/>
  <c r="CM13" i="24"/>
  <c r="CM33" i="24"/>
  <c r="CQ12" i="24" l="1"/>
  <c r="CM12" i="24"/>
  <c r="CK104" i="24"/>
  <c r="CK60" i="24" s="1"/>
  <c r="CK50" i="24" l="1"/>
  <c r="CL104" i="24"/>
  <c r="CL60" i="24" s="1"/>
  <c r="CP104" i="24"/>
  <c r="CP60" i="24" l="1"/>
  <c r="CP50" i="24" s="1"/>
  <c r="CL50" i="24"/>
  <c r="AN50" i="24" l="1"/>
  <c r="AQ50" i="24"/>
  <c r="AU50" i="24"/>
  <c r="AV50" i="24"/>
  <c r="AP50" i="24"/>
  <c r="AY60" i="24"/>
  <c r="CQ60" i="24" l="1"/>
  <c r="AV11" i="24"/>
  <c r="AV259" i="24" s="1"/>
  <c r="AQ11" i="24"/>
  <c r="AQ259" i="24" s="1"/>
  <c r="AP11" i="24"/>
  <c r="AP259" i="24" s="1"/>
  <c r="AT11" i="24"/>
  <c r="AT259" i="24" s="1"/>
  <c r="AU11" i="24"/>
  <c r="AU259" i="24" s="1"/>
  <c r="AN11" i="24"/>
  <c r="AN259" i="24" s="1"/>
  <c r="AK132" i="24"/>
  <c r="AK60" i="24" s="1"/>
  <c r="AM50" i="24"/>
  <c r="AW50" i="24"/>
  <c r="AR50" i="24"/>
  <c r="AO50" i="24"/>
  <c r="AS50" i="24"/>
  <c r="CN50" i="24" l="1"/>
  <c r="AK50" i="24"/>
  <c r="AS11" i="24"/>
  <c r="AS259" i="24" s="1"/>
  <c r="AO11" i="24"/>
  <c r="AO259" i="24" s="1"/>
  <c r="AR11" i="24"/>
  <c r="AR259" i="24" s="1"/>
  <c r="AM11" i="24"/>
  <c r="AM259" i="24" s="1"/>
  <c r="AY50" i="24"/>
  <c r="S52" i="24" l="1"/>
  <c r="S51" i="24" s="1"/>
  <c r="S50" i="24" s="1"/>
  <c r="S11" i="24" s="1"/>
  <c r="AE54" i="24"/>
  <c r="AI54" i="24" s="1"/>
  <c r="AE52" i="24" l="1"/>
  <c r="AE51" i="24" s="1"/>
  <c r="AL54" i="24"/>
  <c r="S259" i="24"/>
  <c r="CR54" i="24" l="1"/>
  <c r="CQ54" i="24"/>
  <c r="AE50" i="24"/>
  <c r="AE11" i="24" s="1"/>
  <c r="AE259" i="24" s="1"/>
  <c r="AL52" i="24"/>
  <c r="AI52" i="24"/>
  <c r="AI51" i="24" s="1"/>
  <c r="AL51" i="24" l="1"/>
  <c r="CR52" i="24"/>
  <c r="CQ52" i="24"/>
  <c r="CM54" i="24"/>
  <c r="CM52" i="24" s="1"/>
  <c r="CM51" i="24" s="1"/>
  <c r="AI50" i="24"/>
  <c r="AL50" i="24" l="1"/>
  <c r="CR50" i="24" s="1"/>
  <c r="CR51" i="24"/>
  <c r="CQ51" i="24"/>
  <c r="CM50" i="24"/>
  <c r="AI140" i="24"/>
  <c r="AI11" i="24" s="1"/>
  <c r="AI259" i="24" s="1"/>
  <c r="AL140" i="24"/>
  <c r="CQ50" i="24" l="1"/>
  <c r="AL11" i="24"/>
  <c r="AL259" i="24" s="1"/>
  <c r="AW140" i="24"/>
  <c r="AW11" i="24" s="1"/>
  <c r="AW259" i="24" s="1"/>
  <c r="CK140" i="24"/>
  <c r="CK11" i="24" s="1"/>
  <c r="CK259" i="24" s="1"/>
  <c r="AY141" i="24"/>
  <c r="CQ141" i="24" s="1"/>
  <c r="CN141" i="24" l="1"/>
  <c r="CM141" i="24"/>
  <c r="BJ140" i="24"/>
  <c r="BJ11" i="24" s="1"/>
  <c r="BJ259" i="24" s="1"/>
  <c r="AK141" i="24"/>
  <c r="AY140" i="24"/>
  <c r="CQ140" i="24" s="1"/>
  <c r="AK140" i="24" l="1"/>
  <c r="AK11" i="24" s="1"/>
  <c r="AK259" i="24" s="1"/>
  <c r="CM140" i="24"/>
  <c r="CM11" i="24" s="1"/>
  <c r="CM259" i="24" s="1"/>
  <c r="BL140" i="24"/>
  <c r="AY11" i="24"/>
  <c r="CQ11" i="24" s="1"/>
  <c r="CN140" i="24"/>
  <c r="CN11" i="24" s="1"/>
  <c r="CN259" i="24" s="1"/>
  <c r="CR140" i="24" l="1"/>
  <c r="AY259" i="24"/>
  <c r="CQ259" i="24" s="1"/>
  <c r="BW140" i="24"/>
  <c r="BW11" i="24" s="1"/>
  <c r="BW259" i="24" s="1"/>
  <c r="BL11" i="24"/>
  <c r="CR11" i="24" s="1"/>
  <c r="BY140" i="24" l="1"/>
  <c r="BY11" i="24" s="1"/>
  <c r="BY259" i="24" s="1"/>
  <c r="CO140" i="24"/>
  <c r="CO11" i="24" s="1"/>
  <c r="CO259" i="24" s="1"/>
  <c r="BL259" i="24"/>
  <c r="CR259" i="24" s="1"/>
  <c r="CJ140" i="24" l="1"/>
  <c r="CJ11" i="24" s="1"/>
  <c r="CJ259" i="24" s="1"/>
  <c r="CL141" i="24"/>
  <c r="CP141" i="24" l="1"/>
  <c r="CL140" i="24"/>
  <c r="CL11" i="24" s="1"/>
  <c r="CL259" i="24" s="1"/>
  <c r="CP140" i="24" l="1"/>
  <c r="CP11" i="24" s="1"/>
  <c r="CP259" i="24" s="1"/>
</calcChain>
</file>

<file path=xl/comments1.xml><?xml version="1.0" encoding="utf-8"?>
<comments xmlns="http://schemas.openxmlformats.org/spreadsheetml/2006/main">
  <authors>
    <author>Yineth Montenegro</author>
  </authors>
  <commentList>
    <comment ref="AF203" authorId="0" shapeId="0">
      <text>
        <r>
          <rPr>
            <b/>
            <sz val="9"/>
            <color indexed="81"/>
            <rFont val="Tahoma"/>
            <family val="2"/>
          </rPr>
          <t>R-915</t>
        </r>
      </text>
    </comment>
    <comment ref="AF221" authorId="0" shapeId="0">
      <text>
        <r>
          <rPr>
            <b/>
            <sz val="9"/>
            <color indexed="81"/>
            <rFont val="Tahoma"/>
            <family val="2"/>
          </rPr>
          <t>DECRETO 1238</t>
        </r>
      </text>
    </comment>
  </commentList>
</comments>
</file>

<file path=xl/sharedStrings.xml><?xml version="1.0" encoding="utf-8"?>
<sst xmlns="http://schemas.openxmlformats.org/spreadsheetml/2006/main" count="25491" uniqueCount="964">
  <si>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</si>
  <si>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</si>
  <si>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</si>
  <si>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</si>
  <si>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</si>
  <si>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</si>
  <si>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</si>
  <si>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</si>
  <si>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</si>
  <si>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</si>
  <si>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</si>
  <si>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</si>
  <si>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</si>
  <si>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</si>
  <si>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</si>
  <si>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</si>
  <si>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</si>
  <si>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</si>
  <si>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</si>
  <si>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</si>
  <si>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</si>
  <si>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</si>
  <si>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</si>
  <si>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</si>
  <si>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</si>
  <si>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</si>
  <si>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</si>
  <si>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</si>
  <si>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</si>
  <si>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</si>
  <si>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</si>
  <si>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TOTAL</t>
  </si>
  <si>
    <t>MODIFICACIONES</t>
  </si>
  <si>
    <t>CERTIFICADOS DE DISPONIBILIDAD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</si>
  <si>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</si>
  <si>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</si>
  <si>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</si>
  <si>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</si>
  <si>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</si>
  <si>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</si>
  <si>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</si>
  <si>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</si>
  <si>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</si>
  <si>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</si>
  <si>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</si>
  <si>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</si>
  <si>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</si>
  <si>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</si>
  <si>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</si>
  <si>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</si>
  <si>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</si>
  <si>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</si>
  <si>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</si>
  <si>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</si>
  <si>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</si>
  <si>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</si>
  <si>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</si>
  <si>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</si>
  <si>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</si>
  <si>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</si>
  <si>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</si>
  <si>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</si>
  <si>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</si>
  <si>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</si>
  <si>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</si>
  <si>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</si>
  <si>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</si>
  <si>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</si>
  <si>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</si>
  <si>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</si>
  <si>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</si>
  <si>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</si>
  <si>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</si>
  <si>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</si>
  <si>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</si>
  <si>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</si>
  <si>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</si>
  <si>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</si>
  <si>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</si>
  <si>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</si>
  <si>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</si>
  <si>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</si>
  <si>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</si>
  <si>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</si>
  <si>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</si>
  <si>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</si>
  <si>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</si>
  <si>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</si>
  <si>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</si>
  <si>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</si>
  <si>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</si>
  <si>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</si>
  <si>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</si>
  <si>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</si>
  <si>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</si>
  <si>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</si>
  <si>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</si>
  <si>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</si>
  <si>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</si>
  <si>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</si>
  <si>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</si>
  <si>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</si>
  <si>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</si>
  <si>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</si>
  <si>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</si>
  <si>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</si>
  <si>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</si>
  <si>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</si>
  <si>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</si>
  <si>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</si>
  <si>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</si>
  <si>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</si>
  <si>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</si>
  <si>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</si>
  <si>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</si>
  <si>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</si>
  <si>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</si>
  <si>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</si>
  <si>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</si>
  <si>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</si>
  <si>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</si>
  <si>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</si>
  <si>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</si>
  <si>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</si>
  <si>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</si>
  <si>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</si>
  <si>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</si>
  <si>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</si>
  <si>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</si>
  <si>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</si>
  <si>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</si>
  <si>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</si>
  <si>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</si>
  <si>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</si>
  <si>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</si>
  <si>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</si>
  <si>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</si>
  <si>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</si>
  <si>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</si>
  <si>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</si>
  <si>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</si>
  <si>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</si>
  <si>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</si>
  <si>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</si>
  <si>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</si>
  <si>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</si>
  <si>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</si>
  <si>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</si>
  <si>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</si>
  <si>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</si>
  <si>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</si>
  <si>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</si>
  <si>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</si>
  <si>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</si>
  <si>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</si>
  <si>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</si>
  <si>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</si>
  <si>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</si>
  <si>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</si>
  <si>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</si>
  <si>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</si>
  <si>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</si>
  <si>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</si>
  <si>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</si>
  <si>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</si>
  <si>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</si>
  <si>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</si>
  <si>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</si>
  <si>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</si>
  <si>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</si>
  <si>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</si>
  <si>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</si>
  <si>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</si>
  <si>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</si>
  <si>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</si>
  <si>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</si>
  <si>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</si>
  <si>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</si>
  <si>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</si>
  <si>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</si>
  <si>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</si>
  <si>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</si>
  <si>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</si>
  <si>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</si>
  <si>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</si>
  <si>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</si>
  <si>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</si>
  <si>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</si>
  <si>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</si>
  <si>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</si>
  <si>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</si>
  <si>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</si>
  <si>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</si>
  <si>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</si>
  <si>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</si>
  <si>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</si>
  <si>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</si>
  <si>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</si>
  <si>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</si>
  <si>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</si>
  <si>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</si>
  <si>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</si>
  <si>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</si>
  <si>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</si>
  <si>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</si>
  <si>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</si>
  <si>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</si>
  <si>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</si>
  <si>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</si>
  <si>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</si>
  <si>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</si>
  <si>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</si>
  <si>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</si>
  <si>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</si>
  <si>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</si>
  <si>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</si>
  <si>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</si>
  <si>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</si>
  <si>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</si>
  <si>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</si>
  <si>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</si>
  <si>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</si>
  <si>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</si>
  <si>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</si>
  <si>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</si>
  <si>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</si>
  <si>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</si>
  <si>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</si>
  <si>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</si>
  <si>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</si>
  <si>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</si>
  <si>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</si>
  <si>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</si>
  <si>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</si>
  <si>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</si>
  <si>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</si>
  <si>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</si>
  <si>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</si>
  <si>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</si>
  <si>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</si>
  <si>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</si>
  <si>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</si>
  <si>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</si>
  <si>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</si>
  <si>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</si>
  <si>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</si>
  <si>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</si>
  <si>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</si>
  <si>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</si>
  <si>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</si>
  <si>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</si>
  <si>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</si>
  <si>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</si>
  <si>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</si>
  <si>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</si>
  <si>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</si>
  <si>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</si>
  <si>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</si>
  <si>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</si>
  <si>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</si>
  <si>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</si>
  <si>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</si>
  <si>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</si>
  <si>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</si>
  <si>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</si>
  <si>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</si>
  <si>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</si>
  <si>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</si>
  <si>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</si>
  <si>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</si>
  <si>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</si>
  <si>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</si>
  <si>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</si>
  <si>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</si>
  <si>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</si>
  <si>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</si>
  <si>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</si>
  <si>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</si>
  <si>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</si>
  <si>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</si>
  <si>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</si>
  <si>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</si>
  <si>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</si>
  <si>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</si>
  <si>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</si>
  <si>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</si>
  <si>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</si>
  <si>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</si>
  <si>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</si>
  <si>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</si>
  <si>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</si>
  <si>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</si>
  <si>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</si>
  <si>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</si>
  <si>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</si>
  <si>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</si>
  <si>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</si>
  <si>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</si>
  <si>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</si>
  <si>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</si>
  <si>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</si>
  <si>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</si>
  <si>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</si>
  <si>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</si>
  <si>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</si>
  <si>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</si>
  <si>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</si>
  <si>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</si>
  <si>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</si>
  <si>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</si>
  <si>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</si>
  <si>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</si>
  <si>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</si>
  <si>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</si>
  <si>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</si>
  <si>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</si>
  <si>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</si>
  <si>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</si>
  <si>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</si>
  <si>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</si>
  <si>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</si>
  <si>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</si>
  <si>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</si>
  <si>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</si>
  <si>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</si>
  <si>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</si>
  <si>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</si>
  <si>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</si>
  <si>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</si>
  <si>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</si>
  <si>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</si>
  <si>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</si>
  <si>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</si>
  <si>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</si>
  <si>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</si>
  <si>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</si>
  <si>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</si>
  <si>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</si>
  <si>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</si>
  <si>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</si>
  <si>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</si>
  <si>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</si>
  <si>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</si>
  <si>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</si>
  <si>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</si>
  <si>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</si>
  <si>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</si>
  <si>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</si>
  <si>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</si>
  <si>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</si>
  <si>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</si>
  <si>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</si>
  <si>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</si>
  <si>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</si>
  <si>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</si>
  <si>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</si>
  <si>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</si>
  <si>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</si>
  <si>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</si>
  <si>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</si>
  <si>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</si>
  <si>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</si>
  <si>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</si>
  <si>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</si>
  <si>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</si>
  <si>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</si>
  <si>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</si>
  <si>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</si>
  <si>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</si>
  <si>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</si>
  <si>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</si>
  <si>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</si>
  <si>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</si>
  <si>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</si>
  <si>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</si>
  <si>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</si>
  <si>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</si>
  <si>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</si>
  <si>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</si>
  <si>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</si>
  <si>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</si>
  <si>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</si>
  <si>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</si>
  <si>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</si>
  <si>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</si>
  <si>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</si>
  <si>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</si>
  <si>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</si>
  <si>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</si>
  <si>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</si>
  <si>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</si>
  <si>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</si>
  <si>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</si>
  <si>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</si>
  <si>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</si>
  <si>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</si>
  <si>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</si>
  <si>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</si>
  <si>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</si>
  <si>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</si>
  <si>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</si>
  <si>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</si>
  <si>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</si>
  <si>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</si>
  <si>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</si>
  <si>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</si>
  <si>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</si>
  <si>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</si>
  <si>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</si>
  <si>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</si>
  <si>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</si>
  <si>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</si>
  <si>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</si>
  <si>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</si>
  <si>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</si>
  <si>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</si>
  <si>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</si>
  <si>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</si>
  <si>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</si>
  <si>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</si>
  <si>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</si>
  <si>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</si>
  <si>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</si>
  <si>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</si>
  <si>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</si>
  <si>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</si>
  <si>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</si>
  <si>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</si>
  <si>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</si>
  <si>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1A</t>
  </si>
  <si>
    <t>C-2502-1000-1-02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</si>
  <si>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</si>
  <si>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</si>
  <si>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</si>
  <si>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</si>
  <si>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</si>
  <si>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</si>
  <si>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</si>
  <si>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</si>
  <si>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</si>
  <si>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</si>
  <si>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</si>
  <si>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</si>
  <si>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</si>
  <si>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</si>
  <si>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</si>
  <si>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</si>
  <si>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</si>
  <si>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</si>
  <si>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</si>
  <si>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</si>
  <si>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</si>
  <si>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</si>
  <si>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</si>
  <si>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</si>
  <si>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</si>
  <si>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</si>
  <si>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</si>
  <si>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</si>
  <si>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</si>
  <si>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</si>
  <si>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</si>
  <si>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</si>
  <si>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</si>
  <si>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</si>
  <si>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</si>
  <si>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</si>
  <si>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</si>
  <si>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</si>
  <si>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</si>
  <si>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</si>
  <si>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</si>
  <si>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</si>
  <si>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</si>
  <si>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</si>
  <si>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</si>
  <si>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</si>
  <si>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</si>
  <si>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</si>
  <si>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</si>
  <si>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</si>
  <si>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</si>
  <si>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</si>
  <si>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</si>
  <si>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</si>
  <si>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</si>
  <si>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</si>
  <si>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</si>
  <si>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</si>
  <si>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</si>
  <si>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</si>
  <si>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</si>
  <si>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</si>
  <si>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</si>
  <si>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</si>
  <si>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</si>
  <si>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</si>
  <si>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</si>
  <si>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</si>
  <si>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</si>
  <si>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</si>
  <si>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</si>
  <si>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</si>
  <si>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</si>
  <si>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</si>
  <si>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</si>
  <si>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</si>
  <si>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</si>
  <si>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</si>
  <si>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</si>
  <si>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</si>
  <si>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</si>
  <si>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</si>
  <si>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</si>
  <si>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</si>
  <si>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</si>
  <si>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</si>
  <si>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</si>
  <si>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</si>
  <si>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</si>
  <si>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</si>
  <si>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</si>
  <si>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</si>
  <si>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</si>
  <si>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</si>
  <si>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</si>
  <si>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</si>
  <si>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</si>
  <si>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</si>
  <si>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</si>
  <si>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</si>
  <si>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</si>
  <si>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</si>
  <si>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</si>
  <si>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</si>
  <si>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</si>
  <si>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</si>
  <si>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</si>
  <si>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</si>
  <si>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</si>
  <si>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</si>
  <si>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</si>
  <si>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</si>
  <si>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</si>
  <si>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</si>
  <si>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</si>
  <si>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</si>
  <si>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</si>
  <si>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</si>
  <si>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</si>
  <si>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</si>
  <si>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</si>
  <si>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</si>
  <si>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</si>
  <si>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</si>
  <si>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</si>
  <si>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</si>
  <si>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</si>
  <si>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</si>
  <si>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</si>
  <si>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</si>
  <si>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</si>
  <si>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</si>
  <si>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</si>
  <si>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</si>
  <si>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</si>
  <si>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</si>
  <si>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</si>
  <si>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</si>
  <si>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</si>
  <si>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</si>
  <si>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</si>
  <si>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</si>
  <si>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</si>
  <si>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</si>
  <si>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</si>
  <si>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</si>
  <si>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</si>
  <si>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</si>
  <si>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</si>
  <si>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</si>
  <si>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</si>
  <si>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</si>
  <si>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</si>
  <si>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</si>
  <si>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</si>
  <si>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</si>
  <si>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</si>
  <si>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</si>
  <si>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</si>
  <si>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</si>
  <si>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</si>
  <si>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</si>
  <si>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</si>
  <si>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</si>
  <si>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</si>
  <si>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</si>
  <si>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</si>
  <si>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</si>
  <si>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</si>
  <si>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</si>
  <si>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</si>
  <si>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</si>
  <si>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</si>
  <si>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</si>
  <si>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</si>
  <si>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</si>
  <si>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</si>
  <si>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</si>
  <si>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</si>
  <si>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</si>
  <si>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</si>
  <si>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</si>
  <si>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</si>
  <si>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</si>
  <si>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</si>
  <si>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</si>
  <si>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</si>
  <si>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</si>
  <si>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</si>
  <si>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</si>
  <si>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</si>
  <si>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</si>
  <si>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</si>
  <si>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</si>
  <si>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</si>
  <si>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</si>
  <si>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</si>
  <si>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</si>
  <si>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</si>
  <si>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</si>
  <si>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</si>
  <si>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</si>
  <si>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</si>
  <si>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</si>
  <si>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</si>
  <si>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</si>
  <si>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</si>
  <si>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</si>
  <si>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</si>
  <si>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</si>
  <si>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</si>
  <si>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</si>
  <si>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</si>
  <si>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</si>
  <si>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</si>
  <si>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</si>
  <si>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</si>
  <si>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</si>
  <si>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</si>
  <si>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</si>
  <si>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</si>
  <si>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</si>
  <si>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</si>
  <si>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</si>
  <si>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</si>
  <si>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</si>
  <si>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</si>
  <si>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</si>
  <si>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</si>
  <si>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</si>
  <si>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</si>
  <si>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</si>
  <si>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</si>
  <si>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</si>
  <si>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</si>
  <si>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</si>
  <si>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</si>
  <si>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</si>
  <si>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</si>
  <si>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</si>
  <si>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</si>
  <si>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</si>
  <si>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</si>
  <si>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</si>
  <si>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</si>
  <si>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</si>
  <si>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</si>
  <si>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</si>
  <si>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</si>
  <si>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</si>
  <si>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</si>
  <si>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</si>
  <si>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</si>
  <si>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</si>
  <si>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</si>
  <si>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</si>
  <si>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</si>
  <si>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</si>
  <si>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</si>
  <si>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</si>
  <si>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</si>
  <si>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</si>
  <si>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</si>
  <si>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</si>
  <si>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</si>
  <si>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</si>
  <si>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</si>
  <si>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</si>
  <si>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</si>
  <si>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</si>
  <si>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</si>
  <si>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</si>
  <si>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</si>
  <si>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</si>
  <si>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</si>
  <si>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</si>
  <si>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</si>
  <si>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</si>
  <si>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</si>
  <si>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</si>
  <si>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</si>
  <si>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</si>
  <si>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</si>
  <si>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</si>
  <si>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</si>
  <si>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</si>
  <si>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</si>
  <si>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</si>
  <si>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</si>
  <si>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</si>
  <si>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</si>
  <si>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</si>
  <si>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</si>
  <si>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</si>
  <si>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</si>
  <si>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</si>
  <si>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</si>
  <si>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</si>
  <si>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</si>
  <si>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</si>
  <si>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</si>
  <si>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</si>
  <si>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</si>
  <si>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</si>
  <si>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</si>
  <si>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</si>
  <si>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</si>
  <si>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</si>
  <si>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</si>
  <si>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</si>
  <si>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</si>
  <si>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</si>
  <si>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</si>
  <si>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</si>
  <si>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</si>
  <si>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</si>
  <si>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</si>
  <si>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</si>
  <si>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</si>
  <si>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</si>
  <si>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</si>
  <si>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</si>
  <si>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</si>
  <si>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</si>
  <si>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</si>
  <si>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</si>
  <si>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</si>
  <si>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</si>
  <si>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</si>
  <si>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</si>
  <si>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</si>
  <si>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</si>
  <si>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</si>
  <si>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</si>
  <si>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</si>
  <si>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</si>
  <si>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</si>
  <si>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</si>
  <si>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</si>
  <si>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</si>
  <si>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</si>
  <si>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</si>
  <si>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</si>
  <si>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</si>
  <si>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</si>
  <si>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</si>
  <si>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A20410110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</si>
  <si>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</si>
  <si>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</si>
  <si>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</si>
  <si>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</si>
  <si>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</si>
  <si>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</si>
  <si>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</si>
  <si>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</si>
  <si>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A204411310</t>
  </si>
  <si>
    <t>A3611210</t>
  </si>
  <si>
    <t>A363410</t>
  </si>
  <si>
    <t>A363710</t>
  </si>
  <si>
    <t>A36311116</t>
  </si>
  <si>
    <t>A36311216</t>
  </si>
  <si>
    <t>A3636616</t>
  </si>
  <si>
    <t>C25021000102110</t>
  </si>
  <si>
    <t>C25021000102210</t>
  </si>
  <si>
    <t>C25021000102310</t>
  </si>
  <si>
    <t>C25021000102410</t>
  </si>
  <si>
    <t>C25021000102610</t>
  </si>
  <si>
    <t>C250210001021110</t>
  </si>
  <si>
    <t>C25021000103115</t>
  </si>
  <si>
    <t>C25021000103215</t>
  </si>
  <si>
    <t>C25021000103315</t>
  </si>
  <si>
    <t>C25021000103415</t>
  </si>
  <si>
    <t>C250210001031115</t>
  </si>
  <si>
    <t>C25021000201110</t>
  </si>
  <si>
    <t>C25021000201210</t>
  </si>
  <si>
    <t>C25021000201310</t>
  </si>
  <si>
    <t>C25021000201410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</si>
  <si>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</si>
  <si>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</si>
  <si>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</si>
  <si>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</si>
  <si>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</si>
  <si>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</si>
  <si>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</si>
  <si>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</si>
  <si>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</si>
  <si>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</si>
  <si>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</si>
  <si>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</si>
  <si>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C25021000402110</t>
  </si>
  <si>
    <t>C25021000402210</t>
  </si>
  <si>
    <t>C25021000402310</t>
  </si>
  <si>
    <t>C25021000402410</t>
  </si>
  <si>
    <t>C25021000402610</t>
  </si>
  <si>
    <t>C250210004021110</t>
  </si>
  <si>
    <t>C25021000502110</t>
  </si>
  <si>
    <t>C25021000502210</t>
  </si>
  <si>
    <t>C25021000502310</t>
  </si>
  <si>
    <t>C25021000502410</t>
  </si>
  <si>
    <t>C25021000502610</t>
  </si>
  <si>
    <t>C250210005021110</t>
  </si>
  <si>
    <t>C25021000601110</t>
  </si>
  <si>
    <t>C25021000601210</t>
  </si>
  <si>
    <t>C25021000601310</t>
  </si>
  <si>
    <t>C25021000601410</t>
  </si>
  <si>
    <t>C25021000601710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</si>
  <si>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</si>
  <si>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</si>
  <si>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</si>
  <si>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</si>
  <si>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</si>
  <si>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</si>
  <si>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</si>
  <si>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</si>
  <si>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C25991000402110</t>
  </si>
  <si>
    <t>C25991000402310</t>
  </si>
  <si>
    <t>C25991000402410</t>
  </si>
  <si>
    <t>C25991000502110</t>
  </si>
  <si>
    <t>C25991000602110</t>
  </si>
  <si>
    <t>C25991000602310</t>
  </si>
  <si>
    <t>C25991000602410</t>
  </si>
  <si>
    <t>C25991000602810</t>
  </si>
  <si>
    <t>C259910006021110</t>
  </si>
  <si>
    <t>A1011010</t>
  </si>
  <si>
    <t>A1021210</t>
  </si>
  <si>
    <t>A105610</t>
  </si>
  <si>
    <t>A105710</t>
  </si>
  <si>
    <t>A105810</t>
  </si>
  <si>
    <t>A105910</t>
  </si>
  <si>
    <t>A2041313</t>
  </si>
  <si>
    <t>A2041613</t>
  </si>
  <si>
    <t>A2041813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</si>
  <si>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</si>
  <si>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</si>
  <si>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</si>
  <si>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</si>
  <si>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</si>
  <si>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</si>
  <si>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</si>
  <si>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</si>
  <si>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</si>
  <si>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A20411113</t>
  </si>
  <si>
    <t>A20411213</t>
  </si>
  <si>
    <t>A2041410</t>
  </si>
  <si>
    <t>A20421113</t>
  </si>
  <si>
    <t>A20421413</t>
  </si>
  <si>
    <t>A20421513</t>
  </si>
  <si>
    <t>A20421813</t>
  </si>
  <si>
    <t>A20441213</t>
  </si>
  <si>
    <t>A3534410</t>
  </si>
  <si>
    <t>A2046810</t>
  </si>
  <si>
    <t>001 Gestión general</t>
  </si>
  <si>
    <t>TOTAL PTO</t>
  </si>
  <si>
    <t>TOT.FUNCIONAM</t>
  </si>
  <si>
    <t>TRANSFERENCIA</t>
  </si>
  <si>
    <t>GENERALES</t>
  </si>
  <si>
    <t>PERSONAL</t>
  </si>
  <si>
    <t>01/07/2017 A 31/07/2017</t>
  </si>
  <si>
    <t>2017-08-01-6:51 a. m.</t>
  </si>
  <si>
    <t>C-2502-1000-1-0-3</t>
  </si>
  <si>
    <t>MHslopezp Sonia  Lopez Parra</t>
  </si>
  <si>
    <t>2017-09-01-8:18 a. m.</t>
  </si>
  <si>
    <t>EJEC
( COMP / APR)</t>
  </si>
  <si>
    <t>EJEC
( COMP / PAG)</t>
  </si>
  <si>
    <t>11-10-16</t>
  </si>
  <si>
    <t>10-13-15</t>
  </si>
  <si>
    <t>OTROS BIENES (CONSUMIBLES)</t>
  </si>
  <si>
    <t>2017-09-01-8:16 a. m.</t>
  </si>
  <si>
    <t>01/08/2017 A 31/08/2017</t>
  </si>
  <si>
    <t>C-2599-1000-4-0-2-7</t>
  </si>
  <si>
    <t>COMPRA EQUIPOS TIC</t>
  </si>
  <si>
    <t>GP</t>
  </si>
  <si>
    <t>GG</t>
  </si>
  <si>
    <t>TRA</t>
  </si>
  <si>
    <t>T.FUNCIONA</t>
  </si>
  <si>
    <t>INV</t>
  </si>
  <si>
    <t>C-2502-1000-6-0-1-12</t>
  </si>
  <si>
    <t>C250210006011210</t>
  </si>
  <si>
    <t>OTROS BIENES CONSUMIBLES</t>
  </si>
  <si>
    <t>CONTRACREDITOS</t>
  </si>
  <si>
    <t>CREDITOS</t>
  </si>
  <si>
    <t>APROPIACION
 VIGENTE</t>
  </si>
  <si>
    <t>APROPIACION
VIGENTE
DESC. CDP MOD</t>
  </si>
  <si>
    <t>C-2502-1000-12</t>
  </si>
  <si>
    <t>IMPLEMENTACIÓN DE LA ESTRATEGIA PARA LA DIVULGACIÓN, PREVENCIÓN Y DEFENSA DE LOS DERECHOS COLECTIVOS Y DEL AMBIENTE</t>
  </si>
  <si>
    <t>A321111</t>
  </si>
  <si>
    <t>A-3-2-1-1</t>
  </si>
  <si>
    <t>A SEPTIEMBRE DE 2017</t>
  </si>
  <si>
    <t>2017-10-02-7:56 a. m.</t>
  </si>
  <si>
    <t>01/01/2017 A 30/09/2017</t>
  </si>
  <si>
    <t>EJEC
COMP</t>
  </si>
  <si>
    <t>EJEC
OBL</t>
  </si>
  <si>
    <t>FORTALECIMIENTO SERVICIO DE INVESTIGACION DEFENSORIAL DE LA DIRECCION NACIONAL DE DEFENSORIA PUBLICA NACIONAL</t>
  </si>
  <si>
    <t>POBLACION GENERAL</t>
  </si>
  <si>
    <t>OTROS EQUIPOS</t>
  </si>
  <si>
    <t>IMPLEMENTACIÓN DE UNA ESTRATEGIA PARA LA DIVULGACIÓN, PREVENCIÓN Y DEFENSA DE LOS DERECHOS COLECTIVOS Y DEL AMBIENTE BOGOTÁ</t>
  </si>
  <si>
    <t>COMPRA DE INMUEBLES</t>
  </si>
  <si>
    <t>AMPLIACION MODERNIZACION DE LOS SISTEMAS DE INFORMACION PLATAFORMA COMPUTACIONAL TELECOMUNICACIONES Y SEGURIDAD INFORMATICA NACIONAL</t>
  </si>
  <si>
    <t>OTRO SERVICIOS</t>
  </si>
  <si>
    <t>C-2599-1000-2-0-3-11</t>
  </si>
  <si>
    <t>C-2599-1000-2-0-3-13</t>
  </si>
  <si>
    <t xml:space="preserve">COMPRA DE INMUEBLES </t>
  </si>
  <si>
    <t>C-2599-1000-4-0-3-7</t>
  </si>
  <si>
    <t>C-2502-1000-8</t>
  </si>
  <si>
    <t xml:space="preserve">OTROS EQUIPOS </t>
  </si>
  <si>
    <t>C-2502-1000-8-0-3-10</t>
  </si>
  <si>
    <t>C-2502-1000-8-0-3-11</t>
  </si>
  <si>
    <t>C-2599-1000-3</t>
  </si>
  <si>
    <t>C-2599-1000-3-0-3-11</t>
  </si>
  <si>
    <t>C259910003031110</t>
  </si>
  <si>
    <t>C259910002031310</t>
  </si>
  <si>
    <t>C259910002031110</t>
  </si>
  <si>
    <t>C250210008031110</t>
  </si>
  <si>
    <t>C250210008031010</t>
  </si>
  <si>
    <t>C25991000402710</t>
  </si>
  <si>
    <t>C25991000403710</t>
  </si>
  <si>
    <t>2017-10-02-8:20 a. m.</t>
  </si>
  <si>
    <t>01/09/2017 A 30/09/2017</t>
  </si>
  <si>
    <t>TRANSFERENCIAS</t>
  </si>
  <si>
    <t xml:space="preserve">T. FUNCIONAMIENTO </t>
  </si>
  <si>
    <t>T. PPTO FUNC + INVERSIÓN</t>
  </si>
  <si>
    <t>C-2502-1000-12-0-2-1</t>
  </si>
  <si>
    <t>C-2502-1000-12-0-2-2</t>
  </si>
  <si>
    <t>C-2502-1000-12-0-2-3</t>
  </si>
  <si>
    <t>C-2502-1000-12-0-2-4</t>
  </si>
  <si>
    <t>C-2502-1000-12-0-2-6</t>
  </si>
  <si>
    <t>C259910002</t>
  </si>
  <si>
    <t>C250210001202110</t>
  </si>
  <si>
    <t>C250210001202210</t>
  </si>
  <si>
    <t>C250210001202310</t>
  </si>
  <si>
    <t>C250210001202410</t>
  </si>
  <si>
    <t>C250210001202610</t>
  </si>
  <si>
    <t>MOD EXTERNA ( 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</si>
</sst>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_(&quot;$&quot;* #,##0_);_(&quot;$&quot;* \(#,##0\);_(&quot;$&quot;* &quot;-&quot;??_);_(@_)"/>
    <numFmt numFmtId="170" formatCode="0.0%"/>
    <numFmt numFmtId="172" formatCode="_-&quot;$&quot;* #,##0_-;\-&quot;$&quot;* #,##0_-;_-&quot;$&quot;* &quot;-&quot;??_-;_-@_-"/>
  </numFmts>
  <fonts count="1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2"/>
      <name val="Cambria"/>
      <family val="1"/>
      <scheme val="major"/>
    </font>
    <font>
      <sz val="12"/>
      <name val="Arial"/>
      <family val="2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  <font>
      <sz val="12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000"/>
      <name val="Calibri"/>
      <family val="2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b/>
      <sz val="9"/>
      <color rgb="FF000000"/>
      <name val="Arial"/>
      <family val="2"/>
    </font>
    <font>
      <b/>
      <sz val="14"/>
      <color rgb="FF7030A0"/>
      <name val="Calibri"/>
      <family val="2"/>
    </font>
    <font>
      <b/>
      <sz val="14"/>
      <color rgb="FF7030A0"/>
      <name val="Arial Narrow"/>
      <family val="2"/>
    </font>
    <font>
      <b/>
      <sz val="14"/>
      <color rgb="FF92D050"/>
      <name val="Arial Narrow"/>
      <family val="2"/>
    </font>
    <font>
      <sz val="10"/>
      <color rgb="FF000000"/>
      <name val="Arial Narrow"/>
      <family val="2"/>
    </font>
    <font>
      <b/>
      <sz val="9"/>
      <name val="Arial Narrow"/>
      <family val="2"/>
    </font>
    <font>
      <b/>
      <sz val="9"/>
      <color rgb="FFFF33CC"/>
      <name val="Cambria"/>
      <family val="1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 Narrow"/>
      <family val="2"/>
    </font>
    <font>
      <b/>
      <sz val="8"/>
      <color rgb="FF00B050"/>
      <name val="Arial Narrow"/>
      <family val="2"/>
    </font>
    <font>
      <b/>
      <sz val="6"/>
      <color rgb="FF00B050"/>
      <name val="Arial Narrow"/>
      <family val="2"/>
    </font>
    <font>
      <sz val="11"/>
      <color rgb="FF00B050"/>
      <name val="Calibri"/>
      <family val="2"/>
    </font>
    <font>
      <b/>
      <sz val="5"/>
      <color rgb="FF00B050"/>
      <name val="Arial Narrow"/>
      <family val="2"/>
    </font>
    <font>
      <b/>
      <sz val="4.5"/>
      <color rgb="FF00B050"/>
      <name val="Arial Narrow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sz val="8"/>
      <color rgb="FFFF33CC"/>
      <name val="Arial Narrow"/>
      <family val="2"/>
    </font>
    <font>
      <b/>
      <sz val="8"/>
      <color rgb="FFFF33CC"/>
      <name val="Arial Narrow"/>
      <family val="2"/>
    </font>
    <font>
      <sz val="8"/>
      <name val="Arial Narrow"/>
      <family val="2"/>
    </font>
    <font>
      <sz val="10"/>
      <color rgb="FFFF33CC"/>
      <name val="Arial Narrow"/>
      <family val="2"/>
    </font>
    <font>
      <b/>
      <sz val="10"/>
      <color rgb="FFFF33CC"/>
      <name val="Arial Narrow"/>
      <family val="2"/>
    </font>
    <font>
      <b/>
      <sz val="9"/>
      <color rgb="FFFF33CC"/>
      <name val="Calibri"/>
      <family val="2"/>
    </font>
    <font>
      <b/>
      <sz val="10"/>
      <color rgb="FF7AF8A1"/>
      <name val="Arial Narrow"/>
      <family val="2"/>
    </font>
    <font>
      <b/>
      <sz val="14"/>
      <color theme="1"/>
      <name val="Cambria"/>
      <family val="1"/>
      <scheme val="maj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CCFFFF"/>
        <bgColor rgb="FFDCDCDC"/>
      </patternFill>
    </fill>
    <fill>
      <patternFill patternType="solid">
        <fgColor theme="7" tint="0.79998168889431442"/>
        <bgColor rgb="FFDCDCD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rgb="FFFF99FF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</cellStyleXfs>
  <cellXfs count="1364">
    <xf numFmtId="0" fontId="0" fillId="0" borderId="0" xfId="0"/>
    <xf numFmtId="0" fontId="5" fillId="2" borderId="0" xfId="0" applyFont="1" applyFill="1" applyBorder="1"/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168" fontId="6" fillId="0" borderId="0" xfId="1" applyNumberFormat="1" applyFont="1" applyFill="1"/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168" fontId="6" fillId="2" borderId="0" xfId="0" applyNumberFormat="1" applyFont="1" applyFill="1" applyBorder="1"/>
    <xf numFmtId="165" fontId="6" fillId="0" borderId="0" xfId="1" applyFont="1" applyFill="1"/>
    <xf numFmtId="167" fontId="6" fillId="2" borderId="0" xfId="3" applyFont="1" applyFill="1" applyBorder="1"/>
    <xf numFmtId="167" fontId="6" fillId="2" borderId="0" xfId="0" applyNumberFormat="1" applyFont="1" applyFill="1" applyBorder="1"/>
    <xf numFmtId="165" fontId="6" fillId="2" borderId="0" xfId="1" applyFont="1" applyFill="1" applyBorder="1"/>
    <xf numFmtId="0" fontId="6" fillId="3" borderId="0" xfId="0" applyFont="1" applyFill="1" applyAlignment="1">
      <alignment horizontal="center" vertical="center"/>
    </xf>
    <xf numFmtId="168" fontId="6" fillId="3" borderId="0" xfId="1" applyNumberFormat="1" applyFont="1" applyFill="1" applyAlignment="1">
      <alignment horizontal="center" vertical="center"/>
    </xf>
    <xf numFmtId="9" fontId="6" fillId="3" borderId="0" xfId="4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5" fillId="2" borderId="13" xfId="1" applyFont="1" applyFill="1" applyBorder="1" applyAlignment="1">
      <alignment horizontal="center" vertical="center"/>
    </xf>
    <xf numFmtId="0" fontId="5" fillId="0" borderId="0" xfId="0" applyFont="1" applyFill="1"/>
    <xf numFmtId="9" fontId="6" fillId="2" borderId="0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9" fontId="6" fillId="0" borderId="0" xfId="3" applyNumberFormat="1" applyFont="1" applyFill="1"/>
    <xf numFmtId="9" fontId="5" fillId="2" borderId="13" xfId="4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168" fontId="5" fillId="2" borderId="19" xfId="1" applyNumberFormat="1" applyFont="1" applyFill="1" applyBorder="1" applyAlignment="1">
      <alignment horizontal="left" vertical="top"/>
    </xf>
    <xf numFmtId="168" fontId="5" fillId="2" borderId="37" xfId="1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8" fontId="6" fillId="2" borderId="17" xfId="1" applyNumberFormat="1" applyFont="1" applyFill="1" applyBorder="1" applyAlignment="1">
      <alignment horizontal="left" vertical="top"/>
    </xf>
    <xf numFmtId="168" fontId="6" fillId="2" borderId="27" xfId="1" applyNumberFormat="1" applyFont="1" applyFill="1" applyBorder="1" applyAlignment="1">
      <alignment horizontal="left" vertical="top"/>
    </xf>
    <xf numFmtId="168" fontId="6" fillId="2" borderId="18" xfId="1" applyNumberFormat="1" applyFont="1" applyFill="1" applyBorder="1" applyAlignment="1">
      <alignment horizontal="left" vertical="top"/>
    </xf>
    <xf numFmtId="168" fontId="6" fillId="2" borderId="19" xfId="1" applyNumberFormat="1" applyFont="1" applyFill="1" applyBorder="1" applyAlignment="1">
      <alignment horizontal="left" vertical="top"/>
    </xf>
    <xf numFmtId="168" fontId="6" fillId="2" borderId="29" xfId="1" applyNumberFormat="1" applyFont="1" applyFill="1" applyBorder="1" applyAlignment="1">
      <alignment horizontal="left" vertical="top"/>
    </xf>
    <xf numFmtId="168" fontId="6" fillId="2" borderId="37" xfId="1" applyNumberFormat="1" applyFont="1" applyFill="1" applyBorder="1" applyAlignment="1">
      <alignment horizontal="left" vertical="top"/>
    </xf>
    <xf numFmtId="168" fontId="6" fillId="2" borderId="30" xfId="1" applyNumberFormat="1" applyFont="1" applyFill="1" applyBorder="1" applyAlignment="1">
      <alignment horizontal="left" vertical="top"/>
    </xf>
    <xf numFmtId="168" fontId="6" fillId="0" borderId="17" xfId="1" applyNumberFormat="1" applyFont="1" applyFill="1" applyBorder="1" applyAlignment="1">
      <alignment horizontal="left" vertical="top"/>
    </xf>
    <xf numFmtId="168" fontId="6" fillId="2" borderId="8" xfId="1" applyNumberFormat="1" applyFont="1" applyFill="1" applyBorder="1" applyAlignment="1">
      <alignment horizontal="left" vertical="top"/>
    </xf>
    <xf numFmtId="168" fontId="5" fillId="2" borderId="8" xfId="1" applyNumberFormat="1" applyFont="1" applyFill="1" applyBorder="1" applyAlignment="1">
      <alignment horizontal="left" vertical="top"/>
    </xf>
    <xf numFmtId="168" fontId="6" fillId="0" borderId="8" xfId="1" applyNumberFormat="1" applyFont="1" applyFill="1" applyBorder="1" applyAlignment="1">
      <alignment horizontal="left" vertical="top"/>
    </xf>
    <xf numFmtId="165" fontId="6" fillId="2" borderId="8" xfId="1" applyFont="1" applyFill="1" applyBorder="1" applyAlignment="1">
      <alignment horizontal="left" vertical="top"/>
    </xf>
    <xf numFmtId="168" fontId="6" fillId="2" borderId="41" xfId="1" applyNumberFormat="1" applyFont="1" applyFill="1" applyBorder="1" applyAlignment="1">
      <alignment horizontal="left" vertical="top"/>
    </xf>
    <xf numFmtId="14" fontId="6" fillId="2" borderId="29" xfId="0" applyNumberFormat="1" applyFont="1" applyFill="1" applyBorder="1" applyAlignment="1">
      <alignment horizontal="left" vertical="top"/>
    </xf>
    <xf numFmtId="168" fontId="5" fillId="2" borderId="41" xfId="1" applyNumberFormat="1" applyFont="1" applyFill="1" applyBorder="1" applyAlignment="1">
      <alignment horizontal="left" vertical="top"/>
    </xf>
    <xf numFmtId="168" fontId="6" fillId="0" borderId="41" xfId="1" applyNumberFormat="1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left" vertical="top"/>
    </xf>
    <xf numFmtId="168" fontId="9" fillId="0" borderId="8" xfId="1" applyNumberFormat="1" applyFont="1" applyFill="1" applyBorder="1" applyAlignment="1">
      <alignment horizontal="left" vertical="top"/>
    </xf>
    <xf numFmtId="14" fontId="6" fillId="2" borderId="31" xfId="0" applyNumberFormat="1" applyFont="1" applyFill="1" applyBorder="1" applyAlignment="1">
      <alignment horizontal="left" vertical="top"/>
    </xf>
    <xf numFmtId="168" fontId="6" fillId="2" borderId="42" xfId="1" applyNumberFormat="1" applyFont="1" applyFill="1" applyBorder="1" applyAlignment="1">
      <alignment horizontal="left" vertical="top"/>
    </xf>
    <xf numFmtId="168" fontId="6" fillId="2" borderId="38" xfId="1" applyNumberFormat="1" applyFont="1" applyFill="1" applyBorder="1" applyAlignment="1">
      <alignment horizontal="left" vertical="top"/>
    </xf>
    <xf numFmtId="168" fontId="6" fillId="2" borderId="44" xfId="1" applyNumberFormat="1" applyFont="1" applyFill="1" applyBorder="1" applyAlignment="1">
      <alignment horizontal="left" vertical="top"/>
    </xf>
    <xf numFmtId="168" fontId="6" fillId="2" borderId="28" xfId="1" applyNumberFormat="1" applyFont="1" applyFill="1" applyBorder="1" applyAlignment="1">
      <alignment horizontal="left" vertical="top"/>
    </xf>
    <xf numFmtId="168" fontId="6" fillId="2" borderId="21" xfId="1" applyNumberFormat="1" applyFont="1" applyFill="1" applyBorder="1" applyAlignment="1">
      <alignment horizontal="left" vertical="top"/>
    </xf>
    <xf numFmtId="168" fontId="6" fillId="2" borderId="22" xfId="1" applyNumberFormat="1" applyFont="1" applyFill="1" applyBorder="1" applyAlignment="1">
      <alignment horizontal="left" vertical="top"/>
    </xf>
    <xf numFmtId="168" fontId="6" fillId="2" borderId="25" xfId="1" applyNumberFormat="1" applyFont="1" applyFill="1" applyBorder="1" applyAlignment="1">
      <alignment horizontal="left" vertical="top"/>
    </xf>
    <xf numFmtId="168" fontId="6" fillId="2" borderId="24" xfId="1" applyNumberFormat="1" applyFont="1" applyFill="1" applyBorder="1" applyAlignment="1">
      <alignment horizontal="left" vertical="top"/>
    </xf>
    <xf numFmtId="168" fontId="6" fillId="2" borderId="43" xfId="1" applyNumberFormat="1" applyFont="1" applyFill="1" applyBorder="1" applyAlignment="1">
      <alignment horizontal="left" vertical="top"/>
    </xf>
    <xf numFmtId="168" fontId="6" fillId="2" borderId="10" xfId="1" applyNumberFormat="1" applyFont="1" applyFill="1" applyBorder="1" applyAlignment="1">
      <alignment horizontal="left" vertical="top"/>
    </xf>
    <xf numFmtId="168" fontId="6" fillId="2" borderId="36" xfId="1" applyNumberFormat="1" applyFont="1" applyFill="1" applyBorder="1" applyAlignment="1">
      <alignment horizontal="left" vertical="top"/>
    </xf>
    <xf numFmtId="14" fontId="6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168" fontId="6" fillId="2" borderId="0" xfId="1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6" fillId="2" borderId="3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/>
    </xf>
    <xf numFmtId="9" fontId="5" fillId="2" borderId="19" xfId="4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168" fontId="9" fillId="2" borderId="24" xfId="1" applyNumberFormat="1" applyFont="1" applyFill="1" applyBorder="1" applyAlignment="1">
      <alignment horizontal="left" vertical="top"/>
    </xf>
    <xf numFmtId="14" fontId="9" fillId="2" borderId="29" xfId="0" applyNumberFormat="1" applyFont="1" applyFill="1" applyBorder="1" applyAlignment="1">
      <alignment horizontal="left" vertical="top"/>
    </xf>
    <xf numFmtId="168" fontId="9" fillId="2" borderId="17" xfId="1" applyNumberFormat="1" applyFont="1" applyFill="1" applyBorder="1" applyAlignment="1">
      <alignment horizontal="left" vertical="top"/>
    </xf>
    <xf numFmtId="168" fontId="9" fillId="2" borderId="41" xfId="1" applyNumberFormat="1" applyFont="1" applyFill="1" applyBorder="1" applyAlignment="1">
      <alignment horizontal="left" vertical="top"/>
    </xf>
    <xf numFmtId="168" fontId="9" fillId="0" borderId="17" xfId="1" applyNumberFormat="1" applyFont="1" applyFill="1" applyBorder="1" applyAlignment="1">
      <alignment horizontal="left" vertical="top"/>
    </xf>
    <xf numFmtId="9" fontId="6" fillId="2" borderId="19" xfId="4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9" fontId="6" fillId="2" borderId="17" xfId="4" applyFont="1" applyFill="1" applyBorder="1" applyAlignment="1">
      <alignment horizontal="center" vertical="top"/>
    </xf>
    <xf numFmtId="0" fontId="9" fillId="2" borderId="29" xfId="0" applyFont="1" applyFill="1" applyBorder="1" applyAlignment="1">
      <alignment horizontal="left" vertical="top"/>
    </xf>
    <xf numFmtId="168" fontId="9" fillId="2" borderId="17" xfId="0" applyNumberFormat="1" applyFont="1" applyFill="1" applyBorder="1" applyAlignment="1">
      <alignment horizontal="center" vertical="top"/>
    </xf>
    <xf numFmtId="168" fontId="9" fillId="2" borderId="19" xfId="0" applyNumberFormat="1" applyFont="1" applyFill="1" applyBorder="1" applyAlignment="1">
      <alignment horizontal="center" vertical="top"/>
    </xf>
    <xf numFmtId="168" fontId="9" fillId="2" borderId="41" xfId="0" applyNumberFormat="1" applyFont="1" applyFill="1" applyBorder="1" applyAlignment="1">
      <alignment horizontal="center" vertical="top"/>
    </xf>
    <xf numFmtId="168" fontId="9" fillId="2" borderId="8" xfId="0" applyNumberFormat="1" applyFont="1" applyFill="1" applyBorder="1" applyAlignment="1">
      <alignment horizontal="center" vertical="top"/>
    </xf>
    <xf numFmtId="168" fontId="9" fillId="2" borderId="3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168" fontId="9" fillId="0" borderId="8" xfId="0" applyNumberFormat="1" applyFont="1" applyFill="1" applyBorder="1" applyAlignment="1">
      <alignment horizontal="center" vertical="top"/>
    </xf>
    <xf numFmtId="168" fontId="9" fillId="0" borderId="41" xfId="1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left" vertical="top"/>
    </xf>
    <xf numFmtId="0" fontId="9" fillId="4" borderId="39" xfId="0" applyFont="1" applyFill="1" applyBorder="1" applyAlignment="1">
      <alignment horizontal="left" vertical="top"/>
    </xf>
    <xf numFmtId="168" fontId="9" fillId="2" borderId="37" xfId="1" applyNumberFormat="1" applyFont="1" applyFill="1" applyBorder="1" applyAlignment="1">
      <alignment horizontal="left" vertical="top"/>
    </xf>
    <xf numFmtId="168" fontId="9" fillId="2" borderId="37" xfId="0" applyNumberFormat="1" applyFont="1" applyFill="1" applyBorder="1" applyAlignment="1">
      <alignment horizontal="center" vertical="top"/>
    </xf>
    <xf numFmtId="14" fontId="6" fillId="2" borderId="49" xfId="0" applyNumberFormat="1" applyFont="1" applyFill="1" applyBorder="1" applyAlignment="1">
      <alignment horizontal="left" vertical="top"/>
    </xf>
    <xf numFmtId="0" fontId="6" fillId="2" borderId="51" xfId="0" applyFont="1" applyFill="1" applyBorder="1" applyAlignment="1">
      <alignment horizontal="left" vertical="top" wrapText="1"/>
    </xf>
    <xf numFmtId="168" fontId="6" fillId="2" borderId="52" xfId="1" applyNumberFormat="1" applyFont="1" applyFill="1" applyBorder="1" applyAlignment="1">
      <alignment horizontal="left" vertical="top"/>
    </xf>
    <xf numFmtId="168" fontId="6" fillId="2" borderId="53" xfId="1" applyNumberFormat="1" applyFont="1" applyFill="1" applyBorder="1" applyAlignment="1">
      <alignment horizontal="left" vertical="top"/>
    </xf>
    <xf numFmtId="168" fontId="6" fillId="2" borderId="54" xfId="1" applyNumberFormat="1" applyFont="1" applyFill="1" applyBorder="1" applyAlignment="1">
      <alignment horizontal="left" vertical="top"/>
    </xf>
    <xf numFmtId="168" fontId="6" fillId="2" borderId="55" xfId="1" applyNumberFormat="1" applyFont="1" applyFill="1" applyBorder="1" applyAlignment="1">
      <alignment horizontal="left" vertical="top"/>
    </xf>
    <xf numFmtId="168" fontId="6" fillId="2" borderId="56" xfId="1" applyNumberFormat="1" applyFont="1" applyFill="1" applyBorder="1" applyAlignment="1">
      <alignment horizontal="left" vertical="top"/>
    </xf>
    <xf numFmtId="168" fontId="6" fillId="2" borderId="48" xfId="1" applyNumberFormat="1" applyFont="1" applyFill="1" applyBorder="1" applyAlignment="1">
      <alignment horizontal="left" vertical="top"/>
    </xf>
    <xf numFmtId="168" fontId="6" fillId="2" borderId="50" xfId="1" applyNumberFormat="1" applyFont="1" applyFill="1" applyBorder="1" applyAlignment="1">
      <alignment horizontal="left" vertical="top"/>
    </xf>
    <xf numFmtId="168" fontId="6" fillId="0" borderId="50" xfId="1" applyNumberFormat="1" applyFont="1" applyFill="1" applyBorder="1" applyAlignment="1">
      <alignment horizontal="left" vertical="top"/>
    </xf>
    <xf numFmtId="168" fontId="6" fillId="3" borderId="8" xfId="1" applyNumberFormat="1" applyFont="1" applyFill="1" applyBorder="1" applyAlignment="1">
      <alignment horizontal="left" vertical="top"/>
    </xf>
    <xf numFmtId="168" fontId="6" fillId="7" borderId="8" xfId="1" applyNumberFormat="1" applyFont="1" applyFill="1" applyBorder="1" applyAlignment="1">
      <alignment horizontal="left" vertical="top"/>
    </xf>
    <xf numFmtId="165" fontId="6" fillId="7" borderId="8" xfId="1" applyFont="1" applyFill="1" applyBorder="1" applyAlignment="1">
      <alignment horizontal="left" vertical="top"/>
    </xf>
    <xf numFmtId="0" fontId="9" fillId="7" borderId="30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14" fontId="6" fillId="0" borderId="29" xfId="0" applyNumberFormat="1" applyFont="1" applyFill="1" applyBorder="1" applyAlignment="1">
      <alignment horizontal="left" vertical="top"/>
    </xf>
    <xf numFmtId="168" fontId="6" fillId="0" borderId="27" xfId="1" applyNumberFormat="1" applyFont="1" applyFill="1" applyBorder="1" applyAlignment="1">
      <alignment horizontal="left" vertical="top"/>
    </xf>
    <xf numFmtId="168" fontId="6" fillId="0" borderId="29" xfId="1" applyNumberFormat="1" applyFont="1" applyFill="1" applyBorder="1" applyAlignment="1">
      <alignment horizontal="left" vertical="top"/>
    </xf>
    <xf numFmtId="168" fontId="6" fillId="0" borderId="37" xfId="1" applyNumberFormat="1" applyFont="1" applyFill="1" applyBorder="1" applyAlignment="1">
      <alignment horizontal="left" vertical="top"/>
    </xf>
    <xf numFmtId="165" fontId="6" fillId="0" borderId="8" xfId="1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8" fontId="6" fillId="0" borderId="19" xfId="1" applyNumberFormat="1" applyFont="1" applyFill="1" applyBorder="1" applyAlignment="1">
      <alignment horizontal="left" vertical="top"/>
    </xf>
    <xf numFmtId="168" fontId="6" fillId="0" borderId="18" xfId="1" applyNumberFormat="1" applyFont="1" applyFill="1" applyBorder="1" applyAlignment="1">
      <alignment horizontal="left" vertical="top"/>
    </xf>
    <xf numFmtId="168" fontId="9" fillId="0" borderId="19" xfId="0" applyNumberFormat="1" applyFont="1" applyFill="1" applyBorder="1" applyAlignment="1">
      <alignment horizontal="center" vertical="top"/>
    </xf>
    <xf numFmtId="168" fontId="5" fillId="2" borderId="0" xfId="0" applyNumberFormat="1" applyFont="1" applyFill="1" applyBorder="1"/>
    <xf numFmtId="168" fontId="5" fillId="2" borderId="29" xfId="1" applyNumberFormat="1" applyFont="1" applyFill="1" applyBorder="1" applyAlignment="1">
      <alignment horizontal="left" vertical="top"/>
    </xf>
    <xf numFmtId="168" fontId="6" fillId="2" borderId="57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center"/>
    </xf>
    <xf numFmtId="0" fontId="9" fillId="8" borderId="34" xfId="0" applyFont="1" applyFill="1" applyBorder="1" applyAlignment="1">
      <alignment horizontal="left" vertical="top" wrapText="1"/>
    </xf>
    <xf numFmtId="0" fontId="9" fillId="8" borderId="30" xfId="0" applyFont="1" applyFill="1" applyBorder="1" applyAlignment="1">
      <alignment horizontal="left" vertical="top" wrapText="1"/>
    </xf>
    <xf numFmtId="0" fontId="9" fillId="7" borderId="29" xfId="0" applyFont="1" applyFill="1" applyBorder="1" applyAlignment="1">
      <alignment horizontal="left" vertical="top"/>
    </xf>
    <xf numFmtId="168" fontId="9" fillId="7" borderId="19" xfId="0" applyNumberFormat="1" applyFont="1" applyFill="1" applyBorder="1" applyAlignment="1">
      <alignment horizontal="center" vertical="top"/>
    </xf>
    <xf numFmtId="168" fontId="9" fillId="7" borderId="27" xfId="0" applyNumberFormat="1" applyFont="1" applyFill="1" applyBorder="1" applyAlignment="1">
      <alignment horizontal="center" vertical="top"/>
    </xf>
    <xf numFmtId="168" fontId="9" fillId="7" borderId="17" xfId="0" applyNumberFormat="1" applyFont="1" applyFill="1" applyBorder="1" applyAlignment="1">
      <alignment horizontal="center" vertical="top"/>
    </xf>
    <xf numFmtId="168" fontId="9" fillId="7" borderId="18" xfId="0" applyNumberFormat="1" applyFont="1" applyFill="1" applyBorder="1" applyAlignment="1">
      <alignment horizontal="center" vertical="top"/>
    </xf>
    <xf numFmtId="9" fontId="9" fillId="7" borderId="19" xfId="4" applyFont="1" applyFill="1" applyBorder="1" applyAlignment="1">
      <alignment horizontal="center" vertical="top"/>
    </xf>
    <xf numFmtId="168" fontId="9" fillId="7" borderId="8" xfId="0" applyNumberFormat="1" applyFont="1" applyFill="1" applyBorder="1" applyAlignment="1">
      <alignment horizontal="center" vertical="top"/>
    </xf>
    <xf numFmtId="168" fontId="16" fillId="2" borderId="0" xfId="0" applyNumberFormat="1" applyFont="1" applyFill="1" applyBorder="1"/>
    <xf numFmtId="168" fontId="6" fillId="2" borderId="23" xfId="1" applyNumberFormat="1" applyFont="1" applyFill="1" applyBorder="1" applyAlignment="1">
      <alignment horizontal="left" vertical="top"/>
    </xf>
    <xf numFmtId="0" fontId="6" fillId="2" borderId="0" xfId="0" applyFont="1" applyFill="1"/>
    <xf numFmtId="0" fontId="8" fillId="0" borderId="0" xfId="0" applyFont="1" applyFill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168" fontId="8" fillId="2" borderId="0" xfId="0" applyNumberFormat="1" applyFont="1" applyFill="1" applyBorder="1"/>
    <xf numFmtId="164" fontId="6" fillId="2" borderId="0" xfId="0" applyNumberFormat="1" applyFont="1" applyFill="1" applyBorder="1"/>
    <xf numFmtId="0" fontId="24" fillId="2" borderId="0" xfId="0" applyFont="1" applyFill="1" applyBorder="1"/>
    <xf numFmtId="164" fontId="25" fillId="0" borderId="0" xfId="0" applyNumberFormat="1" applyFont="1"/>
    <xf numFmtId="169" fontId="6" fillId="2" borderId="0" xfId="3" applyNumberFormat="1" applyFont="1" applyFill="1" applyBorder="1"/>
    <xf numFmtId="169" fontId="8" fillId="2" borderId="0" xfId="3" applyNumberFormat="1" applyFont="1" applyFill="1" applyBorder="1"/>
    <xf numFmtId="169" fontId="5" fillId="2" borderId="13" xfId="3" applyNumberFormat="1" applyFont="1" applyFill="1" applyBorder="1" applyAlignment="1">
      <alignment horizontal="center" vertical="center"/>
    </xf>
    <xf numFmtId="169" fontId="6" fillId="0" borderId="17" xfId="3" applyNumberFormat="1" applyFont="1" applyFill="1" applyBorder="1" applyAlignment="1">
      <alignment horizontal="left" vertical="top"/>
    </xf>
    <xf numFmtId="169" fontId="9" fillId="7" borderId="17" xfId="3" applyNumberFormat="1" applyFont="1" applyFill="1" applyBorder="1" applyAlignment="1">
      <alignment horizontal="center" vertical="top"/>
    </xf>
    <xf numFmtId="169" fontId="6" fillId="7" borderId="17" xfId="3" applyNumberFormat="1" applyFont="1" applyFill="1" applyBorder="1" applyAlignment="1">
      <alignment horizontal="left" vertical="top"/>
    </xf>
    <xf numFmtId="169" fontId="6" fillId="0" borderId="8" xfId="3" applyNumberFormat="1" applyFont="1" applyFill="1" applyBorder="1" applyAlignment="1">
      <alignment horizontal="left" vertical="top"/>
    </xf>
    <xf numFmtId="0" fontId="9" fillId="0" borderId="29" xfId="0" applyFont="1" applyFill="1" applyBorder="1" applyAlignment="1">
      <alignment horizontal="left" vertical="top"/>
    </xf>
    <xf numFmtId="168" fontId="9" fillId="0" borderId="17" xfId="0" applyNumberFormat="1" applyFont="1" applyFill="1" applyBorder="1" applyAlignment="1">
      <alignment horizontal="center" vertical="top"/>
    </xf>
    <xf numFmtId="169" fontId="6" fillId="2" borderId="17" xfId="3" applyNumberFormat="1" applyFont="1" applyFill="1" applyBorder="1" applyAlignment="1">
      <alignment horizontal="left" vertical="top"/>
    </xf>
    <xf numFmtId="168" fontId="6" fillId="2" borderId="4" xfId="1" applyNumberFormat="1" applyFont="1" applyFill="1" applyBorder="1" applyAlignment="1">
      <alignment horizontal="left" vertical="top"/>
    </xf>
    <xf numFmtId="0" fontId="6" fillId="2" borderId="29" xfId="0" applyFont="1" applyFill="1" applyBorder="1" applyAlignment="1">
      <alignment horizontal="left" vertical="top"/>
    </xf>
    <xf numFmtId="0" fontId="6" fillId="2" borderId="30" xfId="0" applyFont="1" applyFill="1" applyBorder="1" applyAlignment="1">
      <alignment horizontal="left" vertical="top"/>
    </xf>
    <xf numFmtId="169" fontId="6" fillId="2" borderId="20" xfId="3" applyNumberFormat="1" applyFont="1" applyFill="1" applyBorder="1" applyAlignment="1">
      <alignment horizontal="left" vertical="top"/>
    </xf>
    <xf numFmtId="14" fontId="8" fillId="7" borderId="0" xfId="0" applyNumberFormat="1" applyFont="1" applyFill="1" applyAlignment="1">
      <alignment horizontal="left" vertical="top"/>
    </xf>
    <xf numFmtId="168" fontId="5" fillId="4" borderId="52" xfId="1" applyNumberFormat="1" applyFont="1" applyFill="1" applyBorder="1" applyAlignment="1">
      <alignment horizontal="left" vertical="top"/>
    </xf>
    <xf numFmtId="168" fontId="26" fillId="4" borderId="19" xfId="1" applyNumberFormat="1" applyFont="1" applyFill="1" applyBorder="1" applyAlignment="1">
      <alignment horizontal="left" vertical="top"/>
    </xf>
    <xf numFmtId="168" fontId="6" fillId="2" borderId="65" xfId="1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center" vertical="top"/>
    </xf>
    <xf numFmtId="168" fontId="5" fillId="4" borderId="48" xfId="1" applyNumberFormat="1" applyFont="1" applyFill="1" applyBorder="1" applyAlignment="1">
      <alignment horizontal="left" vertical="top"/>
    </xf>
    <xf numFmtId="168" fontId="5" fillId="4" borderId="8" xfId="1" applyNumberFormat="1" applyFont="1" applyFill="1" applyBorder="1" applyAlignment="1">
      <alignment horizontal="left" vertical="top"/>
    </xf>
    <xf numFmtId="168" fontId="8" fillId="13" borderId="17" xfId="1" applyNumberFormat="1" applyFont="1" applyFill="1" applyBorder="1" applyAlignment="1">
      <alignment horizontal="left" vertical="top"/>
    </xf>
    <xf numFmtId="0" fontId="6" fillId="2" borderId="37" xfId="0" applyFont="1" applyFill="1" applyBorder="1" applyAlignment="1">
      <alignment horizontal="left" vertical="top" wrapText="1"/>
    </xf>
    <xf numFmtId="0" fontId="9" fillId="2" borderId="37" xfId="0" applyFont="1" applyFill="1" applyBorder="1" applyAlignment="1">
      <alignment horizontal="left" vertical="top" wrapText="1"/>
    </xf>
    <xf numFmtId="168" fontId="9" fillId="7" borderId="41" xfId="0" applyNumberFormat="1" applyFont="1" applyFill="1" applyBorder="1" applyAlignment="1">
      <alignment horizontal="center" vertical="top"/>
    </xf>
    <xf numFmtId="165" fontId="6" fillId="2" borderId="27" xfId="1" applyFont="1" applyFill="1" applyBorder="1" applyAlignment="1">
      <alignment horizontal="left" vertical="top"/>
    </xf>
    <xf numFmtId="165" fontId="6" fillId="0" borderId="27" xfId="1" applyFont="1" applyFill="1" applyBorder="1" applyAlignment="1">
      <alignment horizontal="left" vertical="top"/>
    </xf>
    <xf numFmtId="168" fontId="9" fillId="7" borderId="37" xfId="0" applyNumberFormat="1" applyFont="1" applyFill="1" applyBorder="1" applyAlignment="1">
      <alignment horizontal="center" vertical="top"/>
    </xf>
    <xf numFmtId="168" fontId="26" fillId="4" borderId="18" xfId="1" applyNumberFormat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168" fontId="26" fillId="4" borderId="17" xfId="1" applyNumberFormat="1" applyFont="1" applyFill="1" applyBorder="1" applyAlignment="1">
      <alignment horizontal="left" vertical="top"/>
    </xf>
    <xf numFmtId="168" fontId="5" fillId="4" borderId="54" xfId="1" applyNumberFormat="1" applyFont="1" applyFill="1" applyBorder="1" applyAlignment="1">
      <alignment horizontal="left" vertical="top"/>
    </xf>
    <xf numFmtId="168" fontId="6" fillId="10" borderId="41" xfId="1" applyNumberFormat="1" applyFont="1" applyFill="1" applyBorder="1" applyAlignment="1">
      <alignment horizontal="left" vertical="top"/>
    </xf>
    <xf numFmtId="168" fontId="7" fillId="10" borderId="8" xfId="1" applyNumberFormat="1" applyFont="1" applyFill="1" applyBorder="1" applyAlignment="1">
      <alignment horizontal="left" vertical="top"/>
    </xf>
    <xf numFmtId="168" fontId="9" fillId="2" borderId="29" xfId="1" applyNumberFormat="1" applyFont="1" applyFill="1" applyBorder="1" applyAlignment="1">
      <alignment horizontal="left" vertical="top"/>
    </xf>
    <xf numFmtId="168" fontId="9" fillId="2" borderId="21" xfId="1" applyNumberFormat="1" applyFont="1" applyFill="1" applyBorder="1" applyAlignment="1">
      <alignment horizontal="left" vertical="top"/>
    </xf>
    <xf numFmtId="169" fontId="9" fillId="0" borderId="17" xfId="3" applyNumberFormat="1" applyFont="1" applyFill="1" applyBorder="1" applyAlignment="1">
      <alignment horizontal="left" vertical="top"/>
    </xf>
    <xf numFmtId="168" fontId="9" fillId="0" borderId="37" xfId="1" applyNumberFormat="1" applyFont="1" applyFill="1" applyBorder="1" applyAlignment="1">
      <alignment horizontal="left" vertical="top"/>
    </xf>
    <xf numFmtId="169" fontId="9" fillId="7" borderId="8" xfId="3" applyNumberFormat="1" applyFont="1" applyFill="1" applyBorder="1" applyAlignment="1">
      <alignment horizontal="center" vertical="top"/>
    </xf>
    <xf numFmtId="0" fontId="9" fillId="14" borderId="67" xfId="0" applyFont="1" applyFill="1" applyBorder="1" applyAlignment="1">
      <alignment horizontal="left" vertical="top"/>
    </xf>
    <xf numFmtId="0" fontId="9" fillId="7" borderId="37" xfId="0" applyFont="1" applyFill="1" applyBorder="1" applyAlignment="1">
      <alignment horizontal="left" vertical="top" wrapText="1"/>
    </xf>
    <xf numFmtId="168" fontId="9" fillId="7" borderId="8" xfId="1" applyNumberFormat="1" applyFont="1" applyFill="1" applyBorder="1" applyAlignment="1">
      <alignment horizontal="left" vertical="top"/>
    </xf>
    <xf numFmtId="168" fontId="8" fillId="13" borderId="19" xfId="1" applyNumberFormat="1" applyFont="1" applyFill="1" applyBorder="1" applyAlignment="1">
      <alignment horizontal="left" vertical="top"/>
    </xf>
    <xf numFmtId="168" fontId="8" fillId="13" borderId="18" xfId="1" applyNumberFormat="1" applyFont="1" applyFill="1" applyBorder="1" applyAlignment="1">
      <alignment horizontal="left" vertical="top"/>
    </xf>
    <xf numFmtId="168" fontId="6" fillId="13" borderId="17" xfId="1" applyNumberFormat="1" applyFont="1" applyFill="1" applyBorder="1" applyAlignment="1">
      <alignment horizontal="left" vertical="top"/>
    </xf>
    <xf numFmtId="168" fontId="8" fillId="13" borderId="41" xfId="1" applyNumberFormat="1" applyFont="1" applyFill="1" applyBorder="1" applyAlignment="1">
      <alignment horizontal="left" vertical="top"/>
    </xf>
    <xf numFmtId="168" fontId="8" fillId="13" borderId="37" xfId="1" applyNumberFormat="1" applyFont="1" applyFill="1" applyBorder="1" applyAlignment="1">
      <alignment horizontal="left" vertical="top"/>
    </xf>
    <xf numFmtId="168" fontId="8" fillId="13" borderId="43" xfId="1" applyNumberFormat="1" applyFont="1" applyFill="1" applyBorder="1" applyAlignment="1">
      <alignment horizontal="left" vertical="top"/>
    </xf>
    <xf numFmtId="168" fontId="8" fillId="13" borderId="10" xfId="1" applyNumberFormat="1" applyFont="1" applyFill="1" applyBorder="1" applyAlignment="1">
      <alignment horizontal="left" vertical="top"/>
    </xf>
    <xf numFmtId="169" fontId="8" fillId="13" borderId="20" xfId="3" applyNumberFormat="1" applyFont="1" applyFill="1" applyBorder="1" applyAlignment="1">
      <alignment horizontal="left" vertical="top"/>
    </xf>
    <xf numFmtId="168" fontId="8" fillId="13" borderId="36" xfId="1" applyNumberFormat="1" applyFont="1" applyFill="1" applyBorder="1" applyAlignment="1">
      <alignment horizontal="left" vertical="top"/>
    </xf>
    <xf numFmtId="168" fontId="8" fillId="13" borderId="30" xfId="1" applyNumberFormat="1" applyFont="1" applyFill="1" applyBorder="1" applyAlignment="1">
      <alignment horizontal="left" vertical="top"/>
    </xf>
    <xf numFmtId="168" fontId="8" fillId="13" borderId="8" xfId="1" applyNumberFormat="1" applyFont="1" applyFill="1" applyBorder="1" applyAlignment="1">
      <alignment horizontal="left" vertical="top"/>
    </xf>
    <xf numFmtId="168" fontId="8" fillId="13" borderId="20" xfId="1" applyNumberFormat="1" applyFont="1" applyFill="1" applyBorder="1" applyAlignment="1">
      <alignment horizontal="left" vertical="top"/>
    </xf>
    <xf numFmtId="168" fontId="8" fillId="13" borderId="24" xfId="1" applyNumberFormat="1" applyFont="1" applyFill="1" applyBorder="1" applyAlignment="1">
      <alignment horizontal="left" vertical="top"/>
    </xf>
    <xf numFmtId="168" fontId="8" fillId="13" borderId="25" xfId="1" applyNumberFormat="1" applyFont="1" applyFill="1" applyBorder="1" applyAlignment="1">
      <alignment horizontal="left" vertical="top"/>
    </xf>
    <xf numFmtId="168" fontId="6" fillId="13" borderId="41" xfId="1" applyNumberFormat="1" applyFont="1" applyFill="1" applyBorder="1" applyAlignment="1">
      <alignment horizontal="left" vertical="top"/>
    </xf>
    <xf numFmtId="168" fontId="7" fillId="2" borderId="41" xfId="1" applyNumberFormat="1" applyFont="1" applyFill="1" applyBorder="1" applyAlignment="1">
      <alignment horizontal="left" vertical="top"/>
    </xf>
    <xf numFmtId="0" fontId="6" fillId="0" borderId="57" xfId="0" applyFont="1" applyFill="1" applyBorder="1" applyAlignment="1">
      <alignment horizontal="left" vertical="top"/>
    </xf>
    <xf numFmtId="168" fontId="6" fillId="0" borderId="57" xfId="1" applyNumberFormat="1" applyFont="1" applyFill="1" applyBorder="1" applyAlignment="1">
      <alignment horizontal="left" vertical="top"/>
    </xf>
    <xf numFmtId="168" fontId="9" fillId="2" borderId="28" xfId="1" applyNumberFormat="1" applyFont="1" applyFill="1" applyBorder="1" applyAlignment="1">
      <alignment horizontal="left" vertical="top"/>
    </xf>
    <xf numFmtId="0" fontId="29" fillId="7" borderId="30" xfId="0" applyFont="1" applyFill="1" applyBorder="1" applyAlignment="1">
      <alignment horizontal="left" vertical="top" wrapText="1"/>
    </xf>
    <xf numFmtId="168" fontId="29" fillId="7" borderId="17" xfId="1" applyNumberFormat="1" applyFont="1" applyFill="1" applyBorder="1" applyAlignment="1">
      <alignment horizontal="left" vertical="top"/>
    </xf>
    <xf numFmtId="168" fontId="29" fillId="7" borderId="41" xfId="1" applyNumberFormat="1" applyFont="1" applyFill="1" applyBorder="1" applyAlignment="1">
      <alignment horizontal="left" vertical="top"/>
    </xf>
    <xf numFmtId="168" fontId="29" fillId="7" borderId="8" xfId="1" applyNumberFormat="1" applyFont="1" applyFill="1" applyBorder="1" applyAlignment="1">
      <alignment horizontal="left" vertical="top"/>
    </xf>
    <xf numFmtId="168" fontId="29" fillId="7" borderId="37" xfId="1" applyNumberFormat="1" applyFont="1" applyFill="1" applyBorder="1" applyAlignment="1">
      <alignment horizontal="left" vertical="top"/>
    </xf>
    <xf numFmtId="168" fontId="30" fillId="7" borderId="17" xfId="1" applyNumberFormat="1" applyFont="1" applyFill="1" applyBorder="1" applyAlignment="1">
      <alignment horizontal="left" vertical="top"/>
    </xf>
    <xf numFmtId="168" fontId="29" fillId="7" borderId="19" xfId="1" applyNumberFormat="1" applyFont="1" applyFill="1" applyBorder="1" applyAlignment="1">
      <alignment horizontal="left" vertical="top"/>
    </xf>
    <xf numFmtId="168" fontId="30" fillId="7" borderId="29" xfId="1" applyNumberFormat="1" applyFont="1" applyFill="1" applyBorder="1" applyAlignment="1">
      <alignment horizontal="left" vertical="top"/>
    </xf>
    <xf numFmtId="168" fontId="29" fillId="7" borderId="18" xfId="1" applyNumberFormat="1" applyFont="1" applyFill="1" applyBorder="1" applyAlignment="1">
      <alignment horizontal="left" vertical="top"/>
    </xf>
    <xf numFmtId="169" fontId="29" fillId="7" borderId="17" xfId="3" applyNumberFormat="1" applyFont="1" applyFill="1" applyBorder="1" applyAlignment="1">
      <alignment horizontal="left" vertical="top"/>
    </xf>
    <xf numFmtId="0" fontId="29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6" fillId="0" borderId="66" xfId="0" applyFont="1" applyFill="1" applyBorder="1" applyAlignment="1">
      <alignment horizontal="left" vertical="top"/>
    </xf>
    <xf numFmtId="168" fontId="30" fillId="7" borderId="27" xfId="1" applyNumberFormat="1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left" vertical="top"/>
    </xf>
    <xf numFmtId="168" fontId="6" fillId="0" borderId="0" xfId="0" applyNumberFormat="1" applyFont="1" applyFill="1" applyBorder="1" applyAlignment="1">
      <alignment horizontal="left" vertical="top"/>
    </xf>
    <xf numFmtId="14" fontId="29" fillId="7" borderId="29" xfId="0" applyNumberFormat="1" applyFont="1" applyFill="1" applyBorder="1" applyAlignment="1">
      <alignment horizontal="left" vertical="top"/>
    </xf>
    <xf numFmtId="0" fontId="6" fillId="2" borderId="42" xfId="0" applyFont="1" applyFill="1" applyBorder="1" applyAlignment="1">
      <alignment horizontal="left" vertical="top" wrapText="1"/>
    </xf>
    <xf numFmtId="168" fontId="6" fillId="0" borderId="42" xfId="1" applyNumberFormat="1" applyFont="1" applyFill="1" applyBorder="1" applyAlignment="1">
      <alignment horizontal="left" vertical="top"/>
    </xf>
    <xf numFmtId="168" fontId="9" fillId="7" borderId="18" xfId="1" applyNumberFormat="1" applyFont="1" applyFill="1" applyBorder="1" applyAlignment="1">
      <alignment horizontal="left" vertical="top"/>
    </xf>
    <xf numFmtId="0" fontId="32" fillId="0" borderId="30" xfId="0" applyFont="1" applyFill="1" applyBorder="1" applyAlignment="1">
      <alignment horizontal="left" vertical="top" wrapText="1"/>
    </xf>
    <xf numFmtId="168" fontId="9" fillId="0" borderId="42" xfId="1" applyNumberFormat="1" applyFont="1" applyFill="1" applyBorder="1" applyAlignment="1">
      <alignment horizontal="left" vertical="top"/>
    </xf>
    <xf numFmtId="168" fontId="9" fillId="0" borderId="38" xfId="1" applyNumberFormat="1" applyFont="1" applyFill="1" applyBorder="1" applyAlignment="1">
      <alignment horizontal="left" vertical="top"/>
    </xf>
    <xf numFmtId="168" fontId="9" fillId="2" borderId="31" xfId="1" applyNumberFormat="1" applyFont="1" applyFill="1" applyBorder="1" applyAlignment="1">
      <alignment horizontal="left" vertical="top"/>
    </xf>
    <xf numFmtId="9" fontId="5" fillId="2" borderId="1" xfId="4" applyFont="1" applyFill="1" applyBorder="1" applyAlignment="1">
      <alignment horizontal="center" vertical="center" wrapText="1"/>
    </xf>
    <xf numFmtId="1" fontId="5" fillId="2" borderId="3" xfId="4" applyNumberFormat="1" applyFont="1" applyFill="1" applyBorder="1" applyAlignment="1">
      <alignment horizontal="center" vertical="center"/>
    </xf>
    <xf numFmtId="9" fontId="5" fillId="2" borderId="9" xfId="4" applyFont="1" applyFill="1" applyBorder="1" applyAlignment="1">
      <alignment horizontal="center" vertical="center" wrapText="1"/>
    </xf>
    <xf numFmtId="1" fontId="5" fillId="2" borderId="63" xfId="4" applyNumberFormat="1" applyFont="1" applyFill="1" applyBorder="1" applyAlignment="1">
      <alignment horizontal="center" vertical="center"/>
    </xf>
    <xf numFmtId="9" fontId="5" fillId="2" borderId="12" xfId="4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left" vertical="top"/>
    </xf>
    <xf numFmtId="168" fontId="9" fillId="4" borderId="1" xfId="0" applyNumberFormat="1" applyFont="1" applyFill="1" applyBorder="1" applyAlignment="1">
      <alignment horizontal="center" vertical="top"/>
    </xf>
    <xf numFmtId="168" fontId="9" fillId="4" borderId="9" xfId="0" applyNumberFormat="1" applyFont="1" applyFill="1" applyBorder="1" applyAlignment="1">
      <alignment horizontal="center" vertical="top"/>
    </xf>
    <xf numFmtId="168" fontId="9" fillId="4" borderId="2" xfId="0" applyNumberFormat="1" applyFont="1" applyFill="1" applyBorder="1" applyAlignment="1">
      <alignment horizontal="center" vertical="top"/>
    </xf>
    <xf numFmtId="9" fontId="9" fillId="4" borderId="9" xfId="4" applyFont="1" applyFill="1" applyBorder="1" applyAlignment="1">
      <alignment horizontal="center" vertical="top"/>
    </xf>
    <xf numFmtId="9" fontId="9" fillId="4" borderId="1" xfId="4" applyFont="1" applyFill="1" applyBorder="1" applyAlignment="1">
      <alignment horizontal="center" vertical="top"/>
    </xf>
    <xf numFmtId="0" fontId="9" fillId="4" borderId="35" xfId="0" applyFont="1" applyFill="1" applyBorder="1" applyAlignment="1">
      <alignment horizontal="left" vertical="top"/>
    </xf>
    <xf numFmtId="168" fontId="9" fillId="4" borderId="13" xfId="0" applyNumberFormat="1" applyFont="1" applyFill="1" applyBorder="1" applyAlignment="1">
      <alignment horizontal="center" vertical="top"/>
    </xf>
    <xf numFmtId="168" fontId="9" fillId="4" borderId="12" xfId="0" applyNumberFormat="1" applyFont="1" applyFill="1" applyBorder="1" applyAlignment="1">
      <alignment horizontal="center" vertical="top"/>
    </xf>
    <xf numFmtId="168" fontId="9" fillId="4" borderId="7" xfId="0" applyNumberFormat="1" applyFont="1" applyFill="1" applyBorder="1" applyAlignment="1">
      <alignment horizontal="center" vertical="top"/>
    </xf>
    <xf numFmtId="9" fontId="9" fillId="4" borderId="12" xfId="4" applyFont="1" applyFill="1" applyBorder="1" applyAlignment="1">
      <alignment horizontal="center" vertical="top"/>
    </xf>
    <xf numFmtId="9" fontId="9" fillId="4" borderId="13" xfId="4" applyFont="1" applyFill="1" applyBorder="1" applyAlignment="1">
      <alignment horizontal="center" vertical="top"/>
    </xf>
    <xf numFmtId="0" fontId="7" fillId="11" borderId="0" xfId="0" applyFont="1" applyFill="1" applyAlignment="1">
      <alignment vertical="top"/>
    </xf>
    <xf numFmtId="0" fontId="9" fillId="11" borderId="33" xfId="0" applyFont="1" applyFill="1" applyBorder="1" applyAlignment="1">
      <alignment horizontal="left" vertical="top"/>
    </xf>
    <xf numFmtId="0" fontId="9" fillId="11" borderId="34" xfId="0" applyFont="1" applyFill="1" applyBorder="1" applyAlignment="1">
      <alignment horizontal="left" vertical="top" wrapText="1"/>
    </xf>
    <xf numFmtId="168" fontId="9" fillId="11" borderId="24" xfId="0" applyNumberFormat="1" applyFont="1" applyFill="1" applyBorder="1" applyAlignment="1">
      <alignment horizontal="center" vertical="top"/>
    </xf>
    <xf numFmtId="9" fontId="9" fillId="11" borderId="26" xfId="4" applyFont="1" applyFill="1" applyBorder="1" applyAlignment="1">
      <alignment horizontal="center" vertical="top"/>
    </xf>
    <xf numFmtId="9" fontId="9" fillId="11" borderId="24" xfId="4" applyFont="1" applyFill="1" applyBorder="1" applyAlignment="1">
      <alignment horizontal="center" vertical="top"/>
    </xf>
    <xf numFmtId="0" fontId="9" fillId="7" borderId="27" xfId="0" applyFont="1" applyFill="1" applyBorder="1" applyAlignment="1">
      <alignment horizontal="left" vertical="top"/>
    </xf>
    <xf numFmtId="168" fontId="9" fillId="7" borderId="29" xfId="0" applyNumberFormat="1" applyFont="1" applyFill="1" applyBorder="1" applyAlignment="1">
      <alignment horizontal="center" vertical="top"/>
    </xf>
    <xf numFmtId="9" fontId="9" fillId="7" borderId="27" xfId="4" applyFont="1" applyFill="1" applyBorder="1" applyAlignment="1">
      <alignment horizontal="center" vertical="top"/>
    </xf>
    <xf numFmtId="9" fontId="9" fillId="7" borderId="17" xfId="4" applyFont="1" applyFill="1" applyBorder="1" applyAlignment="1">
      <alignment horizontal="center" vertical="top"/>
    </xf>
    <xf numFmtId="9" fontId="6" fillId="2" borderId="27" xfId="4" applyFont="1" applyFill="1" applyBorder="1" applyAlignment="1">
      <alignment horizontal="center" vertical="top"/>
    </xf>
    <xf numFmtId="0" fontId="14" fillId="7" borderId="30" xfId="0" applyFont="1" applyFill="1" applyBorder="1" applyAlignment="1">
      <alignment horizontal="left" vertical="top" wrapText="1"/>
    </xf>
    <xf numFmtId="170" fontId="5" fillId="2" borderId="0" xfId="4" applyNumberFormat="1" applyFont="1" applyFill="1" applyBorder="1" applyAlignment="1">
      <alignment horizontal="center" vertical="top"/>
    </xf>
    <xf numFmtId="0" fontId="15" fillId="7" borderId="30" xfId="0" applyFont="1" applyFill="1" applyBorder="1" applyAlignment="1">
      <alignment horizontal="left" vertical="top" wrapText="1"/>
    </xf>
    <xf numFmtId="168" fontId="9" fillId="2" borderId="27" xfId="0" applyNumberFormat="1" applyFont="1" applyFill="1" applyBorder="1" applyAlignment="1">
      <alignment horizontal="center" vertical="top"/>
    </xf>
    <xf numFmtId="168" fontId="9" fillId="0" borderId="27" xfId="0" applyNumberFormat="1" applyFont="1" applyFill="1" applyBorder="1" applyAlignment="1">
      <alignment horizontal="center" vertical="top"/>
    </xf>
    <xf numFmtId="165" fontId="9" fillId="0" borderId="27" xfId="1" applyFont="1" applyFill="1" applyBorder="1" applyAlignment="1">
      <alignment horizontal="center" vertical="top"/>
    </xf>
    <xf numFmtId="0" fontId="9" fillId="0" borderId="31" xfId="0" applyFont="1" applyFill="1" applyBorder="1" applyAlignment="1">
      <alignment horizontal="left" vertical="top"/>
    </xf>
    <xf numFmtId="168" fontId="9" fillId="2" borderId="28" xfId="0" applyNumberFormat="1" applyFont="1" applyFill="1" applyBorder="1" applyAlignment="1">
      <alignment horizontal="center" vertical="top"/>
    </xf>
    <xf numFmtId="168" fontId="9" fillId="0" borderId="28" xfId="0" applyNumberFormat="1" applyFont="1" applyFill="1" applyBorder="1" applyAlignment="1">
      <alignment horizontal="center" vertical="top"/>
    </xf>
    <xf numFmtId="168" fontId="9" fillId="0" borderId="21" xfId="0" applyNumberFormat="1" applyFont="1" applyFill="1" applyBorder="1" applyAlignment="1">
      <alignment horizontal="center" vertical="top"/>
    </xf>
    <xf numFmtId="165" fontId="9" fillId="0" borderId="28" xfId="1" applyFont="1" applyFill="1" applyBorder="1" applyAlignment="1">
      <alignment horizontal="center" vertical="top"/>
    </xf>
    <xf numFmtId="168" fontId="9" fillId="0" borderId="22" xfId="0" applyNumberFormat="1" applyFont="1" applyFill="1" applyBorder="1" applyAlignment="1">
      <alignment horizontal="center" vertical="top"/>
    </xf>
    <xf numFmtId="168" fontId="9" fillId="0" borderId="44" xfId="0" applyNumberFormat="1" applyFont="1" applyFill="1" applyBorder="1" applyAlignment="1">
      <alignment horizontal="center" vertical="top"/>
    </xf>
    <xf numFmtId="168" fontId="9" fillId="0" borderId="42" xfId="0" applyNumberFormat="1" applyFont="1" applyFill="1" applyBorder="1" applyAlignment="1">
      <alignment horizontal="center" vertical="top"/>
    </xf>
    <xf numFmtId="168" fontId="9" fillId="7" borderId="42" xfId="0" applyNumberFormat="1" applyFont="1" applyFill="1" applyBorder="1" applyAlignment="1">
      <alignment horizontal="center" vertical="top"/>
    </xf>
    <xf numFmtId="9" fontId="6" fillId="2" borderId="28" xfId="4" applyFont="1" applyFill="1" applyBorder="1" applyAlignment="1">
      <alignment horizontal="center" vertical="top"/>
    </xf>
    <xf numFmtId="9" fontId="6" fillId="2" borderId="21" xfId="4" applyFont="1" applyFill="1" applyBorder="1" applyAlignment="1">
      <alignment horizontal="center" vertical="top"/>
    </xf>
    <xf numFmtId="9" fontId="6" fillId="0" borderId="0" xfId="4" applyFont="1" applyFill="1" applyBorder="1" applyAlignment="1">
      <alignment horizontal="center" vertical="top"/>
    </xf>
    <xf numFmtId="9" fontId="6" fillId="0" borderId="4" xfId="4" applyFont="1" applyFill="1" applyBorder="1" applyAlignment="1">
      <alignment horizontal="center" vertical="top"/>
    </xf>
    <xf numFmtId="0" fontId="9" fillId="7" borderId="68" xfId="0" applyFont="1" applyFill="1" applyBorder="1" applyAlignment="1">
      <alignment horizontal="left" vertical="top"/>
    </xf>
    <xf numFmtId="168" fontId="9" fillId="4" borderId="45" xfId="0" applyNumberFormat="1" applyFont="1" applyFill="1" applyBorder="1" applyAlignment="1">
      <alignment horizontal="center" vertical="top"/>
    </xf>
    <xf numFmtId="168" fontId="9" fillId="4" borderId="67" xfId="0" applyNumberFormat="1" applyFont="1" applyFill="1" applyBorder="1" applyAlignment="1">
      <alignment horizontal="center" vertical="top"/>
    </xf>
    <xf numFmtId="169" fontId="9" fillId="4" borderId="13" xfId="3" applyNumberFormat="1" applyFont="1" applyFill="1" applyBorder="1" applyAlignment="1">
      <alignment horizontal="center" vertical="top"/>
    </xf>
    <xf numFmtId="168" fontId="9" fillId="4" borderId="16" xfId="0" applyNumberFormat="1" applyFont="1" applyFill="1" applyBorder="1" applyAlignment="1">
      <alignment horizontal="center" vertical="top"/>
    </xf>
    <xf numFmtId="9" fontId="9" fillId="4" borderId="7" xfId="4" applyFont="1" applyFill="1" applyBorder="1" applyAlignment="1">
      <alignment horizontal="center" vertical="top"/>
    </xf>
    <xf numFmtId="0" fontId="9" fillId="8" borderId="33" xfId="0" applyFont="1" applyFill="1" applyBorder="1" applyAlignment="1">
      <alignment horizontal="left" vertical="top"/>
    </xf>
    <xf numFmtId="168" fontId="9" fillId="8" borderId="24" xfId="0" applyNumberFormat="1" applyFont="1" applyFill="1" applyBorder="1" applyAlignment="1">
      <alignment horizontal="center" vertical="top"/>
    </xf>
    <xf numFmtId="168" fontId="9" fillId="8" borderId="43" xfId="0" applyNumberFormat="1" applyFont="1" applyFill="1" applyBorder="1" applyAlignment="1">
      <alignment horizontal="center" vertical="top"/>
    </xf>
    <xf numFmtId="168" fontId="9" fillId="8" borderId="10" xfId="0" applyNumberFormat="1" applyFont="1" applyFill="1" applyBorder="1" applyAlignment="1">
      <alignment horizontal="center" vertical="top"/>
    </xf>
    <xf numFmtId="168" fontId="9" fillId="8" borderId="36" xfId="0" applyNumberFormat="1" applyFont="1" applyFill="1" applyBorder="1" applyAlignment="1">
      <alignment horizontal="center" vertical="top"/>
    </xf>
    <xf numFmtId="168" fontId="9" fillId="8" borderId="25" xfId="0" applyNumberFormat="1" applyFont="1" applyFill="1" applyBorder="1" applyAlignment="1">
      <alignment horizontal="center" vertical="top"/>
    </xf>
    <xf numFmtId="168" fontId="9" fillId="8" borderId="20" xfId="0" applyNumberFormat="1" applyFont="1" applyFill="1" applyBorder="1" applyAlignment="1">
      <alignment horizontal="center" vertical="top"/>
    </xf>
    <xf numFmtId="169" fontId="9" fillId="8" borderId="24" xfId="3" applyNumberFormat="1" applyFont="1" applyFill="1" applyBorder="1" applyAlignment="1">
      <alignment horizontal="center" vertical="top"/>
    </xf>
    <xf numFmtId="168" fontId="9" fillId="8" borderId="26" xfId="0" applyNumberFormat="1" applyFont="1" applyFill="1" applyBorder="1" applyAlignment="1">
      <alignment horizontal="center" vertical="top"/>
    </xf>
    <xf numFmtId="9" fontId="9" fillId="8" borderId="25" xfId="4" applyFont="1" applyFill="1" applyBorder="1" applyAlignment="1">
      <alignment horizontal="center" vertical="top"/>
    </xf>
    <xf numFmtId="168" fontId="6" fillId="0" borderId="17" xfId="0" applyNumberFormat="1" applyFont="1" applyFill="1" applyBorder="1" applyAlignment="1">
      <alignment horizontal="center" vertical="top"/>
    </xf>
    <xf numFmtId="168" fontId="6" fillId="0" borderId="27" xfId="0" applyNumberFormat="1" applyFont="1" applyFill="1" applyBorder="1" applyAlignment="1">
      <alignment horizontal="center" vertical="top"/>
    </xf>
    <xf numFmtId="0" fontId="9" fillId="8" borderId="29" xfId="0" applyFont="1" applyFill="1" applyBorder="1" applyAlignment="1">
      <alignment horizontal="left" vertical="top"/>
    </xf>
    <xf numFmtId="168" fontId="9" fillId="8" borderId="17" xfId="0" applyNumberFormat="1" applyFont="1" applyFill="1" applyBorder="1" applyAlignment="1">
      <alignment horizontal="center" vertical="top"/>
    </xf>
    <xf numFmtId="168" fontId="9" fillId="8" borderId="41" xfId="0" applyNumberFormat="1" applyFont="1" applyFill="1" applyBorder="1" applyAlignment="1">
      <alignment horizontal="center" vertical="top"/>
    </xf>
    <xf numFmtId="168" fontId="9" fillId="8" borderId="8" xfId="0" applyNumberFormat="1" applyFont="1" applyFill="1" applyBorder="1" applyAlignment="1">
      <alignment horizontal="center" vertical="top"/>
    </xf>
    <xf numFmtId="168" fontId="9" fillId="8" borderId="37" xfId="0" applyNumberFormat="1" applyFont="1" applyFill="1" applyBorder="1" applyAlignment="1">
      <alignment horizontal="center" vertical="top"/>
    </xf>
    <xf numFmtId="168" fontId="9" fillId="8" borderId="19" xfId="0" applyNumberFormat="1" applyFont="1" applyFill="1" applyBorder="1" applyAlignment="1">
      <alignment horizontal="center" vertical="top"/>
    </xf>
    <xf numFmtId="168" fontId="9" fillId="8" borderId="18" xfId="0" applyNumberFormat="1" applyFont="1" applyFill="1" applyBorder="1" applyAlignment="1">
      <alignment horizontal="center" vertical="top"/>
    </xf>
    <xf numFmtId="169" fontId="9" fillId="8" borderId="17" xfId="3" applyNumberFormat="1" applyFont="1" applyFill="1" applyBorder="1" applyAlignment="1">
      <alignment horizontal="center" vertical="top"/>
    </xf>
    <xf numFmtId="168" fontId="9" fillId="8" borderId="27" xfId="0" applyNumberFormat="1" applyFont="1" applyFill="1" applyBorder="1" applyAlignment="1">
      <alignment horizontal="center" vertical="top"/>
    </xf>
    <xf numFmtId="9" fontId="9" fillId="8" borderId="19" xfId="4" applyFont="1" applyFill="1" applyBorder="1" applyAlignment="1">
      <alignment horizontal="center" vertical="top"/>
    </xf>
    <xf numFmtId="168" fontId="9" fillId="8" borderId="17" xfId="0" applyNumberFormat="1" applyFont="1" applyFill="1" applyBorder="1" applyAlignment="1">
      <alignment horizontal="left" vertical="top"/>
    </xf>
    <xf numFmtId="168" fontId="9" fillId="8" borderId="27" xfId="0" applyNumberFormat="1" applyFont="1" applyFill="1" applyBorder="1" applyAlignment="1">
      <alignment horizontal="left" vertical="top"/>
    </xf>
    <xf numFmtId="168" fontId="9" fillId="8" borderId="19" xfId="0" applyNumberFormat="1" applyFont="1" applyFill="1" applyBorder="1" applyAlignment="1">
      <alignment horizontal="left" vertical="top"/>
    </xf>
    <xf numFmtId="44" fontId="17" fillId="0" borderId="64" xfId="0" applyNumberFormat="1" applyFont="1" applyBorder="1" applyAlignment="1">
      <alignment vertical="top"/>
    </xf>
    <xf numFmtId="9" fontId="29" fillId="7" borderId="19" xfId="4" applyFont="1" applyFill="1" applyBorder="1" applyAlignment="1">
      <alignment horizontal="center" vertical="top"/>
    </xf>
    <xf numFmtId="168" fontId="9" fillId="7" borderId="17" xfId="0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left" vertical="top"/>
    </xf>
    <xf numFmtId="168" fontId="10" fillId="2" borderId="17" xfId="0" applyNumberFormat="1" applyFont="1" applyFill="1" applyBorder="1" applyAlignment="1">
      <alignment horizontal="center" vertical="top"/>
    </xf>
    <xf numFmtId="168" fontId="10" fillId="2" borderId="19" xfId="0" applyNumberFormat="1" applyFont="1" applyFill="1" applyBorder="1" applyAlignment="1">
      <alignment horizontal="center" vertical="top"/>
    </xf>
    <xf numFmtId="168" fontId="10" fillId="2" borderId="27" xfId="0" applyNumberFormat="1" applyFont="1" applyFill="1" applyBorder="1" applyAlignment="1">
      <alignment horizontal="center" vertical="top"/>
    </xf>
    <xf numFmtId="168" fontId="9" fillId="7" borderId="41" xfId="0" applyNumberFormat="1" applyFont="1" applyFill="1" applyBorder="1" applyAlignment="1">
      <alignment horizontal="left" vertical="top"/>
    </xf>
    <xf numFmtId="168" fontId="9" fillId="7" borderId="19" xfId="0" applyNumberFormat="1" applyFont="1" applyFill="1" applyBorder="1" applyAlignment="1">
      <alignment horizontal="left" vertical="top"/>
    </xf>
    <xf numFmtId="168" fontId="9" fillId="7" borderId="18" xfId="0" applyNumberFormat="1" applyFont="1" applyFill="1" applyBorder="1" applyAlignment="1">
      <alignment horizontal="left" vertical="top"/>
    </xf>
    <xf numFmtId="169" fontId="9" fillId="7" borderId="17" xfId="3" applyNumberFormat="1" applyFont="1" applyFill="1" applyBorder="1" applyAlignment="1">
      <alignment horizontal="left" vertical="top"/>
    </xf>
    <xf numFmtId="168" fontId="9" fillId="7" borderId="27" xfId="0" applyNumberFormat="1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9" fontId="6" fillId="2" borderId="52" xfId="4" applyFont="1" applyFill="1" applyBorder="1" applyAlignment="1">
      <alignment horizontal="center" vertical="top"/>
    </xf>
    <xf numFmtId="0" fontId="9" fillId="14" borderId="35" xfId="0" applyFont="1" applyFill="1" applyBorder="1" applyAlignment="1">
      <alignment horizontal="left" vertical="top"/>
    </xf>
    <xf numFmtId="168" fontId="9" fillId="14" borderId="45" xfId="0" applyNumberFormat="1" applyFont="1" applyFill="1" applyBorder="1" applyAlignment="1">
      <alignment horizontal="center" vertical="top"/>
    </xf>
    <xf numFmtId="14" fontId="5" fillId="7" borderId="33" xfId="0" applyNumberFormat="1" applyFont="1" applyFill="1" applyBorder="1" applyAlignment="1">
      <alignment horizontal="left" vertical="top"/>
    </xf>
    <xf numFmtId="168" fontId="5" fillId="7" borderId="25" xfId="1" applyNumberFormat="1" applyFont="1" applyFill="1" applyBorder="1" applyAlignment="1">
      <alignment horizontal="left" vertical="top"/>
    </xf>
    <xf numFmtId="9" fontId="6" fillId="7" borderId="25" xfId="4" applyFont="1" applyFill="1" applyBorder="1" applyAlignment="1">
      <alignment horizontal="center" vertical="top"/>
    </xf>
    <xf numFmtId="9" fontId="5" fillId="4" borderId="19" xfId="4" applyFont="1" applyFill="1" applyBorder="1" applyAlignment="1">
      <alignment horizontal="center" vertical="top"/>
    </xf>
    <xf numFmtId="14" fontId="5" fillId="7" borderId="29" xfId="0" applyNumberFormat="1" applyFont="1" applyFill="1" applyBorder="1" applyAlignment="1">
      <alignment horizontal="left" vertical="top"/>
    </xf>
    <xf numFmtId="168" fontId="5" fillId="7" borderId="19" xfId="1" applyNumberFormat="1" applyFont="1" applyFill="1" applyBorder="1" applyAlignment="1">
      <alignment horizontal="left" vertical="top"/>
    </xf>
    <xf numFmtId="168" fontId="5" fillId="7" borderId="18" xfId="1" applyNumberFormat="1" applyFont="1" applyFill="1" applyBorder="1" applyAlignment="1">
      <alignment horizontal="left" vertical="top"/>
    </xf>
    <xf numFmtId="168" fontId="5" fillId="7" borderId="17" xfId="1" applyNumberFormat="1" applyFont="1" applyFill="1" applyBorder="1" applyAlignment="1">
      <alignment horizontal="left" vertical="top"/>
    </xf>
    <xf numFmtId="9" fontId="6" fillId="7" borderId="19" xfId="4" applyFont="1" applyFill="1" applyBorder="1" applyAlignment="1">
      <alignment horizontal="center" vertical="top"/>
    </xf>
    <xf numFmtId="9" fontId="27" fillId="4" borderId="19" xfId="4" applyFont="1" applyFill="1" applyBorder="1" applyAlignment="1">
      <alignment horizontal="center" vertical="top"/>
    </xf>
    <xf numFmtId="9" fontId="6" fillId="4" borderId="19" xfId="4" applyFont="1" applyFill="1" applyBorder="1" applyAlignment="1">
      <alignment horizontal="center" vertical="top"/>
    </xf>
    <xf numFmtId="9" fontId="5" fillId="7" borderId="19" xfId="4" applyFont="1" applyFill="1" applyBorder="1" applyAlignment="1">
      <alignment horizontal="center" vertical="top"/>
    </xf>
    <xf numFmtId="9" fontId="6" fillId="4" borderId="52" xfId="4" applyFont="1" applyFill="1" applyBorder="1" applyAlignment="1">
      <alignment horizontal="center" vertical="top"/>
    </xf>
    <xf numFmtId="9" fontId="5" fillId="4" borderId="52" xfId="4" applyFont="1" applyFill="1" applyBorder="1" applyAlignment="1">
      <alignment horizontal="center" vertical="top"/>
    </xf>
    <xf numFmtId="168" fontId="26" fillId="4" borderId="52" xfId="1" applyNumberFormat="1" applyFont="1" applyFill="1" applyBorder="1" applyAlignment="1">
      <alignment horizontal="left" vertical="top"/>
    </xf>
    <xf numFmtId="168" fontId="26" fillId="4" borderId="48" xfId="1" applyNumberFormat="1" applyFont="1" applyFill="1" applyBorder="1" applyAlignment="1">
      <alignment horizontal="left" vertical="top"/>
    </xf>
    <xf numFmtId="168" fontId="26" fillId="4" borderId="54" xfId="1" applyNumberFormat="1" applyFont="1" applyFill="1" applyBorder="1" applyAlignment="1">
      <alignment horizontal="left" vertical="top"/>
    </xf>
    <xf numFmtId="168" fontId="26" fillId="4" borderId="8" xfId="1" applyNumberFormat="1" applyFont="1" applyFill="1" applyBorder="1" applyAlignment="1">
      <alignment horizontal="left" vertical="top"/>
    </xf>
    <xf numFmtId="9" fontId="26" fillId="4" borderId="52" xfId="4" applyFont="1" applyFill="1" applyBorder="1" applyAlignment="1">
      <alignment horizontal="center" vertical="top"/>
    </xf>
    <xf numFmtId="168" fontId="6" fillId="2" borderId="8" xfId="1" applyNumberFormat="1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168" fontId="11" fillId="4" borderId="7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14" fontId="8" fillId="16" borderId="0" xfId="0" applyNumberFormat="1" applyFont="1" applyFill="1" applyAlignment="1">
      <alignment horizontal="left" vertical="top"/>
    </xf>
    <xf numFmtId="0" fontId="6" fillId="16" borderId="0" xfId="0" applyNumberFormat="1" applyFont="1" applyFill="1" applyBorder="1" applyAlignment="1">
      <alignment horizontal="center" vertical="center"/>
    </xf>
    <xf numFmtId="0" fontId="6" fillId="16" borderId="0" xfId="0" applyFont="1" applyFill="1" applyBorder="1" applyAlignment="1">
      <alignment vertical="top"/>
    </xf>
    <xf numFmtId="165" fontId="6" fillId="16" borderId="0" xfId="1" applyFont="1" applyFill="1" applyBorder="1"/>
    <xf numFmtId="169" fontId="6" fillId="16" borderId="0" xfId="3" applyNumberFormat="1" applyFont="1" applyFill="1" applyBorder="1"/>
    <xf numFmtId="168" fontId="6" fillId="16" borderId="0" xfId="1" applyNumberFormat="1" applyFont="1" applyFill="1" applyBorder="1"/>
    <xf numFmtId="9" fontId="6" fillId="16" borderId="0" xfId="4" applyFont="1" applyFill="1" applyBorder="1" applyAlignment="1">
      <alignment horizontal="center" vertical="center"/>
    </xf>
    <xf numFmtId="0" fontId="43" fillId="0" borderId="0" xfId="6" applyNumberFormat="1" applyFont="1" applyFill="1" applyBorder="1" applyAlignment="1">
      <alignment horizontal="center" vertical="center" wrapText="1" readingOrder="1"/>
    </xf>
    <xf numFmtId="4" fontId="42" fillId="0" borderId="0" xfId="6" applyNumberFormat="1" applyFont="1" applyFill="1" applyBorder="1" applyAlignment="1">
      <alignment horizontal="right" vertical="center" wrapText="1" readingOrder="1"/>
    </xf>
    <xf numFmtId="0" fontId="42" fillId="0" borderId="0" xfId="6" applyNumberFormat="1" applyFont="1" applyFill="1" applyBorder="1" applyAlignment="1">
      <alignment horizontal="right" vertical="center" wrapText="1" readingOrder="1"/>
    </xf>
    <xf numFmtId="0" fontId="46" fillId="0" borderId="0" xfId="6" applyNumberFormat="1" applyFont="1" applyFill="1" applyBorder="1" applyAlignment="1">
      <alignment horizontal="center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/>
    <xf numFmtId="0" fontId="40" fillId="9" borderId="59" xfId="6" applyNumberFormat="1" applyFont="1" applyFill="1" applyBorder="1" applyAlignment="1">
      <alignment horizontal="center" vertical="top" wrapText="1" readingOrder="1"/>
    </xf>
    <xf numFmtId="0" fontId="39" fillId="0" borderId="62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 applyAlignment="1">
      <alignment horizontal="center"/>
    </xf>
    <xf numFmtId="0" fontId="39" fillId="0" borderId="0" xfId="6" applyNumberFormat="1" applyFont="1" applyFill="1" applyBorder="1" applyAlignment="1">
      <alignment horizontal="center" vertical="top" wrapText="1"/>
    </xf>
    <xf numFmtId="0" fontId="33" fillId="0" borderId="0" xfId="6" applyFont="1" applyFill="1" applyBorder="1"/>
    <xf numFmtId="0" fontId="33" fillId="0" borderId="0" xfId="6" applyFont="1" applyFill="1" applyBorder="1" applyAlignment="1">
      <alignment horizontal="center"/>
    </xf>
    <xf numFmtId="0" fontId="17" fillId="0" borderId="0" xfId="6" applyFont="1" applyFill="1" applyBorder="1"/>
    <xf numFmtId="0" fontId="17" fillId="0" borderId="0" xfId="6" applyFont="1" applyFill="1" applyBorder="1" applyAlignment="1">
      <alignment horizontal="center"/>
    </xf>
    <xf numFmtId="0" fontId="48" fillId="0" borderId="0" xfId="6" applyFont="1" applyFill="1" applyBorder="1"/>
    <xf numFmtId="0" fontId="48" fillId="0" borderId="0" xfId="6" applyFont="1" applyFill="1" applyBorder="1" applyAlignment="1">
      <alignment horizontal="center"/>
    </xf>
    <xf numFmtId="0" fontId="50" fillId="0" borderId="0" xfId="6" applyNumberFormat="1" applyFont="1" applyFill="1" applyBorder="1" applyAlignment="1">
      <alignment horizontal="center" vertical="center" wrapText="1" readingOrder="1"/>
    </xf>
    <xf numFmtId="4" fontId="49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NumberFormat="1" applyFont="1" applyFill="1" applyBorder="1" applyAlignment="1">
      <alignment horizontal="right" vertical="center" wrapText="1" readingOrder="1"/>
    </xf>
    <xf numFmtId="0" fontId="52" fillId="0" borderId="0" xfId="6" applyFont="1" applyFill="1" applyBorder="1"/>
    <xf numFmtId="0" fontId="52" fillId="0" borderId="0" xfId="6" applyFont="1" applyFill="1" applyBorder="1" applyAlignment="1">
      <alignment horizontal="center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4" fontId="31" fillId="0" borderId="0" xfId="6" applyNumberFormat="1" applyFont="1" applyFill="1" applyBorder="1" applyAlignment="1">
      <alignment horizontal="right" vertical="center" wrapText="1" readingOrder="1"/>
    </xf>
    <xf numFmtId="0" fontId="31" fillId="0" borderId="0" xfId="6" applyNumberFormat="1" applyFont="1" applyFill="1" applyBorder="1" applyAlignment="1">
      <alignment horizontal="righ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4" fontId="55" fillId="0" borderId="0" xfId="6" applyNumberFormat="1" applyFont="1" applyFill="1" applyBorder="1" applyAlignment="1">
      <alignment horizontal="right" vertical="center" wrapText="1" readingOrder="1"/>
    </xf>
    <xf numFmtId="0" fontId="55" fillId="0" borderId="0" xfId="6" applyNumberFormat="1" applyFont="1" applyFill="1" applyBorder="1" applyAlignment="1">
      <alignment horizontal="right" vertical="center" wrapText="1" readingOrder="1"/>
    </xf>
    <xf numFmtId="0" fontId="34" fillId="12" borderId="0" xfId="6" applyFont="1" applyFill="1" applyBorder="1"/>
    <xf numFmtId="0" fontId="48" fillId="12" borderId="0" xfId="6" applyFont="1" applyFill="1" applyBorder="1"/>
    <xf numFmtId="0" fontId="52" fillId="12" borderId="0" xfId="6" applyFont="1" applyFill="1" applyBorder="1"/>
    <xf numFmtId="0" fontId="17" fillId="12" borderId="0" xfId="6" applyFont="1" applyFill="1" applyBorder="1"/>
    <xf numFmtId="0" fontId="39" fillId="12" borderId="0" xfId="6" applyNumberFormat="1" applyFont="1" applyFill="1" applyBorder="1" applyAlignment="1">
      <alignment vertical="top" wrapText="1" readingOrder="1"/>
    </xf>
    <xf numFmtId="0" fontId="34" fillId="0" borderId="61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22" fillId="9" borderId="59" xfId="6" applyNumberFormat="1" applyFont="1" applyFill="1" applyBorder="1" applyAlignment="1">
      <alignment horizontal="center" vertical="center" wrapText="1" readingOrder="1"/>
    </xf>
    <xf numFmtId="172" fontId="17" fillId="0" borderId="0" xfId="11" applyNumberFormat="1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4" fontId="59" fillId="0" borderId="0" xfId="6" applyNumberFormat="1" applyFont="1" applyFill="1" applyBorder="1" applyAlignment="1">
      <alignment horizontal="right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NumberFormat="1" applyFont="1" applyFill="1" applyBorder="1" applyAlignment="1">
      <alignment horizontal="right" vertical="center" wrapText="1" readingOrder="1"/>
    </xf>
    <xf numFmtId="0" fontId="28" fillId="7" borderId="27" xfId="0" applyFont="1" applyFill="1" applyBorder="1" applyAlignment="1">
      <alignment horizontal="left" vertical="top"/>
    </xf>
    <xf numFmtId="0" fontId="28" fillId="2" borderId="27" xfId="0" applyFont="1" applyFill="1" applyBorder="1" applyAlignment="1">
      <alignment horizontal="left" vertical="top"/>
    </xf>
    <xf numFmtId="0" fontId="28" fillId="7" borderId="53" xfId="0" applyFont="1" applyFill="1" applyBorder="1" applyAlignment="1">
      <alignment horizontal="left" vertical="top"/>
    </xf>
    <xf numFmtId="0" fontId="28" fillId="7" borderId="37" xfId="0" applyFont="1" applyFill="1" applyBorder="1" applyAlignment="1">
      <alignment horizontal="left" vertical="top"/>
    </xf>
    <xf numFmtId="168" fontId="5" fillId="4" borderId="50" xfId="1" applyNumberFormat="1" applyFont="1" applyFill="1" applyBorder="1" applyAlignment="1">
      <alignment horizontal="left" vertical="top"/>
    </xf>
    <xf numFmtId="168" fontId="26" fillId="4" borderId="4" xfId="1" applyNumberFormat="1" applyFont="1" applyFill="1" applyBorder="1" applyAlignment="1">
      <alignment horizontal="left" vertical="top"/>
    </xf>
    <xf numFmtId="4" fontId="39" fillId="0" borderId="0" xfId="6" applyNumberFormat="1" applyFont="1" applyFill="1" applyBorder="1" applyAlignment="1">
      <alignment vertical="top" wrapText="1" readingOrder="1"/>
    </xf>
    <xf numFmtId="0" fontId="33" fillId="12" borderId="0" xfId="6" applyFont="1" applyFill="1" applyBorder="1"/>
    <xf numFmtId="4" fontId="63" fillId="0" borderId="0" xfId="6" applyNumberFormat="1" applyFont="1" applyFill="1" applyBorder="1"/>
    <xf numFmtId="0" fontId="63" fillId="0" borderId="0" xfId="6" applyFont="1" applyFill="1" applyBorder="1"/>
    <xf numFmtId="4" fontId="19" fillId="0" borderId="0" xfId="6" applyNumberFormat="1" applyFont="1" applyFill="1" applyBorder="1" applyAlignment="1">
      <alignment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168" fontId="26" fillId="4" borderId="37" xfId="1" applyNumberFormat="1" applyFont="1" applyFill="1" applyBorder="1" applyAlignment="1">
      <alignment horizontal="left" vertical="top"/>
    </xf>
    <xf numFmtId="168" fontId="26" fillId="4" borderId="41" xfId="1" applyNumberFormat="1" applyFont="1" applyFill="1" applyBorder="1" applyAlignment="1">
      <alignment horizontal="left" vertical="top"/>
    </xf>
    <xf numFmtId="168" fontId="26" fillId="4" borderId="50" xfId="1" applyNumberFormat="1" applyFont="1" applyFill="1" applyBorder="1" applyAlignment="1">
      <alignment horizontal="left" vertical="top"/>
    </xf>
    <xf numFmtId="14" fontId="26" fillId="4" borderId="29" xfId="0" applyNumberFormat="1" applyFont="1" applyFill="1" applyBorder="1" applyAlignment="1">
      <alignment horizontal="left" vertical="top"/>
    </xf>
    <xf numFmtId="14" fontId="8" fillId="13" borderId="29" xfId="0" applyNumberFormat="1" applyFont="1" applyFill="1" applyBorder="1" applyAlignment="1">
      <alignment horizontal="left" vertical="top"/>
    </xf>
    <xf numFmtId="0" fontId="26" fillId="4" borderId="51" xfId="0" applyFont="1" applyFill="1" applyBorder="1" applyAlignment="1">
      <alignment horizontal="left" vertical="top" wrapText="1"/>
    </xf>
    <xf numFmtId="168" fontId="6" fillId="2" borderId="17" xfId="1" applyNumberFormat="1" applyFont="1" applyFill="1" applyBorder="1" applyAlignment="1">
      <alignment horizontal="left"/>
    </xf>
    <xf numFmtId="168" fontId="5" fillId="2" borderId="19" xfId="1" applyNumberFormat="1" applyFont="1" applyFill="1" applyBorder="1" applyAlignment="1">
      <alignment horizontal="left"/>
    </xf>
    <xf numFmtId="168" fontId="6" fillId="2" borderId="8" xfId="1" applyNumberFormat="1" applyFont="1" applyFill="1" applyBorder="1" applyAlignment="1">
      <alignment horizontal="left"/>
    </xf>
    <xf numFmtId="168" fontId="6" fillId="2" borderId="18" xfId="1" applyNumberFormat="1" applyFont="1" applyFill="1" applyBorder="1" applyAlignment="1">
      <alignment horizontal="left"/>
    </xf>
    <xf numFmtId="168" fontId="5" fillId="2" borderId="41" xfId="1" applyNumberFormat="1" applyFont="1" applyFill="1" applyBorder="1" applyAlignment="1">
      <alignment horizontal="left"/>
    </xf>
    <xf numFmtId="168" fontId="6" fillId="0" borderId="17" xfId="0" applyNumberFormat="1" applyFont="1" applyFill="1" applyBorder="1" applyAlignment="1">
      <alignment horizontal="center"/>
    </xf>
    <xf numFmtId="168" fontId="6" fillId="0" borderId="27" xfId="0" applyNumberFormat="1" applyFont="1" applyFill="1" applyBorder="1" applyAlignment="1">
      <alignment horizontal="center"/>
    </xf>
    <xf numFmtId="168" fontId="6" fillId="2" borderId="8" xfId="1" applyNumberFormat="1" applyFont="1" applyFill="1" applyBorder="1" applyAlignment="1">
      <alignment horizontal="center"/>
    </xf>
    <xf numFmtId="168" fontId="6" fillId="2" borderId="30" xfId="1" applyNumberFormat="1" applyFont="1" applyFill="1" applyBorder="1" applyAlignment="1">
      <alignment horizontal="left"/>
    </xf>
    <xf numFmtId="168" fontId="6" fillId="2" borderId="27" xfId="1" applyNumberFormat="1" applyFont="1" applyFill="1" applyBorder="1" applyAlignment="1">
      <alignment horizontal="left"/>
    </xf>
    <xf numFmtId="168" fontId="6" fillId="2" borderId="37" xfId="1" applyNumberFormat="1" applyFont="1" applyFill="1" applyBorder="1" applyAlignment="1">
      <alignment horizontal="left"/>
    </xf>
    <xf numFmtId="168" fontId="6" fillId="2" borderId="29" xfId="1" applyNumberFormat="1" applyFont="1" applyFill="1" applyBorder="1" applyAlignment="1">
      <alignment horizontal="left"/>
    </xf>
    <xf numFmtId="168" fontId="6" fillId="2" borderId="25" xfId="1" applyNumberFormat="1" applyFont="1" applyFill="1" applyBorder="1" applyAlignment="1">
      <alignment horizontal="left"/>
    </xf>
    <xf numFmtId="168" fontId="6" fillId="2" borderId="41" xfId="1" applyNumberFormat="1" applyFont="1" applyFill="1" applyBorder="1" applyAlignment="1">
      <alignment horizontal="left"/>
    </xf>
    <xf numFmtId="168" fontId="5" fillId="2" borderId="8" xfId="1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8" fontId="5" fillId="2" borderId="29" xfId="1" applyNumberFormat="1" applyFont="1" applyFill="1" applyBorder="1" applyAlignment="1">
      <alignment horizontal="left"/>
    </xf>
    <xf numFmtId="168" fontId="9" fillId="2" borderId="29" xfId="1" applyNumberFormat="1" applyFont="1" applyFill="1" applyBorder="1" applyAlignment="1">
      <alignment horizontal="left"/>
    </xf>
    <xf numFmtId="168" fontId="6" fillId="2" borderId="19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16" borderId="0" xfId="0" applyFont="1" applyFill="1" applyBorder="1" applyAlignment="1">
      <alignment horizontal="left" vertical="top"/>
    </xf>
    <xf numFmtId="0" fontId="17" fillId="0" borderId="0" xfId="14" applyFont="1" applyFill="1" applyBorder="1" applyAlignment="1">
      <alignment vertical="top"/>
    </xf>
    <xf numFmtId="0" fontId="9" fillId="4" borderId="46" xfId="0" applyNumberFormat="1" applyFont="1" applyFill="1" applyBorder="1" applyAlignment="1">
      <alignment horizontal="center" vertical="center"/>
    </xf>
    <xf numFmtId="0" fontId="9" fillId="4" borderId="45" xfId="0" applyNumberFormat="1" applyFont="1" applyFill="1" applyBorder="1" applyAlignment="1">
      <alignment horizontal="center" vertical="center"/>
    </xf>
    <xf numFmtId="0" fontId="9" fillId="11" borderId="10" xfId="0" applyNumberFormat="1" applyFont="1" applyFill="1" applyBorder="1" applyAlignment="1">
      <alignment horizontal="center" vertical="center"/>
    </xf>
    <xf numFmtId="0" fontId="9" fillId="7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42" xfId="0" applyNumberFormat="1" applyFont="1" applyFill="1" applyBorder="1" applyAlignment="1">
      <alignment horizontal="center" vertical="center"/>
    </xf>
    <xf numFmtId="0" fontId="9" fillId="8" borderId="10" xfId="0" applyNumberFormat="1" applyFont="1" applyFill="1" applyBorder="1" applyAlignment="1">
      <alignment horizontal="center" vertical="center"/>
    </xf>
    <xf numFmtId="0" fontId="9" fillId="8" borderId="8" xfId="0" applyNumberFormat="1" applyFont="1" applyFill="1" applyBorder="1" applyAlignment="1">
      <alignment horizontal="center" vertical="center"/>
    </xf>
    <xf numFmtId="0" fontId="29" fillId="7" borderId="8" xfId="0" applyNumberFormat="1" applyFont="1" applyFill="1" applyBorder="1" applyAlignment="1">
      <alignment horizontal="center" vertical="center"/>
    </xf>
    <xf numFmtId="0" fontId="6" fillId="2" borderId="50" xfId="0" applyNumberFormat="1" applyFont="1" applyFill="1" applyBorder="1" applyAlignment="1">
      <alignment horizontal="center" vertical="center"/>
    </xf>
    <xf numFmtId="0" fontId="6" fillId="2" borderId="42" xfId="0" applyNumberFormat="1" applyFont="1" applyFill="1" applyBorder="1" applyAlignment="1">
      <alignment horizontal="center" vertical="center"/>
    </xf>
    <xf numFmtId="0" fontId="9" fillId="14" borderId="45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26" fillId="4" borderId="8" xfId="0" applyNumberFormat="1" applyFont="1" applyFill="1" applyBorder="1" applyAlignment="1">
      <alignment horizontal="center" vertical="center"/>
    </xf>
    <xf numFmtId="0" fontId="8" fillId="13" borderId="8" xfId="0" applyNumberFormat="1" applyFont="1" applyFill="1" applyBorder="1" applyAlignment="1">
      <alignment horizontal="center" vertical="center"/>
    </xf>
    <xf numFmtId="0" fontId="26" fillId="4" borderId="50" xfId="0" applyNumberFormat="1" applyFont="1" applyFill="1" applyBorder="1" applyAlignment="1">
      <alignment horizontal="center" vertical="center"/>
    </xf>
    <xf numFmtId="0" fontId="5" fillId="2" borderId="50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7" borderId="10" xfId="0" applyNumberFormat="1" applyFont="1" applyFill="1" applyBorder="1" applyAlignment="1">
      <alignment horizontal="center" vertical="center"/>
    </xf>
    <xf numFmtId="0" fontId="5" fillId="7" borderId="8" xfId="0" applyNumberFormat="1" applyFont="1" applyFill="1" applyBorder="1" applyAlignment="1">
      <alignment horizontal="center" vertical="center"/>
    </xf>
    <xf numFmtId="17" fontId="9" fillId="8" borderId="8" xfId="0" quotePrefix="1" applyNumberFormat="1" applyFont="1" applyFill="1" applyBorder="1" applyAlignment="1">
      <alignment horizontal="center" vertical="center"/>
    </xf>
    <xf numFmtId="168" fontId="9" fillId="4" borderId="35" xfId="0" applyNumberFormat="1" applyFont="1" applyFill="1" applyBorder="1" applyAlignment="1">
      <alignment horizontal="center" vertical="top"/>
    </xf>
    <xf numFmtId="168" fontId="9" fillId="4" borderId="39" xfId="0" applyNumberFormat="1" applyFont="1" applyFill="1" applyBorder="1" applyAlignment="1">
      <alignment horizontal="center" vertical="top"/>
    </xf>
    <xf numFmtId="168" fontId="9" fillId="8" borderId="33" xfId="0" applyNumberFormat="1" applyFont="1" applyFill="1" applyBorder="1" applyAlignment="1">
      <alignment horizontal="center" vertical="top"/>
    </xf>
    <xf numFmtId="168" fontId="9" fillId="8" borderId="34" xfId="0" applyNumberFormat="1" applyFont="1" applyFill="1" applyBorder="1" applyAlignment="1">
      <alignment horizontal="center" vertical="top"/>
    </xf>
    <xf numFmtId="168" fontId="9" fillId="7" borderId="30" xfId="0" applyNumberFormat="1" applyFont="1" applyFill="1" applyBorder="1" applyAlignment="1">
      <alignment horizontal="center" vertical="top"/>
    </xf>
    <xf numFmtId="168" fontId="5" fillId="2" borderId="30" xfId="1" applyNumberFormat="1" applyFont="1" applyFill="1" applyBorder="1" applyAlignment="1">
      <alignment horizontal="left" vertical="top"/>
    </xf>
    <xf numFmtId="168" fontId="9" fillId="8" borderId="29" xfId="0" applyNumberFormat="1" applyFont="1" applyFill="1" applyBorder="1" applyAlignment="1">
      <alignment horizontal="center" vertical="top"/>
    </xf>
    <xf numFmtId="168" fontId="9" fillId="8" borderId="30" xfId="0" applyNumberFormat="1" applyFont="1" applyFill="1" applyBorder="1" applyAlignment="1">
      <alignment horizontal="center" vertical="top"/>
    </xf>
    <xf numFmtId="168" fontId="9" fillId="7" borderId="29" xfId="0" applyNumberFormat="1" applyFont="1" applyFill="1" applyBorder="1" applyAlignment="1">
      <alignment horizontal="left" vertical="top"/>
    </xf>
    <xf numFmtId="168" fontId="6" fillId="2" borderId="49" xfId="1" applyNumberFormat="1" applyFont="1" applyFill="1" applyBorder="1" applyAlignment="1">
      <alignment horizontal="left" vertical="top"/>
    </xf>
    <xf numFmtId="168" fontId="6" fillId="2" borderId="51" xfId="1" applyNumberFormat="1" applyFont="1" applyFill="1" applyBorder="1" applyAlignment="1">
      <alignment horizontal="left" vertical="top"/>
    </xf>
    <xf numFmtId="168" fontId="6" fillId="2" borderId="31" xfId="1" applyNumberFormat="1" applyFont="1" applyFill="1" applyBorder="1" applyAlignment="1">
      <alignment horizontal="left" vertical="top"/>
    </xf>
    <xf numFmtId="168" fontId="6" fillId="2" borderId="32" xfId="1" applyNumberFormat="1" applyFont="1" applyFill="1" applyBorder="1" applyAlignment="1">
      <alignment horizontal="left" vertical="top"/>
    </xf>
    <xf numFmtId="168" fontId="5" fillId="2" borderId="17" xfId="1" applyNumberFormat="1" applyFont="1" applyFill="1" applyBorder="1" applyAlignment="1">
      <alignment horizontal="left" vertical="top"/>
    </xf>
    <xf numFmtId="168" fontId="5" fillId="2" borderId="18" xfId="1" applyNumberFormat="1" applyFont="1" applyFill="1" applyBorder="1" applyAlignment="1">
      <alignment horizontal="left" vertical="top"/>
    </xf>
    <xf numFmtId="168" fontId="9" fillId="2" borderId="18" xfId="0" applyNumberFormat="1" applyFont="1" applyFill="1" applyBorder="1" applyAlignment="1">
      <alignment horizontal="center" vertical="top"/>
    </xf>
    <xf numFmtId="168" fontId="9" fillId="7" borderId="30" xfId="0" applyNumberFormat="1" applyFont="1" applyFill="1" applyBorder="1" applyAlignment="1">
      <alignment horizontal="left" vertical="top"/>
    </xf>
    <xf numFmtId="168" fontId="5" fillId="7" borderId="20" xfId="1" applyNumberFormat="1" applyFont="1" applyFill="1" applyBorder="1" applyAlignment="1">
      <alignment horizontal="left" vertical="top"/>
    </xf>
    <xf numFmtId="168" fontId="5" fillId="2" borderId="18" xfId="1" applyNumberFormat="1" applyFont="1" applyFill="1" applyBorder="1" applyAlignment="1">
      <alignment horizontal="left"/>
    </xf>
    <xf numFmtId="168" fontId="5" fillId="7" borderId="24" xfId="1" applyNumberFormat="1" applyFont="1" applyFill="1" applyBorder="1" applyAlignment="1">
      <alignment horizontal="left" vertical="top"/>
    </xf>
    <xf numFmtId="168" fontId="26" fillId="4" borderId="29" xfId="1" applyNumberFormat="1" applyFont="1" applyFill="1" applyBorder="1" applyAlignment="1">
      <alignment horizontal="left" vertical="top"/>
    </xf>
    <xf numFmtId="168" fontId="26" fillId="4" borderId="30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33" fillId="0" borderId="0" xfId="6" applyFont="1" applyFill="1" applyBorder="1"/>
    <xf numFmtId="0" fontId="22" fillId="9" borderId="59" xfId="6" applyNumberFormat="1" applyFont="1" applyFill="1" applyBorder="1" applyAlignment="1">
      <alignment horizontal="center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4" fontId="64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Font="1" applyFill="1" applyBorder="1"/>
    <xf numFmtId="0" fontId="66" fillId="9" borderId="59" xfId="6" applyNumberFormat="1" applyFont="1" applyFill="1" applyBorder="1" applyAlignment="1">
      <alignment horizontal="center" vertical="top" wrapText="1" readingOrder="1"/>
    </xf>
    <xf numFmtId="4" fontId="66" fillId="9" borderId="59" xfId="6" applyNumberFormat="1" applyFont="1" applyFill="1" applyBorder="1" applyAlignment="1">
      <alignment horizontal="center" vertical="top" wrapText="1" readingOrder="1"/>
    </xf>
    <xf numFmtId="0" fontId="67" fillId="0" borderId="0" xfId="6" applyFont="1" applyFill="1" applyBorder="1"/>
    <xf numFmtId="4" fontId="22" fillId="9" borderId="59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4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4" fontId="68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right" vertical="center" wrapText="1" readingOrder="1"/>
    </xf>
    <xf numFmtId="0" fontId="64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4" fontId="69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17" fillId="4" borderId="0" xfId="6" applyFont="1" applyFill="1" applyBorder="1"/>
    <xf numFmtId="0" fontId="65" fillId="4" borderId="0" xfId="6" applyFont="1" applyFill="1" applyBorder="1"/>
    <xf numFmtId="0" fontId="67" fillId="4" borderId="0" xfId="6" applyFont="1" applyFill="1" applyBorder="1"/>
    <xf numFmtId="0" fontId="63" fillId="4" borderId="0" xfId="6" applyFont="1" applyFill="1" applyBorder="1"/>
    <xf numFmtId="4" fontId="69" fillId="2" borderId="0" xfId="6" applyNumberFormat="1" applyFont="1" applyFill="1" applyBorder="1" applyAlignment="1">
      <alignment horizontal="right" vertical="center" wrapText="1" readingOrder="1"/>
    </xf>
    <xf numFmtId="0" fontId="69" fillId="2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center" vertical="center" wrapText="1" readingOrder="1"/>
    </xf>
    <xf numFmtId="4" fontId="69" fillId="4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right" vertical="center" wrapText="1" readingOrder="1"/>
    </xf>
    <xf numFmtId="168" fontId="6" fillId="7" borderId="17" xfId="1" applyNumberFormat="1" applyFont="1" applyFill="1" applyBorder="1" applyAlignment="1">
      <alignment horizontal="left"/>
    </xf>
    <xf numFmtId="4" fontId="21" fillId="0" borderId="0" xfId="6" applyNumberFormat="1" applyFont="1" applyFill="1" applyBorder="1" applyAlignment="1">
      <alignment vertical="top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" fontId="70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" fontId="73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Font="1" applyFill="1" applyBorder="1"/>
    <xf numFmtId="0" fontId="77" fillId="0" borderId="0" xfId="6" applyNumberFormat="1" applyFont="1" applyFill="1" applyBorder="1" applyAlignment="1">
      <alignment horizontal="right" vertical="center" wrapText="1" readingOrder="1"/>
    </xf>
    <xf numFmtId="4" fontId="77" fillId="0" borderId="0" xfId="6" applyNumberFormat="1" applyFont="1" applyFill="1" applyBorder="1" applyAlignment="1">
      <alignment horizontal="right" vertical="center" wrapText="1" readingOrder="1"/>
    </xf>
    <xf numFmtId="0" fontId="79" fillId="0" borderId="0" xfId="6" applyNumberFormat="1" applyFont="1" applyFill="1" applyBorder="1" applyAlignment="1">
      <alignment horizontal="center" vertical="center" wrapText="1" readingOrder="1"/>
    </xf>
    <xf numFmtId="0" fontId="22" fillId="9" borderId="70" xfId="6" applyNumberFormat="1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2" fillId="9" borderId="0" xfId="6" applyNumberFormat="1" applyFont="1" applyFill="1" applyBorder="1" applyAlignment="1">
      <alignment horizontal="left" vertical="top" wrapText="1" readingOrder="1"/>
    </xf>
    <xf numFmtId="0" fontId="17" fillId="0" borderId="0" xfId="6" applyNumberFormat="1" applyFont="1" applyFill="1" applyBorder="1" applyAlignment="1">
      <alignment vertical="top"/>
    </xf>
    <xf numFmtId="0" fontId="80" fillId="7" borderId="0" xfId="6" applyFont="1" applyFill="1" applyBorder="1"/>
    <xf numFmtId="0" fontId="80" fillId="7" borderId="0" xfId="6" applyNumberFormat="1" applyFont="1" applyFill="1" applyBorder="1" applyAlignment="1">
      <alignment vertical="top" wrapText="1"/>
    </xf>
    <xf numFmtId="0" fontId="23" fillId="7" borderId="0" xfId="6" applyNumberFormat="1" applyFont="1" applyFill="1" applyBorder="1" applyAlignment="1">
      <alignment horizontal="left" vertical="top" wrapText="1" readingOrder="1"/>
    </xf>
    <xf numFmtId="0" fontId="22" fillId="19" borderId="0" xfId="6" applyNumberFormat="1" applyFont="1" applyFill="1" applyBorder="1" applyAlignment="1">
      <alignment horizontal="left" vertical="top" wrapText="1" readingOrder="1"/>
    </xf>
    <xf numFmtId="0" fontId="33" fillId="0" borderId="0" xfId="6" applyNumberFormat="1" applyFont="1" applyFill="1" applyBorder="1" applyAlignment="1">
      <alignment vertical="top" wrapText="1"/>
    </xf>
    <xf numFmtId="0" fontId="83" fillId="0" borderId="0" xfId="6" applyNumberFormat="1" applyFont="1" applyFill="1" applyBorder="1" applyAlignment="1">
      <alignment horizontal="left" vertical="top" wrapText="1" readingOrder="1"/>
    </xf>
    <xf numFmtId="0" fontId="84" fillId="9" borderId="0" xfId="6" applyNumberFormat="1" applyFont="1" applyFill="1" applyBorder="1" applyAlignment="1">
      <alignment horizontal="left" vertical="top" wrapText="1" readingOrder="1"/>
    </xf>
    <xf numFmtId="0" fontId="17" fillId="0" borderId="72" xfId="6" applyNumberFormat="1" applyFont="1" applyFill="1" applyBorder="1" applyAlignment="1">
      <alignment vertical="top" wrapText="1"/>
    </xf>
    <xf numFmtId="0" fontId="17" fillId="0" borderId="73" xfId="6" applyNumberFormat="1" applyFont="1" applyFill="1" applyBorder="1" applyAlignment="1">
      <alignment vertical="top" wrapText="1"/>
    </xf>
    <xf numFmtId="0" fontId="23" fillId="0" borderId="72" xfId="6" applyNumberFormat="1" applyFont="1" applyFill="1" applyBorder="1" applyAlignment="1">
      <alignment horizontal="left" vertical="top" wrapText="1" readingOrder="1"/>
    </xf>
    <xf numFmtId="0" fontId="22" fillId="9" borderId="74" xfId="6" applyNumberFormat="1" applyFont="1" applyFill="1" applyBorder="1" applyAlignment="1">
      <alignment horizontal="left" vertical="top" wrapText="1" readingOrder="1"/>
    </xf>
    <xf numFmtId="0" fontId="17" fillId="0" borderId="8" xfId="6" applyNumberFormat="1" applyFont="1" applyFill="1" applyBorder="1" applyAlignment="1">
      <alignment vertical="top"/>
    </xf>
    <xf numFmtId="4" fontId="21" fillId="0" borderId="8" xfId="6" applyNumberFormat="1" applyFont="1" applyFill="1" applyBorder="1" applyAlignment="1">
      <alignment vertical="top" wrapText="1" readingOrder="1"/>
    </xf>
    <xf numFmtId="0" fontId="33" fillId="0" borderId="8" xfId="6" applyNumberFormat="1" applyFont="1" applyFill="1" applyBorder="1" applyAlignment="1">
      <alignment vertical="top"/>
    </xf>
    <xf numFmtId="0" fontId="33" fillId="0" borderId="8" xfId="6" applyNumberFormat="1" applyFont="1" applyFill="1" applyBorder="1" applyAlignment="1">
      <alignment vertical="top" wrapText="1"/>
    </xf>
    <xf numFmtId="4" fontId="82" fillId="0" borderId="8" xfId="6" applyNumberFormat="1" applyFont="1" applyFill="1" applyBorder="1" applyAlignment="1">
      <alignment vertical="top" wrapText="1" readingOrder="1"/>
    </xf>
    <xf numFmtId="0" fontId="21" fillId="0" borderId="8" xfId="6" applyNumberFormat="1" applyFont="1" applyFill="1" applyBorder="1" applyAlignment="1">
      <alignment vertical="top" wrapText="1" readingOrder="1"/>
    </xf>
    <xf numFmtId="0" fontId="80" fillId="7" borderId="8" xfId="6" applyNumberFormat="1" applyFont="1" applyFill="1" applyBorder="1" applyAlignment="1">
      <alignment vertical="top"/>
    </xf>
    <xf numFmtId="0" fontId="80" fillId="7" borderId="8" xfId="6" applyNumberFormat="1" applyFont="1" applyFill="1" applyBorder="1" applyAlignment="1">
      <alignment vertical="top" wrapText="1"/>
    </xf>
    <xf numFmtId="4" fontId="81" fillId="7" borderId="8" xfId="6" applyNumberFormat="1" applyFont="1" applyFill="1" applyBorder="1" applyAlignment="1">
      <alignment vertical="top" wrapText="1" readingOrder="1"/>
    </xf>
    <xf numFmtId="168" fontId="6" fillId="2" borderId="27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17" fillId="5" borderId="0" xfId="6" applyFont="1" applyFill="1" applyBorder="1"/>
    <xf numFmtId="0" fontId="21" fillId="5" borderId="0" xfId="6" applyNumberFormat="1" applyFont="1" applyFill="1" applyBorder="1" applyAlignment="1">
      <alignment vertical="top" wrapText="1" readingOrder="1"/>
    </xf>
    <xf numFmtId="0" fontId="22" fillId="21" borderId="59" xfId="6" applyNumberFormat="1" applyFont="1" applyFill="1" applyBorder="1" applyAlignment="1">
      <alignment horizontal="center" vertical="top" wrapText="1" readingOrder="1"/>
    </xf>
    <xf numFmtId="4" fontId="64" fillId="5" borderId="0" xfId="6" applyNumberFormat="1" applyFont="1" applyFill="1" applyBorder="1" applyAlignment="1">
      <alignment horizontal="right" vertical="center" wrapText="1" readingOrder="1"/>
    </xf>
    <xf numFmtId="4" fontId="66" fillId="21" borderId="59" xfId="6" applyNumberFormat="1" applyFont="1" applyFill="1" applyBorder="1" applyAlignment="1">
      <alignment horizontal="center" vertical="top" wrapText="1" readingOrder="1"/>
    </xf>
    <xf numFmtId="4" fontId="22" fillId="21" borderId="59" xfId="6" applyNumberFormat="1" applyFont="1" applyFill="1" applyBorder="1" applyAlignment="1">
      <alignment horizontal="center" vertical="top" wrapText="1" readingOrder="1"/>
    </xf>
    <xf numFmtId="0" fontId="22" fillId="5" borderId="0" xfId="6" applyNumberFormat="1" applyFont="1" applyFill="1" applyBorder="1" applyAlignment="1">
      <alignment horizontal="center" vertical="top" wrapText="1" readingOrder="1"/>
    </xf>
    <xf numFmtId="0" fontId="22" fillId="21" borderId="8" xfId="6" applyNumberFormat="1" applyFont="1" applyFill="1" applyBorder="1" applyAlignment="1">
      <alignment horizontal="center" vertical="top" wrapText="1" readingOrder="1"/>
    </xf>
    <xf numFmtId="4" fontId="68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right" vertical="center" wrapText="1" readingOrder="1"/>
    </xf>
    <xf numFmtId="4" fontId="69" fillId="5" borderId="0" xfId="6" applyNumberFormat="1" applyFont="1" applyFill="1" applyBorder="1" applyAlignment="1">
      <alignment horizontal="right" vertical="center" wrapText="1" readingOrder="1"/>
    </xf>
    <xf numFmtId="0" fontId="69" fillId="5" borderId="0" xfId="6" applyNumberFormat="1" applyFont="1" applyFill="1" applyBorder="1" applyAlignment="1">
      <alignment horizontal="right" vertical="center" wrapText="1" readingOrder="1"/>
    </xf>
    <xf numFmtId="0" fontId="19" fillId="5" borderId="0" xfId="6" applyNumberFormat="1" applyFont="1" applyFill="1" applyBorder="1" applyAlignment="1">
      <alignment vertical="top" wrapText="1" readingOrder="1"/>
    </xf>
    <xf numFmtId="0" fontId="17" fillId="13" borderId="0" xfId="6" applyFont="1" applyFill="1" applyBorder="1"/>
    <xf numFmtId="0" fontId="21" fillId="13" borderId="0" xfId="6" applyNumberFormat="1" applyFont="1" applyFill="1" applyBorder="1" applyAlignment="1">
      <alignment vertical="top" wrapText="1" readingOrder="1"/>
    </xf>
    <xf numFmtId="0" fontId="22" fillId="22" borderId="59" xfId="6" applyNumberFormat="1" applyFont="1" applyFill="1" applyBorder="1" applyAlignment="1">
      <alignment horizontal="center" vertical="top" wrapText="1" readingOrder="1"/>
    </xf>
    <xf numFmtId="4" fontId="21" fillId="13" borderId="8" xfId="6" applyNumberFormat="1" applyFont="1" applyFill="1" applyBorder="1" applyAlignment="1">
      <alignment vertical="top" wrapText="1" readingOrder="1"/>
    </xf>
    <xf numFmtId="4" fontId="82" fillId="13" borderId="8" xfId="6" applyNumberFormat="1" applyFont="1" applyFill="1" applyBorder="1" applyAlignment="1">
      <alignment vertical="top" wrapText="1" readingOrder="1"/>
    </xf>
    <xf numFmtId="0" fontId="21" fillId="13" borderId="8" xfId="6" applyNumberFormat="1" applyFont="1" applyFill="1" applyBorder="1" applyAlignment="1">
      <alignment vertical="top" wrapText="1" readingOrder="1"/>
    </xf>
    <xf numFmtId="4" fontId="81" fillId="13" borderId="8" xfId="6" applyNumberFormat="1" applyFont="1" applyFill="1" applyBorder="1" applyAlignment="1">
      <alignment vertical="top" wrapText="1" readingOrder="1"/>
    </xf>
    <xf numFmtId="0" fontId="22" fillId="22" borderId="70" xfId="6" applyNumberFormat="1" applyFont="1" applyFill="1" applyBorder="1" applyAlignment="1">
      <alignment horizontal="center" vertical="top" wrapText="1" readingOrder="1"/>
    </xf>
    <xf numFmtId="4" fontId="73" fillId="13" borderId="0" xfId="6" applyNumberFormat="1" applyFont="1" applyFill="1" applyBorder="1" applyAlignment="1">
      <alignment horizontal="right" vertical="center" wrapText="1" readingOrder="1"/>
    </xf>
    <xf numFmtId="0" fontId="73" fillId="13" borderId="0" xfId="6" applyNumberFormat="1" applyFont="1" applyFill="1" applyBorder="1" applyAlignment="1">
      <alignment horizontal="right" vertical="center" wrapText="1" readingOrder="1"/>
    </xf>
    <xf numFmtId="4" fontId="77" fillId="13" borderId="0" xfId="6" applyNumberFormat="1" applyFont="1" applyFill="1" applyBorder="1" applyAlignment="1">
      <alignment horizontal="right" vertical="center" wrapText="1" readingOrder="1"/>
    </xf>
    <xf numFmtId="4" fontId="70" fillId="13" borderId="0" xfId="6" applyNumberFormat="1" applyFont="1" applyFill="1" applyBorder="1" applyAlignment="1">
      <alignment horizontal="right" vertical="center" wrapText="1" readingOrder="1"/>
    </xf>
    <xf numFmtId="0" fontId="70" fillId="13" borderId="0" xfId="6" applyNumberFormat="1" applyFont="1" applyFill="1" applyBorder="1" applyAlignment="1">
      <alignment horizontal="right" vertical="center" wrapText="1" readingOrder="1"/>
    </xf>
    <xf numFmtId="4" fontId="59" fillId="13" borderId="0" xfId="6" applyNumberFormat="1" applyFont="1" applyFill="1" applyBorder="1" applyAlignment="1">
      <alignment horizontal="right" vertical="center" wrapText="1" readingOrder="1"/>
    </xf>
    <xf numFmtId="0" fontId="59" fillId="13" borderId="0" xfId="6" applyNumberFormat="1" applyFont="1" applyFill="1" applyBorder="1" applyAlignment="1">
      <alignment horizontal="right" vertical="center" wrapText="1" readingOrder="1"/>
    </xf>
    <xf numFmtId="0" fontId="77" fillId="13" borderId="0" xfId="6" applyNumberFormat="1" applyFont="1" applyFill="1" applyBorder="1" applyAlignment="1">
      <alignment horizontal="right" vertical="center" wrapText="1" readingOrder="1"/>
    </xf>
    <xf numFmtId="4" fontId="21" fillId="13" borderId="0" xfId="6" applyNumberFormat="1" applyFont="1" applyFill="1" applyBorder="1" applyAlignment="1">
      <alignment vertical="top" wrapText="1" readingOrder="1"/>
    </xf>
    <xf numFmtId="0" fontId="5" fillId="2" borderId="0" xfId="0" applyFont="1" applyFill="1" applyAlignment="1">
      <alignment horizontal="left" vertical="top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4" fontId="70" fillId="5" borderId="0" xfId="6" applyNumberFormat="1" applyFont="1" applyFill="1" applyBorder="1" applyAlignment="1">
      <alignment horizontal="right" vertical="center" wrapText="1" readingOrder="1"/>
    </xf>
    <xf numFmtId="0" fontId="70" fillId="5" borderId="0" xfId="6" applyNumberFormat="1" applyFont="1" applyFill="1" applyBorder="1" applyAlignment="1">
      <alignment horizontal="right" vertical="center" wrapText="1" readingOrder="1"/>
    </xf>
    <xf numFmtId="0" fontId="75" fillId="5" borderId="0" xfId="6" applyNumberFormat="1" applyFont="1" applyFill="1" applyBorder="1" applyAlignment="1">
      <alignment horizontal="center" vertical="center" wrapText="1" readingOrder="1"/>
    </xf>
    <xf numFmtId="4" fontId="73" fillId="5" borderId="0" xfId="6" applyNumberFormat="1" applyFont="1" applyFill="1" applyBorder="1" applyAlignment="1">
      <alignment horizontal="right" vertical="center" wrapText="1" readingOrder="1"/>
    </xf>
    <xf numFmtId="0" fontId="73" fillId="5" borderId="0" xfId="6" applyNumberFormat="1" applyFont="1" applyFill="1" applyBorder="1" applyAlignment="1">
      <alignment horizontal="right" vertical="center" wrapText="1" readingOrder="1"/>
    </xf>
    <xf numFmtId="0" fontId="75" fillId="2" borderId="0" xfId="6" applyNumberFormat="1" applyFont="1" applyFill="1" applyBorder="1" applyAlignment="1">
      <alignment horizontal="center" vertical="center" wrapText="1" readingOrder="1"/>
    </xf>
    <xf numFmtId="0" fontId="72" fillId="2" borderId="0" xfId="6" applyNumberFormat="1" applyFont="1" applyFill="1" applyBorder="1" applyAlignment="1">
      <alignment horizontal="center" vertical="center" wrapText="1" readingOrder="1"/>
    </xf>
    <xf numFmtId="4" fontId="73" fillId="2" borderId="0" xfId="6" applyNumberFormat="1" applyFont="1" applyFill="1" applyBorder="1" applyAlignment="1">
      <alignment horizontal="right" vertical="center" wrapText="1" readingOrder="1"/>
    </xf>
    <xf numFmtId="0" fontId="73" fillId="2" borderId="0" xfId="6" applyNumberFormat="1" applyFont="1" applyFill="1" applyBorder="1" applyAlignment="1">
      <alignment horizontal="right" vertical="center" wrapText="1" readingOrder="1"/>
    </xf>
    <xf numFmtId="0" fontId="17" fillId="2" borderId="0" xfId="6" applyFont="1" applyFill="1" applyBorder="1"/>
    <xf numFmtId="4" fontId="70" fillId="2" borderId="0" xfId="6" applyNumberFormat="1" applyFont="1" applyFill="1" applyBorder="1" applyAlignment="1">
      <alignment horizontal="right" vertical="center" wrapText="1" readingOrder="1"/>
    </xf>
    <xf numFmtId="0" fontId="70" fillId="2" borderId="0" xfId="6" applyNumberFormat="1" applyFont="1" applyFill="1" applyBorder="1" applyAlignment="1">
      <alignment horizontal="right" vertical="center" wrapText="1" readingOrder="1"/>
    </xf>
    <xf numFmtId="0" fontId="5" fillId="20" borderId="16" xfId="0" applyFont="1" applyFill="1" applyBorder="1" applyAlignment="1">
      <alignment horizontal="center" vertical="center"/>
    </xf>
    <xf numFmtId="0" fontId="5" fillId="20" borderId="12" xfId="0" applyFont="1" applyFill="1" applyBorder="1" applyAlignment="1">
      <alignment horizontal="center" vertical="center"/>
    </xf>
    <xf numFmtId="0" fontId="21" fillId="2" borderId="0" xfId="6" applyNumberFormat="1" applyFont="1" applyFill="1" applyBorder="1" applyAlignment="1">
      <alignment vertical="top" wrapText="1" readingOrder="1"/>
    </xf>
    <xf numFmtId="0" fontId="22" fillId="23" borderId="59" xfId="6" applyNumberFormat="1" applyFont="1" applyFill="1" applyBorder="1" applyAlignment="1">
      <alignment horizontal="center" vertical="top" wrapText="1" readingOrder="1"/>
    </xf>
    <xf numFmtId="4" fontId="64" fillId="2" borderId="0" xfId="6" applyNumberFormat="1" applyFont="1" applyFill="1" applyBorder="1" applyAlignment="1">
      <alignment horizontal="right" vertical="center" wrapText="1" readingOrder="1"/>
    </xf>
    <xf numFmtId="4" fontId="66" fillId="23" borderId="59" xfId="6" applyNumberFormat="1" applyFont="1" applyFill="1" applyBorder="1" applyAlignment="1">
      <alignment horizontal="center" vertical="top" wrapText="1" readingOrder="1"/>
    </xf>
    <xf numFmtId="4" fontId="22" fillId="23" borderId="59" xfId="6" applyNumberFormat="1" applyFont="1" applyFill="1" applyBorder="1" applyAlignment="1">
      <alignment horizontal="center" vertical="top" wrapText="1" readingOrder="1"/>
    </xf>
    <xf numFmtId="0" fontId="22" fillId="2" borderId="0" xfId="6" applyNumberFormat="1" applyFont="1" applyFill="1" applyBorder="1" applyAlignment="1">
      <alignment horizontal="center" vertical="top" wrapText="1" readingOrder="1"/>
    </xf>
    <xf numFmtId="0" fontId="22" fillId="23" borderId="8" xfId="6" applyNumberFormat="1" applyFont="1" applyFill="1" applyBorder="1" applyAlignment="1">
      <alignment horizontal="center" vertical="top" wrapText="1" readingOrder="1"/>
    </xf>
    <xf numFmtId="4" fontId="68" fillId="2" borderId="0" xfId="6" applyNumberFormat="1" applyFont="1" applyFill="1" applyBorder="1" applyAlignment="1">
      <alignment horizontal="right" vertical="center" wrapText="1" readingOrder="1"/>
    </xf>
    <xf numFmtId="0" fontId="68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NumberFormat="1" applyFont="1" applyFill="1" applyBorder="1" applyAlignment="1">
      <alignment vertical="top" wrapText="1" readingOrder="1"/>
    </xf>
    <xf numFmtId="4" fontId="17" fillId="2" borderId="0" xfId="6" applyNumberFormat="1" applyFont="1" applyFill="1" applyBorder="1"/>
    <xf numFmtId="0" fontId="85" fillId="4" borderId="0" xfId="6" applyFont="1" applyFill="1" applyBorder="1"/>
    <xf numFmtId="0" fontId="86" fillId="0" borderId="0" xfId="6" applyNumberFormat="1" applyFont="1" applyFill="1" applyBorder="1" applyAlignment="1">
      <alignment horizontal="center" vertical="center" wrapText="1" readingOrder="1"/>
    </xf>
    <xf numFmtId="4" fontId="86" fillId="0" borderId="0" xfId="6" applyNumberFormat="1" applyFont="1" applyFill="1" applyBorder="1" applyAlignment="1">
      <alignment horizontal="right" vertical="center" wrapText="1" readingOrder="1"/>
    </xf>
    <xf numFmtId="0" fontId="86" fillId="2" borderId="0" xfId="6" applyNumberFormat="1" applyFont="1" applyFill="1" applyBorder="1" applyAlignment="1">
      <alignment horizontal="right" vertical="center" wrapText="1" readingOrder="1"/>
    </xf>
    <xf numFmtId="0" fontId="86" fillId="0" borderId="0" xfId="6" applyNumberFormat="1" applyFont="1" applyFill="1" applyBorder="1" applyAlignment="1">
      <alignment horizontal="right" vertical="center" wrapText="1" readingOrder="1"/>
    </xf>
    <xf numFmtId="0" fontId="85" fillId="0" borderId="0" xfId="6" applyFont="1" applyFill="1" applyBorder="1"/>
    <xf numFmtId="0" fontId="63" fillId="5" borderId="0" xfId="6" applyFont="1" applyFill="1" applyBorder="1"/>
    <xf numFmtId="0" fontId="69" fillId="5" borderId="0" xfId="6" applyNumberFormat="1" applyFont="1" applyFill="1" applyBorder="1" applyAlignment="1">
      <alignment horizontal="center" vertical="center" wrapText="1" readingOrder="1"/>
    </xf>
    <xf numFmtId="4" fontId="17" fillId="5" borderId="0" xfId="6" applyNumberFormat="1" applyFont="1" applyFill="1" applyBorder="1"/>
    <xf numFmtId="4" fontId="21" fillId="5" borderId="0" xfId="6" applyNumberFormat="1" applyFont="1" applyFill="1" applyBorder="1" applyAlignment="1">
      <alignment vertical="top" wrapText="1" readingOrder="1"/>
    </xf>
    <xf numFmtId="4" fontId="86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17" fontId="9" fillId="7" borderId="8" xfId="0" applyNumberFormat="1" applyFont="1" applyFill="1" applyBorder="1" applyAlignment="1">
      <alignment horizontal="center" vertical="center"/>
    </xf>
    <xf numFmtId="168" fontId="29" fillId="7" borderId="30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63" fillId="0" borderId="0" xfId="6" applyFont="1" applyFill="1" applyBorder="1"/>
    <xf numFmtId="0" fontId="63" fillId="5" borderId="0" xfId="6" applyFont="1" applyFill="1" applyBorder="1"/>
    <xf numFmtId="0" fontId="76" fillId="0" borderId="0" xfId="6" applyFont="1" applyFill="1" applyBorder="1"/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34" fillId="0" borderId="0" xfId="6" applyFont="1" applyFill="1" applyBorder="1"/>
    <xf numFmtId="0" fontId="42" fillId="0" borderId="0" xfId="6" applyNumberFormat="1" applyFont="1" applyFill="1" applyBorder="1" applyAlignment="1">
      <alignment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9" fillId="0" borderId="62" xfId="6" applyNumberFormat="1" applyFont="1" applyFill="1" applyBorder="1" applyAlignment="1">
      <alignment vertical="top" wrapText="1" readingOrder="1"/>
    </xf>
    <xf numFmtId="0" fontId="63" fillId="0" borderId="0" xfId="6" applyFont="1" applyFill="1" applyBorder="1"/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Font="1" applyFill="1" applyBorder="1"/>
    <xf numFmtId="0" fontId="22" fillId="9" borderId="59" xfId="6" applyNumberFormat="1" applyFont="1" applyFill="1" applyBorder="1" applyAlignment="1">
      <alignment horizontal="center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22" fillId="9" borderId="59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44" fontId="87" fillId="0" borderId="0" xfId="11" applyFont="1" applyFill="1" applyBorder="1"/>
    <xf numFmtId="0" fontId="87" fillId="0" borderId="0" xfId="6" applyFont="1" applyFill="1" applyBorder="1"/>
    <xf numFmtId="9" fontId="87" fillId="0" borderId="0" xfId="12" applyFont="1" applyFill="1" applyBorder="1" applyAlignment="1">
      <alignment horizontal="center"/>
    </xf>
    <xf numFmtId="9" fontId="34" fillId="0" borderId="0" xfId="12" applyFont="1" applyFill="1" applyBorder="1" applyAlignment="1">
      <alignment horizontal="center"/>
    </xf>
    <xf numFmtId="44" fontId="88" fillId="0" borderId="0" xfId="11" applyFont="1" applyFill="1" applyBorder="1" applyAlignment="1">
      <alignment vertical="top" wrapText="1" readingOrder="1"/>
    </xf>
    <xf numFmtId="9" fontId="88" fillId="0" borderId="0" xfId="12" applyFont="1" applyFill="1" applyBorder="1" applyAlignment="1">
      <alignment horizontal="center" vertical="top" wrapText="1"/>
    </xf>
    <xf numFmtId="44" fontId="89" fillId="9" borderId="59" xfId="11" applyFont="1" applyFill="1" applyBorder="1" applyAlignment="1">
      <alignment horizontal="center" vertical="top" wrapText="1" readingOrder="1"/>
    </xf>
    <xf numFmtId="9" fontId="89" fillId="9" borderId="59" xfId="12" applyFont="1" applyFill="1" applyBorder="1" applyAlignment="1">
      <alignment horizontal="center" vertical="top" wrapText="1"/>
    </xf>
    <xf numFmtId="44" fontId="90" fillId="0" borderId="0" xfId="11" applyFont="1" applyFill="1" applyBorder="1" applyAlignment="1">
      <alignment horizontal="right" vertical="center" wrapText="1" readingOrder="1"/>
    </xf>
    <xf numFmtId="0" fontId="91" fillId="0" borderId="0" xfId="6" applyFont="1" applyFill="1" applyBorder="1"/>
    <xf numFmtId="9" fontId="90" fillId="0" borderId="0" xfId="12" applyFont="1" applyFill="1" applyBorder="1" applyAlignment="1">
      <alignment horizontal="center" vertical="center" wrapText="1"/>
    </xf>
    <xf numFmtId="0" fontId="44" fillId="0" borderId="62" xfId="6" applyNumberFormat="1" applyFont="1" applyFill="1" applyBorder="1" applyAlignment="1">
      <alignment horizontal="left" vertical="center" wrapText="1" readingOrder="1"/>
    </xf>
    <xf numFmtId="44" fontId="92" fillId="0" borderId="0" xfId="11" applyFont="1" applyFill="1" applyBorder="1" applyAlignment="1">
      <alignment horizontal="right" vertical="center" wrapText="1" readingOrder="1"/>
    </xf>
    <xf numFmtId="9" fontId="92" fillId="0" borderId="0" xfId="12" applyFont="1" applyFill="1" applyBorder="1" applyAlignment="1">
      <alignment horizontal="center" vertical="center" wrapText="1"/>
    </xf>
    <xf numFmtId="9" fontId="42" fillId="0" borderId="0" xfId="12" applyFont="1" applyFill="1" applyBorder="1" applyAlignment="1">
      <alignment horizontal="center" vertical="center" wrapText="1"/>
    </xf>
    <xf numFmtId="4" fontId="93" fillId="0" borderId="0" xfId="6" applyNumberFormat="1" applyFont="1" applyFill="1" applyBorder="1" applyAlignment="1">
      <alignment horizontal="right" vertical="center" wrapText="1" readingOrder="1"/>
    </xf>
    <xf numFmtId="0" fontId="93" fillId="0" borderId="0" xfId="6" applyNumberFormat="1" applyFont="1" applyFill="1" applyBorder="1" applyAlignment="1">
      <alignment horizontal="right" vertical="center" wrapText="1" readingOrder="1"/>
    </xf>
    <xf numFmtId="9" fontId="68" fillId="0" borderId="0" xfId="12" applyFont="1" applyFill="1" applyBorder="1" applyAlignment="1">
      <alignment horizontal="center" vertical="center" wrapText="1"/>
    </xf>
    <xf numFmtId="0" fontId="94" fillId="0" borderId="0" xfId="6" applyFont="1" applyFill="1" applyBorder="1"/>
    <xf numFmtId="9" fontId="93" fillId="0" borderId="0" xfId="12" applyFont="1" applyFill="1" applyBorder="1" applyAlignment="1">
      <alignment horizontal="center" vertical="center" wrapText="1"/>
    </xf>
    <xf numFmtId="4" fontId="95" fillId="0" borderId="0" xfId="6" applyNumberFormat="1" applyFont="1" applyFill="1" applyBorder="1" applyAlignment="1">
      <alignment horizontal="right" vertical="center" wrapText="1" readingOrder="1"/>
    </xf>
    <xf numFmtId="0" fontId="95" fillId="0" borderId="0" xfId="6" applyNumberFormat="1" applyFont="1" applyFill="1" applyBorder="1" applyAlignment="1">
      <alignment horizontal="right" vertical="center" wrapText="1" readingOrder="1"/>
    </xf>
    <xf numFmtId="0" fontId="96" fillId="0" borderId="0" xfId="6" applyNumberFormat="1" applyFont="1" applyFill="1" applyBorder="1" applyAlignment="1">
      <alignment vertical="top" wrapText="1" readingOrder="1"/>
    </xf>
    <xf numFmtId="0" fontId="76" fillId="5" borderId="0" xfId="6" applyFont="1" applyFill="1" applyBorder="1"/>
    <xf numFmtId="0" fontId="46" fillId="5" borderId="0" xfId="6" applyNumberFormat="1" applyFont="1" applyFill="1" applyBorder="1" applyAlignment="1">
      <alignment horizontal="center" vertical="center" wrapText="1" readingOrder="1"/>
    </xf>
    <xf numFmtId="9" fontId="68" fillId="5" borderId="0" xfId="12" applyFont="1" applyFill="1" applyBorder="1" applyAlignment="1">
      <alignment horizontal="center" vertical="center" wrapText="1"/>
    </xf>
    <xf numFmtId="0" fontId="34" fillId="5" borderId="0" xfId="6" applyFont="1" applyFill="1" applyBorder="1"/>
    <xf numFmtId="0" fontId="73" fillId="0" borderId="0" xfId="6" applyNumberFormat="1" applyFont="1" applyFill="1" applyBorder="1" applyAlignment="1">
      <alignment horizontal="right" vertical="center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4" fontId="96" fillId="0" borderId="0" xfId="11" applyFont="1" applyFill="1" applyBorder="1" applyAlignment="1">
      <alignment vertical="top" wrapText="1" readingOrder="1"/>
    </xf>
    <xf numFmtId="168" fontId="29" fillId="7" borderId="27" xfId="1" applyNumberFormat="1" applyFont="1" applyFill="1" applyBorder="1" applyAlignment="1">
      <alignment horizontal="left" vertical="top"/>
    </xf>
    <xf numFmtId="0" fontId="76" fillId="20" borderId="0" xfId="6" applyFont="1" applyFill="1" applyBorder="1"/>
    <xf numFmtId="0" fontId="46" fillId="20" borderId="0" xfId="6" applyNumberFormat="1" applyFont="1" applyFill="1" applyBorder="1" applyAlignment="1">
      <alignment horizontal="center" vertical="center" wrapText="1" readingOrder="1"/>
    </xf>
    <xf numFmtId="4" fontId="95" fillId="20" borderId="0" xfId="6" applyNumberFormat="1" applyFont="1" applyFill="1" applyBorder="1" applyAlignment="1">
      <alignment horizontal="right" vertical="center" wrapText="1" readingOrder="1"/>
    </xf>
    <xf numFmtId="0" fontId="95" fillId="20" borderId="0" xfId="6" applyNumberFormat="1" applyFont="1" applyFill="1" applyBorder="1" applyAlignment="1">
      <alignment horizontal="right" vertical="center" wrapText="1" readingOrder="1"/>
    </xf>
    <xf numFmtId="0" fontId="94" fillId="20" borderId="0" xfId="6" applyFont="1" applyFill="1" applyBorder="1"/>
    <xf numFmtId="9" fontId="93" fillId="20" borderId="0" xfId="12" applyFont="1" applyFill="1" applyBorder="1" applyAlignment="1">
      <alignment horizontal="center" vertical="center" wrapText="1"/>
    </xf>
    <xf numFmtId="0" fontId="34" fillId="20" borderId="0" xfId="6" applyFont="1" applyFill="1" applyBorder="1"/>
    <xf numFmtId="0" fontId="43" fillId="20" borderId="0" xfId="6" applyNumberFormat="1" applyFont="1" applyFill="1" applyBorder="1" applyAlignment="1">
      <alignment horizontal="center" vertical="center" wrapText="1" readingOrder="1"/>
    </xf>
    <xf numFmtId="4" fontId="93" fillId="20" borderId="0" xfId="6" applyNumberFormat="1" applyFont="1" applyFill="1" applyBorder="1" applyAlignment="1">
      <alignment horizontal="right" vertical="center" wrapText="1" readingOrder="1"/>
    </xf>
    <xf numFmtId="0" fontId="93" fillId="20" borderId="0" xfId="6" applyNumberFormat="1" applyFont="1" applyFill="1" applyBorder="1" applyAlignment="1">
      <alignment horizontal="right" vertical="center" wrapText="1" readingOrder="1"/>
    </xf>
    <xf numFmtId="168" fontId="6" fillId="2" borderId="19" xfId="0" applyNumberFormat="1" applyFont="1" applyFill="1" applyBorder="1" applyAlignment="1">
      <alignment horizontal="center" vertical="top"/>
    </xf>
    <xf numFmtId="0" fontId="34" fillId="17" borderId="0" xfId="6" applyFont="1" applyFill="1" applyBorder="1"/>
    <xf numFmtId="44" fontId="90" fillId="17" borderId="0" xfId="11" applyFont="1" applyFill="1" applyBorder="1" applyAlignment="1">
      <alignment horizontal="right" vertical="center" wrapText="1" readingOrder="1"/>
    </xf>
    <xf numFmtId="4" fontId="68" fillId="17" borderId="0" xfId="6" applyNumberFormat="1" applyFont="1" applyFill="1" applyBorder="1" applyAlignment="1">
      <alignment horizontal="right" vertical="center" wrapText="1" readingOrder="1"/>
    </xf>
    <xf numFmtId="0" fontId="68" fillId="17" borderId="0" xfId="6" applyNumberFormat="1" applyFont="1" applyFill="1" applyBorder="1" applyAlignment="1">
      <alignment horizontal="right" vertical="center" wrapText="1" readingOrder="1"/>
    </xf>
    <xf numFmtId="0" fontId="69" fillId="17" borderId="0" xfId="6" applyNumberFormat="1" applyFont="1" applyFill="1" applyBorder="1" applyAlignment="1">
      <alignment horizontal="right" vertical="center" wrapText="1" readingOrder="1"/>
    </xf>
    <xf numFmtId="4" fontId="69" fillId="17" borderId="0" xfId="6" applyNumberFormat="1" applyFont="1" applyFill="1" applyBorder="1" applyAlignment="1">
      <alignment horizontal="right" vertical="center" wrapText="1" readingOrder="1"/>
    </xf>
    <xf numFmtId="0" fontId="69" fillId="9" borderId="59" xfId="6" applyNumberFormat="1" applyFont="1" applyFill="1" applyBorder="1" applyAlignment="1">
      <alignment horizontal="left" vertical="top" wrapText="1" readingOrder="1"/>
    </xf>
    <xf numFmtId="0" fontId="63" fillId="0" borderId="60" xfId="6" applyNumberFormat="1" applyFont="1" applyFill="1" applyBorder="1" applyAlignment="1">
      <alignment vertical="top" wrapText="1"/>
    </xf>
    <xf numFmtId="0" fontId="63" fillId="0" borderId="61" xfId="6" applyNumberFormat="1" applyFont="1" applyFill="1" applyBorder="1" applyAlignment="1">
      <alignment vertical="top" wrapText="1"/>
    </xf>
    <xf numFmtId="0" fontId="69" fillId="0" borderId="61" xfId="6" applyNumberFormat="1" applyFont="1" applyFill="1" applyBorder="1" applyAlignment="1">
      <alignment horizontal="left" vertical="top" wrapText="1" readingOrder="1"/>
    </xf>
    <xf numFmtId="0" fontId="63" fillId="0" borderId="60" xfId="6" applyNumberFormat="1" applyFont="1" applyFill="1" applyBorder="1" applyAlignment="1">
      <alignment vertical="top"/>
    </xf>
    <xf numFmtId="0" fontId="63" fillId="0" borderId="61" xfId="6" applyNumberFormat="1" applyFont="1" applyFill="1" applyBorder="1" applyAlignment="1">
      <alignment vertical="top"/>
    </xf>
    <xf numFmtId="0" fontId="97" fillId="25" borderId="59" xfId="6" applyNumberFormat="1" applyFont="1" applyFill="1" applyBorder="1" applyAlignment="1">
      <alignment horizontal="left" vertical="top" wrapText="1" readingOrder="1"/>
    </xf>
    <xf numFmtId="0" fontId="97" fillId="6" borderId="61" xfId="6" applyNumberFormat="1" applyFont="1" applyFill="1" applyBorder="1" applyAlignment="1">
      <alignment horizontal="left" vertical="top" wrapText="1" readingOrder="1"/>
    </xf>
    <xf numFmtId="0" fontId="98" fillId="6" borderId="60" xfId="6" applyNumberFormat="1" applyFont="1" applyFill="1" applyBorder="1" applyAlignment="1">
      <alignment vertical="top" wrapText="1"/>
    </xf>
    <xf numFmtId="0" fontId="98" fillId="6" borderId="61" xfId="6" applyNumberFormat="1" applyFont="1" applyFill="1" applyBorder="1" applyAlignment="1">
      <alignment vertical="top" wrapText="1"/>
    </xf>
    <xf numFmtId="0" fontId="98" fillId="6" borderId="60" xfId="6" applyNumberFormat="1" applyFont="1" applyFill="1" applyBorder="1" applyAlignment="1">
      <alignment vertical="top"/>
    </xf>
    <xf numFmtId="4" fontId="99" fillId="6" borderId="0" xfId="6" applyNumberFormat="1" applyFont="1" applyFill="1" applyBorder="1" applyAlignment="1">
      <alignment vertical="top" wrapText="1" readingOrder="1"/>
    </xf>
    <xf numFmtId="0" fontId="98" fillId="6" borderId="0" xfId="6" applyFont="1" applyFill="1" applyBorder="1"/>
    <xf numFmtId="0" fontId="69" fillId="22" borderId="59" xfId="6" applyNumberFormat="1" applyFont="1" applyFill="1" applyBorder="1" applyAlignment="1">
      <alignment horizontal="left" vertical="top" wrapText="1" readingOrder="1"/>
    </xf>
    <xf numFmtId="0" fontId="100" fillId="13" borderId="60" xfId="6" applyNumberFormat="1" applyFont="1" applyFill="1" applyBorder="1" applyAlignment="1">
      <alignment vertical="top" wrapText="1"/>
    </xf>
    <xf numFmtId="0" fontId="100" fillId="13" borderId="61" xfId="6" applyNumberFormat="1" applyFont="1" applyFill="1" applyBorder="1" applyAlignment="1">
      <alignment vertical="top" wrapText="1"/>
    </xf>
    <xf numFmtId="0" fontId="69" fillId="13" borderId="61" xfId="6" applyNumberFormat="1" applyFont="1" applyFill="1" applyBorder="1" applyAlignment="1">
      <alignment horizontal="left" vertical="top" wrapText="1" readingOrder="1"/>
    </xf>
    <xf numFmtId="0" fontId="100" fillId="13" borderId="60" xfId="6" applyNumberFormat="1" applyFont="1" applyFill="1" applyBorder="1" applyAlignment="1">
      <alignment vertical="top"/>
    </xf>
    <xf numFmtId="4" fontId="101" fillId="13" borderId="0" xfId="6" applyNumberFormat="1" applyFont="1" applyFill="1" applyBorder="1" applyAlignment="1">
      <alignment vertical="top" wrapText="1" readingOrder="1"/>
    </xf>
    <xf numFmtId="0" fontId="100" fillId="13" borderId="0" xfId="6" applyFont="1" applyFill="1" applyBorder="1"/>
    <xf numFmtId="0" fontId="5" fillId="2" borderId="0" xfId="0" applyFont="1" applyFill="1" applyAlignment="1">
      <alignment horizontal="left"/>
    </xf>
    <xf numFmtId="168" fontId="5" fillId="10" borderId="19" xfId="1" applyNumberFormat="1" applyFont="1" applyFill="1" applyBorder="1" applyAlignment="1">
      <alignment horizontal="left" vertical="top"/>
    </xf>
    <xf numFmtId="168" fontId="6" fillId="0" borderId="8" xfId="0" applyNumberFormat="1" applyFont="1" applyFill="1" applyBorder="1" applyAlignment="1">
      <alignment horizontal="center" vertical="top"/>
    </xf>
    <xf numFmtId="0" fontId="76" fillId="26" borderId="0" xfId="6" applyFont="1" applyFill="1" applyBorder="1"/>
    <xf numFmtId="0" fontId="46" fillId="26" borderId="0" xfId="6" applyNumberFormat="1" applyFont="1" applyFill="1" applyBorder="1" applyAlignment="1">
      <alignment horizontal="center" vertical="center" wrapText="1" readingOrder="1"/>
    </xf>
    <xf numFmtId="4" fontId="95" fillId="26" borderId="0" xfId="6" applyNumberFormat="1" applyFont="1" applyFill="1" applyBorder="1" applyAlignment="1">
      <alignment horizontal="right" vertical="center" wrapText="1" readingOrder="1"/>
    </xf>
    <xf numFmtId="0" fontId="95" fillId="26" borderId="0" xfId="6" applyNumberFormat="1" applyFont="1" applyFill="1" applyBorder="1" applyAlignment="1">
      <alignment horizontal="right" vertical="center" wrapText="1" readingOrder="1"/>
    </xf>
    <xf numFmtId="0" fontId="94" fillId="26" borderId="0" xfId="6" applyFont="1" applyFill="1" applyBorder="1"/>
    <xf numFmtId="9" fontId="93" fillId="26" borderId="0" xfId="12" applyFont="1" applyFill="1" applyBorder="1" applyAlignment="1">
      <alignment horizontal="center" vertical="center" wrapText="1"/>
    </xf>
    <xf numFmtId="0" fontId="34" fillId="26" borderId="0" xfId="6" applyFont="1" applyFill="1" applyBorder="1"/>
    <xf numFmtId="0" fontId="34" fillId="0" borderId="0" xfId="6" applyFont="1" applyFill="1" applyBorder="1"/>
    <xf numFmtId="0" fontId="76" fillId="0" borderId="0" xfId="6" applyFont="1" applyFill="1" applyBorder="1"/>
    <xf numFmtId="0" fontId="40" fillId="9" borderId="59" xfId="6" applyNumberFormat="1" applyFont="1" applyFill="1" applyBorder="1" applyAlignment="1">
      <alignment horizontal="center" vertical="top" wrapText="1" readingOrder="1"/>
    </xf>
    <xf numFmtId="44" fontId="87" fillId="0" borderId="0" xfId="11" applyFont="1" applyFill="1" applyBorder="1"/>
    <xf numFmtId="0" fontId="11" fillId="4" borderId="67" xfId="0" applyFont="1" applyFill="1" applyBorder="1" applyAlignment="1">
      <alignment horizontal="left" vertical="top"/>
    </xf>
    <xf numFmtId="168" fontId="11" fillId="4" borderId="13" xfId="0" applyNumberFormat="1" applyFont="1" applyFill="1" applyBorder="1" applyAlignment="1">
      <alignment horizontal="center" vertical="top"/>
    </xf>
    <xf numFmtId="168" fontId="5" fillId="7" borderId="27" xfId="1" applyNumberFormat="1" applyFont="1" applyFill="1" applyBorder="1" applyAlignment="1">
      <alignment horizontal="left" vertical="top"/>
    </xf>
    <xf numFmtId="168" fontId="26" fillId="4" borderId="27" xfId="1" applyNumberFormat="1" applyFont="1" applyFill="1" applyBorder="1" applyAlignment="1">
      <alignment horizontal="left" vertical="top"/>
    </xf>
    <xf numFmtId="168" fontId="5" fillId="2" borderId="52" xfId="1" applyNumberFormat="1" applyFont="1" applyFill="1" applyBorder="1" applyAlignment="1">
      <alignment horizontal="left" vertical="top"/>
    </xf>
    <xf numFmtId="168" fontId="5" fillId="2" borderId="76" xfId="1" applyNumberFormat="1" applyFont="1" applyFill="1" applyBorder="1" applyAlignment="1">
      <alignment horizontal="left" vertical="top"/>
    </xf>
    <xf numFmtId="168" fontId="5" fillId="2" borderId="22" xfId="1" applyNumberFormat="1" applyFont="1" applyFill="1" applyBorder="1" applyAlignment="1">
      <alignment horizontal="left" vertical="top"/>
    </xf>
    <xf numFmtId="168" fontId="5" fillId="10" borderId="17" xfId="1" applyNumberFormat="1" applyFont="1" applyFill="1" applyBorder="1" applyAlignment="1">
      <alignment horizontal="left" vertical="top"/>
    </xf>
    <xf numFmtId="168" fontId="6" fillId="2" borderId="3" xfId="1" applyNumberFormat="1" applyFont="1" applyFill="1" applyBorder="1" applyAlignment="1">
      <alignment horizontal="left" vertical="top"/>
    </xf>
    <xf numFmtId="0" fontId="7" fillId="13" borderId="13" xfId="0" applyFont="1" applyFill="1" applyBorder="1" applyAlignment="1">
      <alignment horizontal="center" vertical="center" wrapText="1"/>
    </xf>
    <xf numFmtId="168" fontId="9" fillId="7" borderId="54" xfId="0" applyNumberFormat="1" applyFont="1" applyFill="1" applyBorder="1" applyAlignment="1">
      <alignment horizontal="center" vertical="top"/>
    </xf>
    <xf numFmtId="168" fontId="9" fillId="7" borderId="3" xfId="0" applyNumberFormat="1" applyFont="1" applyFill="1" applyBorder="1" applyAlignment="1">
      <alignment horizontal="center" vertical="top"/>
    </xf>
    <xf numFmtId="168" fontId="9" fillId="8" borderId="3" xfId="0" applyNumberFormat="1" applyFont="1" applyFill="1" applyBorder="1" applyAlignment="1">
      <alignment horizontal="center" vertical="top"/>
    </xf>
    <xf numFmtId="168" fontId="9" fillId="8" borderId="24" xfId="0" applyNumberFormat="1" applyFont="1" applyFill="1" applyBorder="1" applyAlignment="1">
      <alignment horizontal="left" vertical="top"/>
    </xf>
    <xf numFmtId="168" fontId="9" fillId="7" borderId="3" xfId="0" applyNumberFormat="1" applyFont="1" applyFill="1" applyBorder="1" applyAlignment="1">
      <alignment horizontal="left" vertical="top"/>
    </xf>
    <xf numFmtId="168" fontId="9" fillId="7" borderId="13" xfId="0" applyNumberFormat="1" applyFont="1" applyFill="1" applyBorder="1" applyAlignment="1">
      <alignment horizontal="center" vertical="top"/>
    </xf>
    <xf numFmtId="168" fontId="6" fillId="2" borderId="13" xfId="1" applyNumberFormat="1" applyFont="1" applyFill="1" applyBorder="1" applyAlignment="1">
      <alignment horizontal="left" vertical="top"/>
    </xf>
    <xf numFmtId="168" fontId="6" fillId="2" borderId="58" xfId="1" applyNumberFormat="1" applyFont="1" applyFill="1" applyBorder="1" applyAlignment="1">
      <alignment horizontal="left" vertical="top"/>
    </xf>
    <xf numFmtId="14" fontId="9" fillId="2" borderId="33" xfId="0" applyNumberFormat="1" applyFont="1" applyFill="1" applyBorder="1" applyAlignment="1">
      <alignment horizontal="left" vertical="top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top" wrapText="1"/>
    </xf>
    <xf numFmtId="168" fontId="9" fillId="2" borderId="10" xfId="1" applyNumberFormat="1" applyFont="1" applyFill="1" applyBorder="1" applyAlignment="1">
      <alignment horizontal="left" vertical="top"/>
    </xf>
    <xf numFmtId="168" fontId="9" fillId="2" borderId="36" xfId="1" applyNumberFormat="1" applyFont="1" applyFill="1" applyBorder="1" applyAlignment="1">
      <alignment horizontal="left" vertical="top"/>
    </xf>
    <xf numFmtId="168" fontId="9" fillId="2" borderId="25" xfId="1" applyNumberFormat="1" applyFont="1" applyFill="1" applyBorder="1" applyAlignment="1">
      <alignment horizontal="left" vertical="top"/>
    </xf>
    <xf numFmtId="168" fontId="9" fillId="0" borderId="10" xfId="1" applyNumberFormat="1" applyFont="1" applyFill="1" applyBorder="1" applyAlignment="1">
      <alignment horizontal="left" vertical="top"/>
    </xf>
    <xf numFmtId="168" fontId="9" fillId="14" borderId="67" xfId="0" applyNumberFormat="1" applyFont="1" applyFill="1" applyBorder="1" applyAlignment="1">
      <alignment horizontal="center" vertical="top"/>
    </xf>
    <xf numFmtId="168" fontId="9" fillId="14" borderId="69" xfId="0" applyNumberFormat="1" applyFont="1" applyFill="1" applyBorder="1" applyAlignment="1">
      <alignment horizontal="center" vertical="top"/>
    </xf>
    <xf numFmtId="168" fontId="9" fillId="14" borderId="39" xfId="0" applyNumberFormat="1" applyFont="1" applyFill="1" applyBorder="1" applyAlignment="1">
      <alignment horizontal="center" vertical="top"/>
    </xf>
    <xf numFmtId="168" fontId="9" fillId="14" borderId="12" xfId="0" applyNumberFormat="1" applyFont="1" applyFill="1" applyBorder="1" applyAlignment="1">
      <alignment horizontal="center" vertical="top"/>
    </xf>
    <xf numFmtId="168" fontId="6" fillId="2" borderId="1" xfId="1" applyNumberFormat="1" applyFont="1" applyFill="1" applyBorder="1" applyAlignment="1">
      <alignment horizontal="left" vertical="top"/>
    </xf>
    <xf numFmtId="168" fontId="30" fillId="7" borderId="13" xfId="1" applyNumberFormat="1" applyFont="1" applyFill="1" applyBorder="1" applyAlignment="1">
      <alignment horizontal="left" vertical="top"/>
    </xf>
    <xf numFmtId="168" fontId="9" fillId="8" borderId="18" xfId="0" applyNumberFormat="1" applyFont="1" applyFill="1" applyBorder="1" applyAlignment="1">
      <alignment horizontal="left" vertical="top"/>
    </xf>
    <xf numFmtId="0" fontId="102" fillId="0" borderId="0" xfId="6" applyFont="1" applyFill="1" applyBorder="1"/>
    <xf numFmtId="0" fontId="103" fillId="0" borderId="0" xfId="6" applyNumberFormat="1" applyFont="1" applyFill="1" applyBorder="1" applyAlignment="1">
      <alignment horizontal="center" vertical="center" wrapText="1" readingOrder="1"/>
    </xf>
    <xf numFmtId="4" fontId="103" fillId="0" borderId="0" xfId="6" applyNumberFormat="1" applyFont="1" applyFill="1" applyBorder="1" applyAlignment="1">
      <alignment horizontal="right" vertical="center" wrapText="1" readingOrder="1"/>
    </xf>
    <xf numFmtId="0" fontId="103" fillId="0" borderId="0" xfId="6" applyNumberFormat="1" applyFont="1" applyFill="1" applyBorder="1" applyAlignment="1">
      <alignment horizontal="right" vertical="center" wrapText="1" readingOrder="1"/>
    </xf>
    <xf numFmtId="9" fontId="103" fillId="0" borderId="0" xfId="12" applyFont="1" applyFill="1" applyBorder="1" applyAlignment="1">
      <alignment horizontal="center" vertical="center" wrapText="1"/>
    </xf>
    <xf numFmtId="167" fontId="87" fillId="17" borderId="0" xfId="3" applyFont="1" applyFill="1" applyBorder="1"/>
    <xf numFmtId="167" fontId="88" fillId="17" borderId="0" xfId="3" applyFont="1" applyFill="1" applyBorder="1" applyAlignment="1">
      <alignment vertical="top" wrapText="1" readingOrder="1"/>
    </xf>
    <xf numFmtId="167" fontId="89" fillId="24" borderId="59" xfId="3" applyFont="1" applyFill="1" applyBorder="1" applyAlignment="1">
      <alignment horizontal="center" vertical="top" wrapText="1" readingOrder="1"/>
    </xf>
    <xf numFmtId="167" fontId="90" fillId="17" borderId="0" xfId="3" applyFont="1" applyFill="1" applyBorder="1" applyAlignment="1">
      <alignment horizontal="right" vertical="center" wrapText="1" readingOrder="1"/>
    </xf>
    <xf numFmtId="167" fontId="92" fillId="17" borderId="0" xfId="3" applyFont="1" applyFill="1" applyBorder="1" applyAlignment="1">
      <alignment horizontal="right" vertical="center" wrapText="1" readingOrder="1"/>
    </xf>
    <xf numFmtId="167" fontId="93" fillId="17" borderId="0" xfId="3" applyFont="1" applyFill="1" applyBorder="1" applyAlignment="1">
      <alignment horizontal="right" vertical="center" wrapText="1" readingOrder="1"/>
    </xf>
    <xf numFmtId="167" fontId="103" fillId="17" borderId="0" xfId="3" applyFont="1" applyFill="1" applyBorder="1" applyAlignment="1">
      <alignment horizontal="right" vertical="center" wrapText="1" readingOrder="1"/>
    </xf>
    <xf numFmtId="167" fontId="95" fillId="17" borderId="0" xfId="3" applyFont="1" applyFill="1" applyBorder="1" applyAlignment="1">
      <alignment horizontal="right" vertical="center" wrapText="1" readingOrder="1"/>
    </xf>
    <xf numFmtId="167" fontId="95" fillId="26" borderId="0" xfId="3" applyFont="1" applyFill="1" applyBorder="1" applyAlignment="1">
      <alignment horizontal="right" vertical="center" wrapText="1" readingOrder="1"/>
    </xf>
    <xf numFmtId="167" fontId="96" fillId="17" borderId="0" xfId="3" applyFont="1" applyFill="1" applyBorder="1" applyAlignment="1">
      <alignment vertical="top" wrapText="1" readingOrder="1"/>
    </xf>
    <xf numFmtId="4" fontId="104" fillId="0" borderId="0" xfId="6" applyNumberFormat="1" applyFont="1" applyFill="1" applyBorder="1" applyAlignment="1">
      <alignment horizontal="right" vertical="center" wrapText="1" readingOrder="1"/>
    </xf>
    <xf numFmtId="167" fontId="103" fillId="15" borderId="0" xfId="3" applyFont="1" applyFill="1" applyBorder="1" applyAlignment="1">
      <alignment horizontal="right" vertical="center" wrapText="1" readingOrder="1"/>
    </xf>
    <xf numFmtId="4" fontId="103" fillId="15" borderId="0" xfId="6" applyNumberFormat="1" applyFont="1" applyFill="1" applyBorder="1" applyAlignment="1">
      <alignment horizontal="righ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62" xfId="6" applyNumberFormat="1" applyFont="1" applyFill="1" applyBorder="1" applyAlignment="1">
      <alignment vertical="top" wrapText="1" readingOrder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0" xfId="6" applyFont="1" applyFill="1" applyBorder="1"/>
    <xf numFmtId="172" fontId="21" fillId="0" borderId="0" xfId="11" applyNumberFormat="1" applyFont="1" applyFill="1" applyBorder="1" applyAlignment="1">
      <alignment vertical="top" wrapText="1" readingOrder="1"/>
    </xf>
    <xf numFmtId="0" fontId="69" fillId="9" borderId="74" xfId="6" applyNumberFormat="1" applyFont="1" applyFill="1" applyBorder="1" applyAlignment="1">
      <alignment horizontal="center" vertical="center" wrapText="1" readingOrder="1"/>
    </xf>
    <xf numFmtId="172" fontId="69" fillId="9" borderId="74" xfId="11" applyNumberFormat="1" applyFont="1" applyFill="1" applyBorder="1" applyAlignment="1">
      <alignment horizontal="center" vertical="center" wrapText="1" readingOrder="1"/>
    </xf>
    <xf numFmtId="0" fontId="63" fillId="0" borderId="0" xfId="6" applyFont="1" applyFill="1" applyBorder="1" applyAlignment="1">
      <alignment vertical="center"/>
    </xf>
    <xf numFmtId="0" fontId="90" fillId="0" borderId="8" xfId="6" applyNumberFormat="1" applyFont="1" applyFill="1" applyBorder="1" applyAlignment="1">
      <alignment horizontal="center" vertical="center" wrapText="1" readingOrder="1"/>
    </xf>
    <xf numFmtId="4" fontId="90" fillId="0" borderId="8" xfId="6" applyNumberFormat="1" applyFont="1" applyFill="1" applyBorder="1" applyAlignment="1">
      <alignment horizontal="right" vertical="center" wrapText="1" readingOrder="1"/>
    </xf>
    <xf numFmtId="172" fontId="90" fillId="0" borderId="8" xfId="11" applyNumberFormat="1" applyFont="1" applyFill="1" applyBorder="1" applyAlignment="1">
      <alignment horizontal="right" vertical="center" wrapText="1" readingOrder="1"/>
    </xf>
    <xf numFmtId="9" fontId="90" fillId="0" borderId="8" xfId="12" applyFont="1" applyFill="1" applyBorder="1" applyAlignment="1">
      <alignment horizontal="center" vertical="center" wrapText="1" readingOrder="1"/>
    </xf>
    <xf numFmtId="0" fontId="89" fillId="9" borderId="8" xfId="6" applyNumberFormat="1" applyFont="1" applyFill="1" applyBorder="1" applyAlignment="1">
      <alignment horizontal="center" vertical="top" wrapText="1" readingOrder="1"/>
    </xf>
    <xf numFmtId="172" fontId="89" fillId="9" borderId="8" xfId="11" applyNumberFormat="1" applyFont="1" applyFill="1" applyBorder="1" applyAlignment="1">
      <alignment horizontal="center" vertical="top" wrapText="1" readingOrder="1"/>
    </xf>
    <xf numFmtId="9" fontId="89" fillId="9" borderId="8" xfId="12" applyFont="1" applyFill="1" applyBorder="1" applyAlignment="1">
      <alignment horizontal="center" vertical="top" wrapText="1" readingOrder="1"/>
    </xf>
    <xf numFmtId="0" fontId="89" fillId="27" borderId="8" xfId="6" applyNumberFormat="1" applyFont="1" applyFill="1" applyBorder="1" applyAlignment="1">
      <alignment horizontal="center" vertical="top" wrapText="1" readingOrder="1"/>
    </xf>
    <xf numFmtId="172" fontId="89" fillId="27" borderId="8" xfId="11" applyNumberFormat="1" applyFont="1" applyFill="1" applyBorder="1" applyAlignment="1">
      <alignment horizontal="center" vertical="top" wrapText="1" readingOrder="1"/>
    </xf>
    <xf numFmtId="0" fontId="87" fillId="3" borderId="0" xfId="6" applyFont="1" applyFill="1" applyBorder="1"/>
    <xf numFmtId="9" fontId="89" fillId="27" borderId="8" xfId="12" applyFont="1" applyFill="1" applyBorder="1" applyAlignment="1">
      <alignment horizontal="center" vertical="top" wrapText="1" readingOrder="1"/>
    </xf>
    <xf numFmtId="44" fontId="22" fillId="9" borderId="8" xfId="6" applyNumberFormat="1" applyFont="1" applyFill="1" applyBorder="1" applyAlignment="1">
      <alignment horizontal="center" vertical="top" wrapText="1" readingOrder="1"/>
    </xf>
    <xf numFmtId="172" fontId="22" fillId="9" borderId="8" xfId="11" applyNumberFormat="1" applyFont="1" applyFill="1" applyBorder="1" applyAlignment="1">
      <alignment horizontal="center" vertical="top" wrapText="1" readingOrder="1"/>
    </xf>
    <xf numFmtId="0" fontId="22" fillId="9" borderId="74" xfId="6" applyNumberFormat="1" applyFont="1" applyFill="1" applyBorder="1" applyAlignment="1">
      <alignment horizontal="center" vertical="top" wrapText="1" readingOrder="1"/>
    </xf>
    <xf numFmtId="172" fontId="22" fillId="9" borderId="74" xfId="11" applyNumberFormat="1" applyFont="1" applyFill="1" applyBorder="1" applyAlignment="1">
      <alignment horizontal="center" vertical="top" wrapText="1" readingOrder="1"/>
    </xf>
    <xf numFmtId="9" fontId="22" fillId="9" borderId="74" xfId="6" applyNumberFormat="1" applyFont="1" applyFill="1" applyBorder="1" applyAlignment="1">
      <alignment horizontal="center" vertical="top" wrapText="1" readingOrder="1"/>
    </xf>
    <xf numFmtId="0" fontId="43" fillId="0" borderId="8" xfId="6" applyNumberFormat="1" applyFont="1" applyFill="1" applyBorder="1" applyAlignment="1">
      <alignment horizontal="center" vertical="center" wrapText="1" readingOrder="1"/>
    </xf>
    <xf numFmtId="4" fontId="105" fillId="0" borderId="8" xfId="6" applyNumberFormat="1" applyFont="1" applyFill="1" applyBorder="1" applyAlignment="1">
      <alignment horizontal="right" vertical="center" wrapText="1" readingOrder="1"/>
    </xf>
    <xf numFmtId="0" fontId="105" fillId="0" borderId="8" xfId="6" applyNumberFormat="1" applyFont="1" applyFill="1" applyBorder="1" applyAlignment="1">
      <alignment horizontal="right" vertical="center" wrapText="1" readingOrder="1"/>
    </xf>
    <xf numFmtId="0" fontId="17" fillId="0" borderId="8" xfId="6" applyFont="1" applyFill="1" applyBorder="1"/>
    <xf numFmtId="9" fontId="106" fillId="0" borderId="8" xfId="12" applyFont="1" applyFill="1" applyBorder="1" applyAlignment="1">
      <alignment horizontal="center" vertical="center" wrapText="1" readingOrder="1"/>
    </xf>
    <xf numFmtId="9" fontId="105" fillId="0" borderId="8" xfId="12" applyFont="1" applyFill="1" applyBorder="1" applyAlignment="1">
      <alignment horizontal="center" vertical="center" wrapText="1" readingOrder="1"/>
    </xf>
    <xf numFmtId="0" fontId="97" fillId="0" borderId="8" xfId="6" applyNumberFormat="1" applyFont="1" applyFill="1" applyBorder="1" applyAlignment="1">
      <alignment horizontal="center" vertical="center" wrapText="1" readingOrder="1"/>
    </xf>
    <xf numFmtId="4" fontId="97" fillId="0" borderId="8" xfId="6" applyNumberFormat="1" applyFont="1" applyFill="1" applyBorder="1" applyAlignment="1">
      <alignment horizontal="right" vertical="center" wrapText="1" readingOrder="1"/>
    </xf>
    <xf numFmtId="172" fontId="97" fillId="0" borderId="8" xfId="11" applyNumberFormat="1" applyFont="1" applyFill="1" applyBorder="1" applyAlignment="1">
      <alignment horizontal="right" vertical="center" wrapText="1" readingOrder="1"/>
    </xf>
    <xf numFmtId="0" fontId="98" fillId="0" borderId="8" xfId="6" applyFont="1" applyFill="1" applyBorder="1"/>
    <xf numFmtId="9" fontId="97" fillId="0" borderId="8" xfId="12" applyFont="1" applyFill="1" applyBorder="1" applyAlignment="1">
      <alignment horizontal="center" vertical="center" wrapText="1" readingOrder="1"/>
    </xf>
    <xf numFmtId="0" fontId="98" fillId="0" borderId="0" xfId="6" applyFont="1" applyFill="1" applyBorder="1"/>
    <xf numFmtId="0" fontId="46" fillId="0" borderId="8" xfId="6" applyNumberFormat="1" applyFont="1" applyFill="1" applyBorder="1" applyAlignment="1">
      <alignment horizontal="center" vertical="center" wrapText="1" readingOrder="1"/>
    </xf>
    <xf numFmtId="4" fontId="66" fillId="0" borderId="8" xfId="6" applyNumberFormat="1" applyFont="1" applyFill="1" applyBorder="1" applyAlignment="1">
      <alignment horizontal="right" vertical="center" wrapText="1" readingOrder="1"/>
    </xf>
    <xf numFmtId="0" fontId="66" fillId="0" borderId="8" xfId="6" applyNumberFormat="1" applyFont="1" applyFill="1" applyBorder="1" applyAlignment="1">
      <alignment horizontal="right" vertical="center" wrapText="1" readingOrder="1"/>
    </xf>
    <xf numFmtId="9" fontId="66" fillId="0" borderId="8" xfId="12" applyFont="1" applyFill="1" applyBorder="1" applyAlignment="1">
      <alignment horizontal="center" vertical="center" wrapText="1" readingOrder="1"/>
    </xf>
    <xf numFmtId="9" fontId="21" fillId="0" borderId="0" xfId="12" applyFont="1" applyFill="1" applyBorder="1" applyAlignment="1">
      <alignment horizontal="center"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2" fillId="9" borderId="59" xfId="6" applyNumberFormat="1" applyFont="1" applyFill="1" applyBorder="1" applyAlignment="1">
      <alignment horizontal="left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17" fillId="5" borderId="0" xfId="6" applyFont="1" applyFill="1" applyBorder="1"/>
    <xf numFmtId="0" fontId="17" fillId="2" borderId="0" xfId="6" applyFont="1" applyFill="1" applyBorder="1"/>
    <xf numFmtId="0" fontId="48" fillId="0" borderId="0" xfId="6" applyFont="1" applyFill="1" applyBorder="1"/>
    <xf numFmtId="14" fontId="5" fillId="2" borderId="29" xfId="0" applyNumberFormat="1" applyFont="1" applyFill="1" applyBorder="1" applyAlignment="1">
      <alignment horizontal="left" vertical="top"/>
    </xf>
    <xf numFmtId="0" fontId="5" fillId="2" borderId="8" xfId="0" applyNumberFormat="1" applyFont="1" applyFill="1" applyBorder="1" applyAlignment="1">
      <alignment horizontal="center" vertical="center"/>
    </xf>
    <xf numFmtId="168" fontId="7" fillId="2" borderId="19" xfId="1" applyNumberFormat="1" applyFont="1" applyFill="1" applyBorder="1" applyAlignment="1">
      <alignment horizontal="left" vertical="top"/>
    </xf>
    <xf numFmtId="0" fontId="98" fillId="5" borderId="0" xfId="6" applyFont="1" applyFill="1" applyBorder="1"/>
    <xf numFmtId="0" fontId="46" fillId="5" borderId="8" xfId="6" applyNumberFormat="1" applyFont="1" applyFill="1" applyBorder="1" applyAlignment="1">
      <alignment horizontal="center" vertical="center" wrapText="1" readingOrder="1"/>
    </xf>
    <xf numFmtId="4" fontId="66" fillId="5" borderId="8" xfId="6" applyNumberFormat="1" applyFont="1" applyFill="1" applyBorder="1" applyAlignment="1">
      <alignment horizontal="right" vertical="center" wrapText="1" readingOrder="1"/>
    </xf>
    <xf numFmtId="0" fontId="66" fillId="5" borderId="8" xfId="6" applyNumberFormat="1" applyFont="1" applyFill="1" applyBorder="1" applyAlignment="1">
      <alignment horizontal="right" vertical="center" wrapText="1" readingOrder="1"/>
    </xf>
    <xf numFmtId="0" fontId="17" fillId="5" borderId="8" xfId="6" applyFont="1" applyFill="1" applyBorder="1"/>
    <xf numFmtId="9" fontId="66" fillId="5" borderId="8" xfId="12" applyFont="1" applyFill="1" applyBorder="1" applyAlignment="1">
      <alignment horizontal="center" vertical="center" wrapText="1" readingOrder="1"/>
    </xf>
    <xf numFmtId="168" fontId="6" fillId="2" borderId="19" xfId="0" applyNumberFormat="1" applyFont="1" applyFill="1" applyBorder="1" applyAlignment="1">
      <alignment horizontal="center"/>
    </xf>
    <xf numFmtId="168" fontId="6" fillId="2" borderId="18" xfId="1" applyNumberFormat="1" applyFont="1" applyFill="1" applyBorder="1" applyAlignment="1">
      <alignment horizontal="center"/>
    </xf>
    <xf numFmtId="168" fontId="9" fillId="2" borderId="18" xfId="1" applyNumberFormat="1" applyFont="1" applyFill="1" applyBorder="1" applyAlignment="1">
      <alignment horizontal="left"/>
    </xf>
    <xf numFmtId="14" fontId="5" fillId="2" borderId="49" xfId="0" applyNumberFormat="1" applyFont="1" applyFill="1" applyBorder="1" applyAlignment="1">
      <alignment horizontal="left" vertical="top"/>
    </xf>
    <xf numFmtId="0" fontId="107" fillId="7" borderId="53" xfId="0" applyFont="1" applyFill="1" applyBorder="1" applyAlignment="1">
      <alignment horizontal="left" vertical="top"/>
    </xf>
    <xf numFmtId="0" fontId="95" fillId="9" borderId="74" xfId="6" applyNumberFormat="1" applyFont="1" applyFill="1" applyBorder="1" applyAlignment="1">
      <alignment horizontal="center" vertical="top" wrapText="1" readingOrder="1"/>
    </xf>
    <xf numFmtId="4" fontId="96" fillId="0" borderId="8" xfId="6" applyNumberFormat="1" applyFont="1" applyFill="1" applyBorder="1" applyAlignment="1">
      <alignment vertical="top" wrapText="1" readingOrder="1"/>
    </xf>
    <xf numFmtId="4" fontId="96" fillId="0" borderId="0" xfId="6" applyNumberFormat="1" applyFont="1" applyFill="1" applyBorder="1" applyAlignment="1">
      <alignment vertical="top" wrapText="1" readingOrder="1"/>
    </xf>
    <xf numFmtId="4" fontId="108" fillId="0" borderId="8" xfId="6" applyNumberFormat="1" applyFont="1" applyFill="1" applyBorder="1" applyAlignment="1">
      <alignment vertical="top" wrapText="1" readingOrder="1"/>
    </xf>
    <xf numFmtId="4" fontId="109" fillId="10" borderId="8" xfId="6" applyNumberFormat="1" applyFont="1" applyFill="1" applyBorder="1" applyAlignment="1">
      <alignment vertical="top" wrapText="1" readingOrder="1"/>
    </xf>
    <xf numFmtId="0" fontId="95" fillId="9" borderId="59" xfId="6" applyNumberFormat="1" applyFont="1" applyFill="1" applyBorder="1" applyAlignment="1">
      <alignment horizontal="center" vertical="top" wrapText="1" readingOrder="1"/>
    </xf>
    <xf numFmtId="0" fontId="97" fillId="0" borderId="0" xfId="6" applyNumberFormat="1" applyFont="1" applyFill="1" applyBorder="1" applyAlignment="1">
      <alignment horizontal="center" vertical="center" wrapText="1" readingOrder="1"/>
    </xf>
    <xf numFmtId="4" fontId="97" fillId="0" borderId="0" xfId="6" applyNumberFormat="1" applyFont="1" applyFill="1" applyBorder="1" applyAlignment="1">
      <alignment horizontal="right" vertical="center" wrapText="1" readingOrder="1"/>
    </xf>
    <xf numFmtId="0" fontId="97" fillId="0" borderId="0" xfId="6" applyNumberFormat="1" applyFont="1" applyFill="1" applyBorder="1" applyAlignment="1">
      <alignment horizontal="right" vertical="center" wrapText="1" readingOrder="1"/>
    </xf>
    <xf numFmtId="0" fontId="46" fillId="10" borderId="0" xfId="6" applyNumberFormat="1" applyFont="1" applyFill="1" applyBorder="1" applyAlignment="1">
      <alignment horizontal="center" vertical="center" wrapText="1" readingOrder="1"/>
    </xf>
    <xf numFmtId="4" fontId="95" fillId="10" borderId="0" xfId="6" applyNumberFormat="1" applyFont="1" applyFill="1" applyBorder="1" applyAlignment="1">
      <alignment horizontal="right" vertical="center" wrapText="1" readingOrder="1"/>
    </xf>
    <xf numFmtId="0" fontId="95" fillId="10" borderId="0" xfId="6" applyNumberFormat="1" applyFont="1" applyFill="1" applyBorder="1" applyAlignment="1">
      <alignment horizontal="right" vertical="center" wrapText="1" readingOrder="1"/>
    </xf>
    <xf numFmtId="0" fontId="17" fillId="10" borderId="0" xfId="6" applyFont="1" applyFill="1" applyBorder="1"/>
    <xf numFmtId="0" fontId="43" fillId="10" borderId="0" xfId="6" applyNumberFormat="1" applyFont="1" applyFill="1" applyBorder="1" applyAlignment="1">
      <alignment horizontal="center" vertical="center" wrapText="1" readingOrder="1"/>
    </xf>
    <xf numFmtId="4" fontId="93" fillId="10" borderId="0" xfId="6" applyNumberFormat="1" applyFont="1" applyFill="1" applyBorder="1" applyAlignment="1">
      <alignment horizontal="right" vertical="center" wrapText="1" readingOrder="1"/>
    </xf>
    <xf numFmtId="0" fontId="93" fillId="10" borderId="0" xfId="6" applyNumberFormat="1" applyFont="1" applyFill="1" applyBorder="1" applyAlignment="1">
      <alignment horizontal="right" vertical="center" wrapText="1" readingOrder="1"/>
    </xf>
    <xf numFmtId="0" fontId="80" fillId="10" borderId="0" xfId="6" applyFont="1" applyFill="1" applyBorder="1"/>
    <xf numFmtId="4" fontId="111" fillId="0" borderId="0" xfId="6" applyNumberFormat="1" applyFont="1" applyFill="1" applyBorder="1" applyAlignment="1">
      <alignment horizontal="right" vertical="center" wrapText="1" readingOrder="1"/>
    </xf>
    <xf numFmtId="0" fontId="114" fillId="0" borderId="0" xfId="6" applyNumberFormat="1" applyFont="1" applyFill="1" applyBorder="1" applyAlignment="1">
      <alignment horizontal="center" vertical="center" wrapText="1" readingOrder="1"/>
    </xf>
    <xf numFmtId="0" fontId="111" fillId="0" borderId="0" xfId="6" applyNumberFormat="1" applyFont="1" applyFill="1" applyBorder="1" applyAlignment="1">
      <alignment horizontal="right" vertical="center" wrapText="1" readingOrder="1"/>
    </xf>
    <xf numFmtId="0" fontId="113" fillId="0" borderId="0" xfId="6" applyFont="1" applyFill="1" applyBorder="1"/>
    <xf numFmtId="0" fontId="98" fillId="2" borderId="0" xfId="6" applyFont="1" applyFill="1" applyBorder="1"/>
    <xf numFmtId="0" fontId="43" fillId="2" borderId="8" xfId="6" applyNumberFormat="1" applyFont="1" applyFill="1" applyBorder="1" applyAlignment="1">
      <alignment horizontal="center" vertical="center" wrapText="1" readingOrder="1"/>
    </xf>
    <xf numFmtId="4" fontId="105" fillId="2" borderId="8" xfId="6" applyNumberFormat="1" applyFont="1" applyFill="1" applyBorder="1" applyAlignment="1">
      <alignment horizontal="right" vertical="center" wrapText="1" readingOrder="1"/>
    </xf>
    <xf numFmtId="0" fontId="105" fillId="2" borderId="8" xfId="6" applyNumberFormat="1" applyFont="1" applyFill="1" applyBorder="1" applyAlignment="1">
      <alignment horizontal="right" vertical="center" wrapText="1" readingOrder="1"/>
    </xf>
    <xf numFmtId="0" fontId="17" fillId="2" borderId="8" xfId="6" applyFont="1" applyFill="1" applyBorder="1"/>
    <xf numFmtId="9" fontId="105" fillId="2" borderId="8" xfId="12" applyFont="1" applyFill="1" applyBorder="1" applyAlignment="1">
      <alignment horizontal="center" vertical="center" wrapText="1" readingOrder="1"/>
    </xf>
    <xf numFmtId="0" fontId="46" fillId="2" borderId="8" xfId="6" applyNumberFormat="1" applyFont="1" applyFill="1" applyBorder="1" applyAlignment="1">
      <alignment horizontal="center" vertical="center" wrapText="1" readingOrder="1"/>
    </xf>
    <xf numFmtId="4" fontId="66" fillId="2" borderId="8" xfId="6" applyNumberFormat="1" applyFont="1" applyFill="1" applyBorder="1" applyAlignment="1">
      <alignment horizontal="right" vertical="center" wrapText="1" readingOrder="1"/>
    </xf>
    <xf numFmtId="0" fontId="66" fillId="2" borderId="8" xfId="6" applyNumberFormat="1" applyFont="1" applyFill="1" applyBorder="1" applyAlignment="1">
      <alignment horizontal="right" vertical="center" wrapText="1" readingOrder="1"/>
    </xf>
    <xf numFmtId="9" fontId="66" fillId="2" borderId="8" xfId="12" applyFont="1" applyFill="1" applyBorder="1" applyAlignment="1">
      <alignment horizontal="center" vertical="center" wrapText="1" readingOrder="1"/>
    </xf>
    <xf numFmtId="0" fontId="98" fillId="7" borderId="0" xfId="6" applyFont="1" applyFill="1" applyBorder="1"/>
    <xf numFmtId="0" fontId="43" fillId="7" borderId="8" xfId="6" applyNumberFormat="1" applyFont="1" applyFill="1" applyBorder="1" applyAlignment="1">
      <alignment horizontal="center" vertical="center" wrapText="1" readingOrder="1"/>
    </xf>
    <xf numFmtId="4" fontId="105" fillId="7" borderId="8" xfId="6" applyNumberFormat="1" applyFont="1" applyFill="1" applyBorder="1" applyAlignment="1">
      <alignment horizontal="right" vertical="center" wrapText="1" readingOrder="1"/>
    </xf>
    <xf numFmtId="0" fontId="105" fillId="7" borderId="8" xfId="6" applyNumberFormat="1" applyFont="1" applyFill="1" applyBorder="1" applyAlignment="1">
      <alignment horizontal="right" vertical="center" wrapText="1" readingOrder="1"/>
    </xf>
    <xf numFmtId="0" fontId="17" fillId="7" borderId="8" xfId="6" applyFont="1" applyFill="1" applyBorder="1"/>
    <xf numFmtId="9" fontId="105" fillId="7" borderId="8" xfId="12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3" fillId="7" borderId="0" xfId="6" applyNumberFormat="1" applyFont="1" applyFill="1" applyBorder="1" applyAlignment="1">
      <alignment horizontal="center" vertical="center" wrapText="1" readingOrder="1"/>
    </xf>
    <xf numFmtId="4" fontId="93" fillId="7" borderId="0" xfId="6" applyNumberFormat="1" applyFont="1" applyFill="1" applyBorder="1" applyAlignment="1">
      <alignment horizontal="right" vertical="center" wrapText="1" readingOrder="1"/>
    </xf>
    <xf numFmtId="0" fontId="93" fillId="7" borderId="0" xfId="6" applyNumberFormat="1" applyFont="1" applyFill="1" applyBorder="1" applyAlignment="1">
      <alignment horizontal="right" vertical="center" wrapText="1" readingOrder="1"/>
    </xf>
    <xf numFmtId="168" fontId="8" fillId="2" borderId="8" xfId="1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4" fillId="5" borderId="0" xfId="6" applyFont="1" applyFill="1" applyBorder="1"/>
    <xf numFmtId="0" fontId="96" fillId="5" borderId="0" xfId="6" applyNumberFormat="1" applyFont="1" applyFill="1" applyBorder="1" applyAlignment="1">
      <alignment vertical="top" wrapText="1" readingOrder="1"/>
    </xf>
    <xf numFmtId="0" fontId="95" fillId="21" borderId="74" xfId="6" applyNumberFormat="1" applyFont="1" applyFill="1" applyBorder="1" applyAlignment="1">
      <alignment horizontal="center" vertical="top" wrapText="1" readingOrder="1"/>
    </xf>
    <xf numFmtId="4" fontId="96" fillId="5" borderId="8" xfId="6" applyNumberFormat="1" applyFont="1" applyFill="1" applyBorder="1" applyAlignment="1">
      <alignment vertical="top" wrapText="1" readingOrder="1"/>
    </xf>
    <xf numFmtId="4" fontId="108" fillId="5" borderId="8" xfId="6" applyNumberFormat="1" applyFont="1" applyFill="1" applyBorder="1" applyAlignment="1">
      <alignment vertical="top" wrapText="1" readingOrder="1"/>
    </xf>
    <xf numFmtId="4" fontId="109" fillId="5" borderId="8" xfId="6" applyNumberFormat="1" applyFont="1" applyFill="1" applyBorder="1" applyAlignment="1">
      <alignment vertical="top" wrapText="1" readingOrder="1"/>
    </xf>
    <xf numFmtId="0" fontId="95" fillId="21" borderId="59" xfId="6" applyNumberFormat="1" applyFont="1" applyFill="1" applyBorder="1" applyAlignment="1">
      <alignment horizontal="center" vertical="top" wrapText="1" readingOrder="1"/>
    </xf>
    <xf numFmtId="4" fontId="93" fillId="5" borderId="0" xfId="6" applyNumberFormat="1" applyFont="1" applyFill="1" applyBorder="1" applyAlignment="1">
      <alignment horizontal="right" vertical="center" wrapText="1" readingOrder="1"/>
    </xf>
    <xf numFmtId="0" fontId="93" fillId="5" borderId="0" xfId="6" applyNumberFormat="1" applyFont="1" applyFill="1" applyBorder="1" applyAlignment="1">
      <alignment horizontal="right" vertical="center" wrapText="1" readingOrder="1"/>
    </xf>
    <xf numFmtId="4" fontId="97" fillId="5" borderId="0" xfId="6" applyNumberFormat="1" applyFont="1" applyFill="1" applyBorder="1" applyAlignment="1">
      <alignment horizontal="right" vertical="center" wrapText="1" readingOrder="1"/>
    </xf>
    <xf numFmtId="4" fontId="95" fillId="5" borderId="0" xfId="6" applyNumberFormat="1" applyFont="1" applyFill="1" applyBorder="1" applyAlignment="1">
      <alignment horizontal="right" vertical="center" wrapText="1" readingOrder="1"/>
    </xf>
    <xf numFmtId="0" fontId="95" fillId="5" borderId="0" xfId="6" applyNumberFormat="1" applyFont="1" applyFill="1" applyBorder="1" applyAlignment="1">
      <alignment horizontal="right" vertical="center" wrapText="1" readingOrder="1"/>
    </xf>
    <xf numFmtId="0" fontId="111" fillId="5" borderId="0" xfId="6" applyNumberFormat="1" applyFont="1" applyFill="1" applyBorder="1" applyAlignment="1">
      <alignment horizontal="right" vertical="center" wrapText="1" readingOrder="1"/>
    </xf>
    <xf numFmtId="0" fontId="97" fillId="5" borderId="0" xfId="6" applyNumberFormat="1" applyFont="1" applyFill="1" applyBorder="1" applyAlignment="1">
      <alignment horizontal="right" vertical="center" wrapText="1" readingOrder="1"/>
    </xf>
    <xf numFmtId="4" fontId="116" fillId="5" borderId="0" xfId="6" applyNumberFormat="1" applyFont="1" applyFill="1" applyBorder="1"/>
    <xf numFmtId="0" fontId="116" fillId="5" borderId="0" xfId="6" applyFont="1" applyFill="1" applyBorder="1"/>
    <xf numFmtId="4" fontId="117" fillId="5" borderId="8" xfId="6" applyNumberFormat="1" applyFont="1" applyFill="1" applyBorder="1" applyAlignment="1">
      <alignment vertical="top" wrapText="1" readingOrder="1"/>
    </xf>
    <xf numFmtId="4" fontId="111" fillId="5" borderId="0" xfId="6" applyNumberFormat="1" applyFont="1" applyFill="1" applyBorder="1" applyAlignment="1">
      <alignment horizontal="right" vertical="center" wrapText="1" readingOrder="1"/>
    </xf>
    <xf numFmtId="4" fontId="120" fillId="5" borderId="0" xfId="6" applyNumberFormat="1" applyFont="1" applyFill="1" applyBorder="1" applyAlignment="1">
      <alignment horizontal="right" vertical="center" wrapText="1" readingOrder="1"/>
    </xf>
    <xf numFmtId="4" fontId="110" fillId="5" borderId="0" xfId="6" applyNumberFormat="1" applyFont="1" applyFill="1" applyBorder="1" applyAlignment="1">
      <alignment horizontal="right" vertical="center" wrapText="1" readingOrder="1"/>
    </xf>
    <xf numFmtId="0" fontId="110" fillId="5" borderId="0" xfId="6" applyNumberFormat="1" applyFont="1" applyFill="1" applyBorder="1" applyAlignment="1">
      <alignment horizontal="right" vertical="center" wrapText="1" readingOrder="1"/>
    </xf>
    <xf numFmtId="4" fontId="119" fillId="5" borderId="0" xfId="6" applyNumberFormat="1" applyFont="1" applyFill="1" applyBorder="1" applyAlignment="1">
      <alignment horizontal="right" vertical="center" wrapText="1" readingOrder="1"/>
    </xf>
    <xf numFmtId="4" fontId="118" fillId="5" borderId="0" xfId="6" applyNumberFormat="1" applyFont="1" applyFill="1" applyBorder="1" applyAlignment="1">
      <alignment horizontal="right" vertical="center" wrapText="1" readingOrder="1"/>
    </xf>
    <xf numFmtId="4" fontId="94" fillId="5" borderId="0" xfId="6" applyNumberFormat="1" applyFont="1" applyFill="1" applyBorder="1"/>
    <xf numFmtId="172" fontId="69" fillId="21" borderId="74" xfId="11" applyNumberFormat="1" applyFont="1" applyFill="1" applyBorder="1" applyAlignment="1">
      <alignment horizontal="center" vertical="center" wrapText="1" readingOrder="1"/>
    </xf>
    <xf numFmtId="4" fontId="105" fillId="5" borderId="8" xfId="6" applyNumberFormat="1" applyFont="1" applyFill="1" applyBorder="1" applyAlignment="1">
      <alignment horizontal="right" vertical="center" wrapText="1" readingOrder="1"/>
    </xf>
    <xf numFmtId="0" fontId="105" fillId="5" borderId="8" xfId="6" applyNumberFormat="1" applyFont="1" applyFill="1" applyBorder="1" applyAlignment="1">
      <alignment horizontal="right" vertical="center" wrapText="1" readingOrder="1"/>
    </xf>
    <xf numFmtId="0" fontId="43" fillId="5" borderId="8" xfId="6" applyNumberFormat="1" applyFont="1" applyFill="1" applyBorder="1" applyAlignment="1">
      <alignment horizontal="center" vertical="center" wrapText="1" readingOrder="1"/>
    </xf>
    <xf numFmtId="9" fontId="105" fillId="5" borderId="8" xfId="12" applyFont="1" applyFill="1" applyBorder="1" applyAlignment="1">
      <alignment horizontal="center" vertical="center" wrapText="1" readingOrder="1"/>
    </xf>
    <xf numFmtId="0" fontId="46" fillId="7" borderId="8" xfId="6" applyNumberFormat="1" applyFont="1" applyFill="1" applyBorder="1" applyAlignment="1">
      <alignment horizontal="center" vertical="center" wrapText="1" readingOrder="1"/>
    </xf>
    <xf numFmtId="4" fontId="66" fillId="7" borderId="8" xfId="6" applyNumberFormat="1" applyFont="1" applyFill="1" applyBorder="1" applyAlignment="1">
      <alignment horizontal="right" vertical="center" wrapText="1" readingOrder="1"/>
    </xf>
    <xf numFmtId="0" fontId="66" fillId="7" borderId="8" xfId="6" applyNumberFormat="1" applyFont="1" applyFill="1" applyBorder="1" applyAlignment="1">
      <alignment horizontal="right" vertical="center" wrapText="1" readingOrder="1"/>
    </xf>
    <xf numFmtId="9" fontId="66" fillId="7" borderId="8" xfId="12" applyFont="1" applyFill="1" applyBorder="1" applyAlignment="1">
      <alignment horizontal="center" vertical="center" wrapText="1" readingOrder="1"/>
    </xf>
    <xf numFmtId="4" fontId="121" fillId="7" borderId="8" xfId="6" applyNumberFormat="1" applyFont="1" applyFill="1" applyBorder="1" applyAlignment="1">
      <alignment horizontal="right" vertical="center" wrapText="1" readingOrder="1"/>
    </xf>
    <xf numFmtId="4" fontId="121" fillId="0" borderId="8" xfId="6" applyNumberFormat="1" applyFont="1" applyFill="1" applyBorder="1" applyAlignment="1">
      <alignment horizontal="right" vertical="center" wrapText="1" readingOrder="1"/>
    </xf>
    <xf numFmtId="4" fontId="122" fillId="0" borderId="8" xfId="6" applyNumberFormat="1" applyFont="1" applyFill="1" applyBorder="1" applyAlignment="1">
      <alignment horizontal="right" vertical="center" wrapText="1" readingOrder="1"/>
    </xf>
    <xf numFmtId="168" fontId="62" fillId="2" borderId="27" xfId="1" applyNumberFormat="1" applyFont="1" applyFill="1" applyBorder="1" applyAlignment="1">
      <alignment horizontal="left" vertical="top"/>
    </xf>
    <xf numFmtId="168" fontId="62" fillId="0" borderId="27" xfId="1" applyNumberFormat="1" applyFont="1" applyFill="1" applyBorder="1" applyAlignment="1">
      <alignment horizontal="left" vertical="top"/>
    </xf>
    <xf numFmtId="168" fontId="28" fillId="0" borderId="27" xfId="0" applyNumberFormat="1" applyFont="1" applyFill="1" applyBorder="1" applyAlignment="1">
      <alignment horizontal="center" vertical="top"/>
    </xf>
    <xf numFmtId="168" fontId="28" fillId="0" borderId="28" xfId="0" applyNumberFormat="1" applyFont="1" applyFill="1" applyBorder="1" applyAlignment="1">
      <alignment horizontal="center" vertical="top"/>
    </xf>
    <xf numFmtId="0" fontId="123" fillId="0" borderId="0" xfId="6" applyFont="1" applyFill="1" applyBorder="1"/>
    <xf numFmtId="0" fontId="50" fillId="0" borderId="8" xfId="6" applyNumberFormat="1" applyFont="1" applyFill="1" applyBorder="1" applyAlignment="1">
      <alignment horizontal="center" vertical="center" wrapText="1" readingOrder="1"/>
    </xf>
    <xf numFmtId="0" fontId="122" fillId="0" borderId="8" xfId="6" applyNumberFormat="1" applyFont="1" applyFill="1" applyBorder="1" applyAlignment="1">
      <alignment horizontal="right" vertical="center" wrapText="1" readingOrder="1"/>
    </xf>
    <xf numFmtId="0" fontId="48" fillId="0" borderId="8" xfId="6" applyFont="1" applyFill="1" applyBorder="1"/>
    <xf numFmtId="9" fontId="122" fillId="0" borderId="8" xfId="12" applyFont="1" applyFill="1" applyBorder="1" applyAlignment="1">
      <alignment horizontal="center" vertical="center" wrapText="1" readingOrder="1"/>
    </xf>
    <xf numFmtId="168" fontId="28" fillId="4" borderId="52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17" fillId="0" borderId="8" xfId="6" applyFont="1" applyFill="1" applyBorder="1"/>
    <xf numFmtId="0" fontId="98" fillId="0" borderId="0" xfId="6" applyFont="1" applyFill="1" applyBorder="1"/>
    <xf numFmtId="0" fontId="5" fillId="2" borderId="12" xfId="0" applyFont="1" applyFill="1" applyBorder="1" applyAlignment="1">
      <alignment horizontal="center" vertical="center"/>
    </xf>
    <xf numFmtId="170" fontId="6" fillId="0" borderId="0" xfId="4" applyNumberFormat="1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1" fillId="0" borderId="0" xfId="6" applyNumberFormat="1" applyFont="1" applyFill="1" applyBorder="1" applyAlignment="1">
      <alignment vertical="top" wrapText="1" readingOrder="1"/>
    </xf>
    <xf numFmtId="0" fontId="98" fillId="28" borderId="0" xfId="6" applyFont="1" applyFill="1" applyBorder="1"/>
    <xf numFmtId="0" fontId="46" fillId="28" borderId="8" xfId="6" applyNumberFormat="1" applyFont="1" applyFill="1" applyBorder="1" applyAlignment="1">
      <alignment horizontal="center" vertical="center" wrapText="1" readingOrder="1"/>
    </xf>
    <xf numFmtId="4" fontId="66" fillId="28" borderId="8" xfId="6" applyNumberFormat="1" applyFont="1" applyFill="1" applyBorder="1" applyAlignment="1">
      <alignment horizontal="right" vertical="center" wrapText="1" readingOrder="1"/>
    </xf>
    <xf numFmtId="0" fontId="66" fillId="28" borderId="8" xfId="6" applyNumberFormat="1" applyFont="1" applyFill="1" applyBorder="1" applyAlignment="1">
      <alignment horizontal="right" vertical="center" wrapText="1" readingOrder="1"/>
    </xf>
    <xf numFmtId="0" fontId="17" fillId="28" borderId="8" xfId="6" applyFont="1" applyFill="1" applyBorder="1"/>
    <xf numFmtId="9" fontId="66" fillId="28" borderId="8" xfId="12" applyFont="1" applyFill="1" applyBorder="1" applyAlignment="1">
      <alignment horizontal="center" vertical="center" wrapText="1" readingOrder="1"/>
    </xf>
    <xf numFmtId="0" fontId="17" fillId="28" borderId="0" xfId="6" applyFont="1" applyFill="1" applyBorder="1"/>
    <xf numFmtId="0" fontId="43" fillId="28" borderId="8" xfId="6" applyNumberFormat="1" applyFont="1" applyFill="1" applyBorder="1" applyAlignment="1">
      <alignment horizontal="center" vertical="center" wrapText="1" readingOrder="1"/>
    </xf>
    <xf numFmtId="4" fontId="105" fillId="28" borderId="8" xfId="6" applyNumberFormat="1" applyFont="1" applyFill="1" applyBorder="1" applyAlignment="1">
      <alignment horizontal="right" vertical="center" wrapText="1" readingOrder="1"/>
    </xf>
    <xf numFmtId="0" fontId="105" fillId="28" borderId="8" xfId="6" applyNumberFormat="1" applyFont="1" applyFill="1" applyBorder="1" applyAlignment="1">
      <alignment horizontal="right" vertical="center" wrapText="1" readingOrder="1"/>
    </xf>
    <xf numFmtId="9" fontId="105" fillId="28" borderId="8" xfId="12" applyFont="1" applyFill="1" applyBorder="1" applyAlignment="1">
      <alignment horizontal="center" vertical="center" wrapText="1" readingOrder="1"/>
    </xf>
    <xf numFmtId="4" fontId="121" fillId="28" borderId="8" xfId="6" applyNumberFormat="1" applyFont="1" applyFill="1" applyBorder="1" applyAlignment="1">
      <alignment horizontal="right" vertical="center" wrapText="1" readingOrder="1"/>
    </xf>
    <xf numFmtId="0" fontId="9" fillId="14" borderId="35" xfId="0" applyFont="1" applyFill="1" applyBorder="1" applyAlignment="1">
      <alignment horizontal="center" vertical="center"/>
    </xf>
    <xf numFmtId="168" fontId="9" fillId="14" borderId="13" xfId="0" applyNumberFormat="1" applyFont="1" applyFill="1" applyBorder="1" applyAlignment="1">
      <alignment horizontal="center" vertical="center"/>
    </xf>
    <xf numFmtId="4" fontId="124" fillId="28" borderId="8" xfId="6" applyNumberFormat="1" applyFont="1" applyFill="1" applyBorder="1" applyAlignment="1">
      <alignment horizontal="right" vertical="center" wrapText="1" readingOrder="1"/>
    </xf>
    <xf numFmtId="168" fontId="6" fillId="13" borderId="19" xfId="1" applyNumberFormat="1" applyFont="1" applyFill="1" applyBorder="1" applyAlignment="1">
      <alignment horizontal="left" vertical="top"/>
    </xf>
    <xf numFmtId="0" fontId="7" fillId="13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0" borderId="11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5" fillId="2" borderId="0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47" fillId="0" borderId="8" xfId="6" applyNumberFormat="1" applyFont="1" applyFill="1" applyBorder="1" applyAlignment="1">
      <alignment horizontal="left" vertical="center" wrapText="1" readingOrder="1"/>
    </xf>
    <xf numFmtId="0" fontId="17" fillId="0" borderId="8" xfId="6" applyFont="1" applyFill="1" applyBorder="1"/>
    <xf numFmtId="0" fontId="45" fillId="0" borderId="8" xfId="6" applyNumberFormat="1" applyFont="1" applyFill="1" applyBorder="1" applyAlignment="1">
      <alignment horizontal="center" vertical="center" wrapText="1" readingOrder="1"/>
    </xf>
    <xf numFmtId="0" fontId="45" fillId="0" borderId="8" xfId="6" applyNumberFormat="1" applyFont="1" applyFill="1" applyBorder="1" applyAlignment="1">
      <alignment vertical="center" wrapText="1" readingOrder="1"/>
    </xf>
    <xf numFmtId="0" fontId="49" fillId="0" borderId="8" xfId="6" applyNumberFormat="1" applyFont="1" applyFill="1" applyBorder="1" applyAlignment="1">
      <alignment horizontal="center" vertical="center" wrapText="1" readingOrder="1"/>
    </xf>
    <xf numFmtId="0" fontId="48" fillId="0" borderId="8" xfId="6" applyFont="1" applyFill="1" applyBorder="1"/>
    <xf numFmtId="0" fontId="49" fillId="0" borderId="8" xfId="6" applyNumberFormat="1" applyFont="1" applyFill="1" applyBorder="1" applyAlignment="1">
      <alignment vertical="center" wrapText="1" readingOrder="1"/>
    </xf>
    <xf numFmtId="0" fontId="51" fillId="0" borderId="8" xfId="6" applyNumberFormat="1" applyFont="1" applyFill="1" applyBorder="1" applyAlignment="1">
      <alignment horizontal="left" vertical="center" wrapText="1" readingOrder="1"/>
    </xf>
    <xf numFmtId="0" fontId="42" fillId="0" borderId="8" xfId="6" applyNumberFormat="1" applyFont="1" applyFill="1" applyBorder="1" applyAlignment="1">
      <alignment horizontal="center" vertical="center" wrapText="1" readingOrder="1"/>
    </xf>
    <xf numFmtId="0" fontId="44" fillId="0" borderId="8" xfId="6" applyNumberFormat="1" applyFont="1" applyFill="1" applyBorder="1" applyAlignment="1">
      <alignment horizontal="left" vertical="center" wrapText="1" readingOrder="1"/>
    </xf>
    <xf numFmtId="0" fontId="42" fillId="0" borderId="8" xfId="6" applyNumberFormat="1" applyFont="1" applyFill="1" applyBorder="1" applyAlignment="1">
      <alignment vertical="center" wrapText="1" readingOrder="1"/>
    </xf>
    <xf numFmtId="0" fontId="44" fillId="28" borderId="8" xfId="6" applyNumberFormat="1" applyFont="1" applyFill="1" applyBorder="1" applyAlignment="1">
      <alignment horizontal="left" vertical="center" wrapText="1" readingOrder="1"/>
    </xf>
    <xf numFmtId="0" fontId="17" fillId="28" borderId="8" xfId="6" applyFont="1" applyFill="1" applyBorder="1"/>
    <xf numFmtId="0" fontId="42" fillId="28" borderId="8" xfId="6" applyNumberFormat="1" applyFont="1" applyFill="1" applyBorder="1" applyAlignment="1">
      <alignment horizontal="center" vertical="center" wrapText="1" readingOrder="1"/>
    </xf>
    <xf numFmtId="0" fontId="42" fillId="28" borderId="8" xfId="6" applyNumberFormat="1" applyFont="1" applyFill="1" applyBorder="1" applyAlignment="1">
      <alignment vertical="center" wrapText="1" readingOrder="1"/>
    </xf>
    <xf numFmtId="0" fontId="42" fillId="7" borderId="8" xfId="6" applyNumberFormat="1" applyFont="1" applyFill="1" applyBorder="1" applyAlignment="1">
      <alignment horizontal="center" vertical="center" wrapText="1" readingOrder="1"/>
    </xf>
    <xf numFmtId="0" fontId="17" fillId="7" borderId="8" xfId="6" applyFont="1" applyFill="1" applyBorder="1"/>
    <xf numFmtId="0" fontId="42" fillId="7" borderId="8" xfId="6" applyNumberFormat="1" applyFont="1" applyFill="1" applyBorder="1" applyAlignment="1">
      <alignment vertical="center" wrapText="1" readingOrder="1"/>
    </xf>
    <xf numFmtId="0" fontId="44" fillId="7" borderId="8" xfId="6" applyNumberFormat="1" applyFont="1" applyFill="1" applyBorder="1" applyAlignment="1">
      <alignment horizontal="left" vertical="center" wrapText="1" readingOrder="1"/>
    </xf>
    <xf numFmtId="0" fontId="47" fillId="2" borderId="8" xfId="6" applyNumberFormat="1" applyFont="1" applyFill="1" applyBorder="1" applyAlignment="1">
      <alignment horizontal="left" vertical="center" wrapText="1" readingOrder="1"/>
    </xf>
    <xf numFmtId="0" fontId="17" fillId="2" borderId="8" xfId="6" applyFont="1" applyFill="1" applyBorder="1"/>
    <xf numFmtId="0" fontId="45" fillId="2" borderId="8" xfId="6" applyNumberFormat="1" applyFont="1" applyFill="1" applyBorder="1" applyAlignment="1">
      <alignment horizontal="center" vertical="center" wrapText="1" readingOrder="1"/>
    </xf>
    <xf numFmtId="0" fontId="45" fillId="2" borderId="8" xfId="6" applyNumberFormat="1" applyFont="1" applyFill="1" applyBorder="1" applyAlignment="1">
      <alignment vertical="center" wrapText="1" readingOrder="1"/>
    </xf>
    <xf numFmtId="0" fontId="42" fillId="2" borderId="8" xfId="6" applyNumberFormat="1" applyFont="1" applyFill="1" applyBorder="1" applyAlignment="1">
      <alignment horizontal="center" vertical="center" wrapText="1" readingOrder="1"/>
    </xf>
    <xf numFmtId="0" fontId="42" fillId="2" borderId="8" xfId="6" applyNumberFormat="1" applyFont="1" applyFill="1" applyBorder="1" applyAlignment="1">
      <alignment vertical="center" wrapText="1" readingOrder="1"/>
    </xf>
    <xf numFmtId="0" fontId="44" fillId="2" borderId="8" xfId="6" applyNumberFormat="1" applyFont="1" applyFill="1" applyBorder="1" applyAlignment="1">
      <alignment horizontal="left" vertical="center" wrapText="1" readingOrder="1"/>
    </xf>
    <xf numFmtId="0" fontId="45" fillId="28" borderId="8" xfId="6" applyNumberFormat="1" applyFont="1" applyFill="1" applyBorder="1" applyAlignment="1">
      <alignment horizontal="center" vertical="center" wrapText="1" readingOrder="1"/>
    </xf>
    <xf numFmtId="0" fontId="47" fillId="28" borderId="8" xfId="6" applyNumberFormat="1" applyFont="1" applyFill="1" applyBorder="1" applyAlignment="1">
      <alignment horizontal="left" vertical="center" wrapText="1" readingOrder="1"/>
    </xf>
    <xf numFmtId="0" fontId="45" fillId="28" borderId="8" xfId="6" applyNumberFormat="1" applyFont="1" applyFill="1" applyBorder="1" applyAlignment="1">
      <alignment vertical="center" wrapText="1" readingOrder="1"/>
    </xf>
    <xf numFmtId="0" fontId="97" fillId="0" borderId="8" xfId="6" applyNumberFormat="1" applyFont="1" applyFill="1" applyBorder="1" applyAlignment="1">
      <alignment horizontal="center" vertical="center" wrapText="1" readingOrder="1"/>
    </xf>
    <xf numFmtId="0" fontId="98" fillId="0" borderId="8" xfId="6" applyFont="1" applyFill="1" applyBorder="1"/>
    <xf numFmtId="0" fontId="97" fillId="0" borderId="8" xfId="6" applyNumberFormat="1" applyFont="1" applyFill="1" applyBorder="1" applyAlignment="1">
      <alignment horizontal="left" vertical="center" wrapText="1" readingOrder="1"/>
    </xf>
    <xf numFmtId="0" fontId="97" fillId="0" borderId="8" xfId="6" applyNumberFormat="1" applyFont="1" applyFill="1" applyBorder="1" applyAlignment="1">
      <alignment vertical="center" wrapText="1" readingOrder="1"/>
    </xf>
    <xf numFmtId="0" fontId="47" fillId="7" borderId="8" xfId="6" applyNumberFormat="1" applyFont="1" applyFill="1" applyBorder="1" applyAlignment="1">
      <alignment horizontal="left" vertical="center" wrapText="1" readingOrder="1"/>
    </xf>
    <xf numFmtId="0" fontId="45" fillId="7" borderId="8" xfId="6" applyNumberFormat="1" applyFont="1" applyFill="1" applyBorder="1" applyAlignment="1">
      <alignment horizontal="center" vertical="center" wrapText="1" readingOrder="1"/>
    </xf>
    <xf numFmtId="0" fontId="45" fillId="7" borderId="8" xfId="6" applyNumberFormat="1" applyFont="1" applyFill="1" applyBorder="1" applyAlignment="1">
      <alignment vertical="center" wrapText="1" readingOrder="1"/>
    </xf>
    <xf numFmtId="0" fontId="44" fillId="5" borderId="8" xfId="6" applyNumberFormat="1" applyFont="1" applyFill="1" applyBorder="1" applyAlignment="1">
      <alignment horizontal="left" vertical="center" wrapText="1" readingOrder="1"/>
    </xf>
    <xf numFmtId="0" fontId="17" fillId="5" borderId="8" xfId="6" applyFont="1" applyFill="1" applyBorder="1"/>
    <xf numFmtId="0" fontId="42" fillId="5" borderId="8" xfId="6" applyNumberFormat="1" applyFont="1" applyFill="1" applyBorder="1" applyAlignment="1">
      <alignment horizontal="center" vertical="center" wrapText="1" readingOrder="1"/>
    </xf>
    <xf numFmtId="0" fontId="42" fillId="5" borderId="8" xfId="6" applyNumberFormat="1" applyFont="1" applyFill="1" applyBorder="1" applyAlignment="1">
      <alignment vertical="center" wrapText="1" readingOrder="1"/>
    </xf>
    <xf numFmtId="0" fontId="45" fillId="5" borderId="8" xfId="6" applyNumberFormat="1" applyFont="1" applyFill="1" applyBorder="1" applyAlignment="1">
      <alignment horizontal="center" vertical="center" wrapText="1" readingOrder="1"/>
    </xf>
    <xf numFmtId="0" fontId="45" fillId="5" borderId="8" xfId="6" applyNumberFormat="1" applyFont="1" applyFill="1" applyBorder="1" applyAlignment="1">
      <alignment vertical="center" wrapText="1" readingOrder="1"/>
    </xf>
    <xf numFmtId="0" fontId="47" fillId="5" borderId="8" xfId="6" applyNumberFormat="1" applyFont="1" applyFill="1" applyBorder="1" applyAlignment="1">
      <alignment horizontal="left" vertical="center" wrapText="1" readingOrder="1"/>
    </xf>
    <xf numFmtId="0" fontId="22" fillId="9" borderId="74" xfId="6" applyNumberFormat="1" applyFont="1" applyFill="1" applyBorder="1" applyAlignment="1">
      <alignment horizontal="center" vertical="top" wrapText="1" readingOrder="1"/>
    </xf>
    <xf numFmtId="0" fontId="17" fillId="0" borderId="73" xfId="6" applyNumberFormat="1" applyFont="1" applyFill="1" applyBorder="1" applyAlignment="1">
      <alignment vertical="top" wrapText="1"/>
    </xf>
    <xf numFmtId="0" fontId="17" fillId="0" borderId="72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72" xfId="6" applyNumberFormat="1" applyFont="1" applyFill="1" applyBorder="1" applyAlignment="1">
      <alignment horizontal="center" vertical="top" wrapText="1" readingOrder="1"/>
    </xf>
    <xf numFmtId="0" fontId="89" fillId="27" borderId="8" xfId="6" applyNumberFormat="1" applyFont="1" applyFill="1" applyBorder="1" applyAlignment="1">
      <alignment horizontal="center" vertical="top" wrapText="1" readingOrder="1"/>
    </xf>
    <xf numFmtId="0" fontId="87" fillId="3" borderId="8" xfId="6" applyNumberFormat="1" applyFont="1" applyFill="1" applyBorder="1" applyAlignment="1">
      <alignment vertical="top" wrapText="1"/>
    </xf>
    <xf numFmtId="0" fontId="89" fillId="9" borderId="8" xfId="6" applyNumberFormat="1" applyFont="1" applyFill="1" applyBorder="1" applyAlignment="1">
      <alignment horizontal="center" vertical="top" wrapText="1" readingOrder="1"/>
    </xf>
    <xf numFmtId="0" fontId="87" fillId="0" borderId="8" xfId="6" applyNumberFormat="1" applyFont="1" applyFill="1" applyBorder="1" applyAlignment="1">
      <alignment vertical="top" wrapText="1"/>
    </xf>
    <xf numFmtId="0" fontId="90" fillId="0" borderId="8" xfId="6" applyNumberFormat="1" applyFont="1" applyFill="1" applyBorder="1" applyAlignment="1">
      <alignment horizontal="center" vertical="center" wrapText="1" readingOrder="1"/>
    </xf>
    <xf numFmtId="0" fontId="91" fillId="0" borderId="8" xfId="6" applyFont="1" applyFill="1" applyBorder="1"/>
    <xf numFmtId="0" fontId="90" fillId="0" borderId="8" xfId="6" applyNumberFormat="1" applyFont="1" applyFill="1" applyBorder="1" applyAlignment="1">
      <alignment vertical="center" wrapText="1" readingOrder="1"/>
    </xf>
    <xf numFmtId="0" fontId="90" fillId="0" borderId="8" xfId="6" applyNumberFormat="1" applyFont="1" applyFill="1" applyBorder="1" applyAlignment="1">
      <alignment horizontal="left" vertical="center" wrapText="1" readingOrder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1" fillId="0" borderId="62" xfId="6" applyNumberFormat="1" applyFont="1" applyFill="1" applyBorder="1" applyAlignment="1">
      <alignment vertical="top" wrapText="1" readingOrder="1"/>
    </xf>
    <xf numFmtId="0" fontId="17" fillId="0" borderId="62" xfId="6" applyNumberFormat="1" applyFont="1" applyFill="1" applyBorder="1" applyAlignment="1">
      <alignment vertical="top" wrapText="1"/>
    </xf>
    <xf numFmtId="0" fontId="22" fillId="9" borderId="59" xfId="6" applyNumberFormat="1" applyFont="1" applyFill="1" applyBorder="1" applyAlignment="1">
      <alignment horizontal="left" vertical="top" wrapText="1" readingOrder="1"/>
    </xf>
    <xf numFmtId="0" fontId="69" fillId="9" borderId="74" xfId="6" applyNumberFormat="1" applyFont="1" applyFill="1" applyBorder="1" applyAlignment="1">
      <alignment horizontal="center" vertical="center" wrapText="1" readingOrder="1"/>
    </xf>
    <xf numFmtId="0" fontId="63" fillId="0" borderId="72" xfId="6" applyNumberFormat="1" applyFont="1" applyFill="1" applyBorder="1" applyAlignment="1">
      <alignment vertical="center" wrapText="1"/>
    </xf>
    <xf numFmtId="0" fontId="69" fillId="9" borderId="72" xfId="6" applyNumberFormat="1" applyFont="1" applyFill="1" applyBorder="1" applyAlignment="1">
      <alignment horizontal="center" vertical="center" wrapText="1" readingOrder="1"/>
    </xf>
    <xf numFmtId="0" fontId="63" fillId="0" borderId="73" xfId="6" applyNumberFormat="1" applyFont="1" applyFill="1" applyBorder="1" applyAlignment="1">
      <alignment vertical="center" wrapText="1"/>
    </xf>
    <xf numFmtId="0" fontId="20" fillId="0" borderId="0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horizontal="left" vertical="top" wrapText="1" readingOrder="1"/>
    </xf>
    <xf numFmtId="172" fontId="17" fillId="0" borderId="0" xfId="11" applyNumberFormat="1" applyFont="1" applyFill="1" applyBorder="1"/>
    <xf numFmtId="0" fontId="22" fillId="9" borderId="59" xfId="6" applyNumberFormat="1" applyFont="1" applyFill="1" applyBorder="1" applyAlignment="1">
      <alignment horizontal="left" vertical="center" wrapText="1" readingOrder="1"/>
    </xf>
    <xf numFmtId="0" fontId="23" fillId="0" borderId="61" xfId="6" applyNumberFormat="1" applyFont="1" applyFill="1" applyBorder="1" applyAlignment="1">
      <alignment horizontal="left" vertical="center" wrapText="1" readingOrder="1"/>
    </xf>
    <xf numFmtId="0" fontId="23" fillId="0" borderId="59" xfId="6" applyNumberFormat="1" applyFont="1" applyFill="1" applyBorder="1" applyAlignment="1">
      <alignment horizontal="left" vertical="center" wrapText="1" readingOrder="1"/>
    </xf>
    <xf numFmtId="0" fontId="23" fillId="3" borderId="59" xfId="6" applyNumberFormat="1" applyFont="1" applyFill="1" applyBorder="1" applyAlignment="1">
      <alignment horizontal="left" vertical="center" wrapText="1" readingOrder="1"/>
    </xf>
    <xf numFmtId="0" fontId="17" fillId="3" borderId="60" xfId="6" applyNumberFormat="1" applyFont="1" applyFill="1" applyBorder="1" applyAlignment="1">
      <alignment vertical="top" wrapText="1"/>
    </xf>
    <xf numFmtId="0" fontId="17" fillId="3" borderId="61" xfId="6" applyNumberFormat="1" applyFont="1" applyFill="1" applyBorder="1" applyAlignment="1">
      <alignment vertical="top" wrapText="1"/>
    </xf>
    <xf numFmtId="0" fontId="35" fillId="0" borderId="0" xfId="6" applyNumberFormat="1" applyFont="1" applyFill="1" applyBorder="1" applyAlignment="1">
      <alignment horizontal="center" vertical="top" wrapText="1" readingOrder="1"/>
    </xf>
    <xf numFmtId="0" fontId="18" fillId="0" borderId="0" xfId="6" applyNumberFormat="1" applyFont="1" applyFill="1" applyBorder="1" applyAlignment="1">
      <alignment vertical="top" wrapText="1" readingOrder="1"/>
    </xf>
    <xf numFmtId="0" fontId="19" fillId="0" borderId="0" xfId="6" applyNumberFormat="1" applyFont="1" applyFill="1" applyBorder="1" applyAlignment="1">
      <alignment horizontal="left" vertical="top" wrapText="1" readingOrder="1"/>
    </xf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44" fillId="0" borderId="0" xfId="6" applyNumberFormat="1" applyFont="1" applyFill="1" applyBorder="1" applyAlignment="1">
      <alignment horizontal="left" vertical="center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5" fillId="0" borderId="0" xfId="6" applyNumberFormat="1" applyFont="1" applyFill="1" applyBorder="1" applyAlignment="1">
      <alignment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22" fillId="9" borderId="61" xfId="6" applyNumberFormat="1" applyFont="1" applyFill="1" applyBorder="1" applyAlignment="1">
      <alignment horizontal="center" vertical="top" wrapText="1" readingOrder="1"/>
    </xf>
    <xf numFmtId="0" fontId="42" fillId="0" borderId="0" xfId="6" applyNumberFormat="1" applyFont="1" applyFill="1" applyBorder="1" applyAlignment="1">
      <alignment vertical="center" wrapText="1" readingOrder="1"/>
    </xf>
    <xf numFmtId="0" fontId="44" fillId="10" borderId="0" xfId="6" applyNumberFormat="1" applyFont="1" applyFill="1" applyBorder="1" applyAlignment="1">
      <alignment horizontal="left" vertical="center" wrapText="1" readingOrder="1"/>
    </xf>
    <xf numFmtId="0" fontId="17" fillId="10" borderId="0" xfId="6" applyFont="1" applyFill="1" applyBorder="1"/>
    <xf numFmtId="0" fontId="42" fillId="10" borderId="0" xfId="6" applyNumberFormat="1" applyFont="1" applyFill="1" applyBorder="1" applyAlignment="1">
      <alignment horizontal="center" vertical="center" wrapText="1" readingOrder="1"/>
    </xf>
    <xf numFmtId="0" fontId="42" fillId="10" borderId="0" xfId="6" applyNumberFormat="1" applyFont="1" applyFill="1" applyBorder="1" applyAlignment="1">
      <alignment vertical="center" wrapText="1" readingOrder="1"/>
    </xf>
    <xf numFmtId="0" fontId="45" fillId="10" borderId="0" xfId="6" applyNumberFormat="1" applyFont="1" applyFill="1" applyBorder="1" applyAlignment="1">
      <alignment horizontal="center" vertical="center" wrapText="1" readingOrder="1"/>
    </xf>
    <xf numFmtId="0" fontId="47" fillId="10" borderId="0" xfId="6" applyNumberFormat="1" applyFont="1" applyFill="1" applyBorder="1" applyAlignment="1">
      <alignment horizontal="left" vertical="center" wrapText="1" readingOrder="1"/>
    </xf>
    <xf numFmtId="0" fontId="45" fillId="10" borderId="0" xfId="6" applyNumberFormat="1" applyFont="1" applyFill="1" applyBorder="1" applyAlignment="1">
      <alignment vertical="center" wrapText="1" readingOrder="1"/>
    </xf>
    <xf numFmtId="0" fontId="42" fillId="7" borderId="0" xfId="6" applyNumberFormat="1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2" fillId="7" borderId="0" xfId="6" applyNumberFormat="1" applyFont="1" applyFill="1" applyBorder="1" applyAlignment="1">
      <alignment vertical="center" wrapText="1" readingOrder="1"/>
    </xf>
    <xf numFmtId="0" fontId="44" fillId="7" borderId="0" xfId="6" applyNumberFormat="1" applyFont="1" applyFill="1" applyBorder="1" applyAlignment="1">
      <alignment horizontal="left" vertical="center" wrapText="1" readingOrder="1"/>
    </xf>
    <xf numFmtId="0" fontId="97" fillId="0" borderId="0" xfId="6" applyNumberFormat="1" applyFont="1" applyFill="1" applyBorder="1" applyAlignment="1">
      <alignment horizontal="center" vertical="center" wrapText="1" readingOrder="1"/>
    </xf>
    <xf numFmtId="0" fontId="98" fillId="0" borderId="0" xfId="6" applyFont="1" applyFill="1" applyBorder="1"/>
    <xf numFmtId="0" fontId="97" fillId="0" borderId="0" xfId="6" applyNumberFormat="1" applyFont="1" applyFill="1" applyBorder="1" applyAlignment="1">
      <alignment horizontal="left" vertical="center" wrapText="1" readingOrder="1"/>
    </xf>
    <xf numFmtId="0" fontId="97" fillId="0" borderId="0" xfId="6" applyNumberFormat="1" applyFont="1" applyFill="1" applyBorder="1" applyAlignment="1">
      <alignment vertical="center" wrapText="1" readingOrder="1"/>
    </xf>
    <xf numFmtId="0" fontId="115" fillId="0" borderId="0" xfId="6" applyNumberFormat="1" applyFont="1" applyFill="1" applyBorder="1" applyAlignment="1">
      <alignment horizontal="left" vertical="center" wrapText="1" readingOrder="1"/>
    </xf>
    <xf numFmtId="0" fontId="113" fillId="0" borderId="0" xfId="6" applyFont="1" applyFill="1" applyBorder="1"/>
    <xf numFmtId="0" fontId="112" fillId="0" borderId="0" xfId="6" applyNumberFormat="1" applyFont="1" applyFill="1" applyBorder="1" applyAlignment="1">
      <alignment horizontal="center" vertical="center" wrapText="1" readingOrder="1"/>
    </xf>
    <xf numFmtId="0" fontId="112" fillId="0" borderId="0" xfId="6" applyNumberFormat="1" applyFont="1" applyFill="1" applyBorder="1" applyAlignment="1">
      <alignment vertical="center" wrapText="1" readingOrder="1"/>
    </xf>
    <xf numFmtId="0" fontId="80" fillId="10" borderId="0" xfId="6" applyFont="1" applyFill="1" applyBorder="1"/>
    <xf numFmtId="0" fontId="17" fillId="0" borderId="60" xfId="6" applyNumberFormat="1" applyFont="1" applyFill="1" applyBorder="1" applyAlignment="1">
      <alignment horizontal="left" vertical="top" wrapText="1"/>
    </xf>
    <xf numFmtId="0" fontId="76" fillId="10" borderId="60" xfId="6" applyNumberFormat="1" applyFont="1" applyFill="1" applyBorder="1" applyAlignment="1">
      <alignment horizontal="left" vertical="top" wrapText="1"/>
    </xf>
    <xf numFmtId="0" fontId="39" fillId="0" borderId="0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/>
    <xf numFmtId="0" fontId="39" fillId="0" borderId="62" xfId="6" applyNumberFormat="1" applyFont="1" applyFill="1" applyBorder="1" applyAlignment="1">
      <alignment vertical="top" wrapText="1" readingOrder="1"/>
    </xf>
    <xf numFmtId="0" fontId="103" fillId="0" borderId="0" xfId="6" applyNumberFormat="1" applyFont="1" applyFill="1" applyBorder="1" applyAlignment="1">
      <alignment horizontal="center" vertical="center" wrapText="1" readingOrder="1"/>
    </xf>
    <xf numFmtId="0" fontId="102" fillId="0" borderId="0" xfId="6" applyFont="1" applyFill="1" applyBorder="1"/>
    <xf numFmtId="0" fontId="103" fillId="0" borderId="0" xfId="6" applyNumberFormat="1" applyFont="1" applyFill="1" applyBorder="1" applyAlignment="1">
      <alignment horizontal="left" vertical="center" wrapText="1" readingOrder="1"/>
    </xf>
    <xf numFmtId="0" fontId="103" fillId="0" borderId="0" xfId="6" applyNumberFormat="1" applyFont="1" applyFill="1" applyBorder="1" applyAlignment="1">
      <alignment vertical="center" wrapText="1" readingOrder="1"/>
    </xf>
    <xf numFmtId="0" fontId="45" fillId="20" borderId="0" xfId="6" applyNumberFormat="1" applyFont="1" applyFill="1" applyBorder="1" applyAlignment="1">
      <alignment horizontal="center" vertical="center" wrapText="1" readingOrder="1"/>
    </xf>
    <xf numFmtId="0" fontId="34" fillId="20" borderId="0" xfId="6" applyFont="1" applyFill="1" applyBorder="1"/>
    <xf numFmtId="0" fontId="47" fillId="20" borderId="0" xfId="6" applyNumberFormat="1" applyFont="1" applyFill="1" applyBorder="1" applyAlignment="1">
      <alignment horizontal="left" vertical="center" wrapText="1" readingOrder="1"/>
    </xf>
    <xf numFmtId="0" fontId="70" fillId="20" borderId="0" xfId="6" applyNumberFormat="1" applyFont="1" applyFill="1" applyBorder="1" applyAlignment="1">
      <alignment vertical="center" wrapText="1" readingOrder="1"/>
    </xf>
    <xf numFmtId="0" fontId="45" fillId="20" borderId="0" xfId="6" applyNumberFormat="1" applyFont="1" applyFill="1" applyBorder="1" applyAlignment="1">
      <alignment vertical="center" wrapText="1" readingOrder="1"/>
    </xf>
    <xf numFmtId="0" fontId="44" fillId="20" borderId="0" xfId="6" applyNumberFormat="1" applyFont="1" applyFill="1" applyBorder="1" applyAlignment="1">
      <alignment horizontal="left" vertical="center" wrapText="1" readingOrder="1"/>
    </xf>
    <xf numFmtId="0" fontId="42" fillId="20" borderId="0" xfId="6" applyNumberFormat="1" applyFont="1" applyFill="1" applyBorder="1" applyAlignment="1">
      <alignment horizontal="center" vertical="center" wrapText="1" readingOrder="1"/>
    </xf>
    <xf numFmtId="0" fontId="42" fillId="20" borderId="0" xfId="6" applyNumberFormat="1" applyFont="1" applyFill="1" applyBorder="1" applyAlignment="1">
      <alignment vertical="center" wrapText="1" readingOrder="1"/>
    </xf>
    <xf numFmtId="0" fontId="47" fillId="26" borderId="0" xfId="6" applyNumberFormat="1" applyFont="1" applyFill="1" applyBorder="1" applyAlignment="1">
      <alignment horizontal="left" vertical="center" wrapText="1" readingOrder="1"/>
    </xf>
    <xf numFmtId="0" fontId="45" fillId="26" borderId="0" xfId="6" applyNumberFormat="1" applyFont="1" applyFill="1" applyBorder="1" applyAlignment="1">
      <alignment horizontal="center" vertical="center" wrapText="1" readingOrder="1"/>
    </xf>
    <xf numFmtId="0" fontId="34" fillId="26" borderId="0" xfId="6" applyFont="1" applyFill="1" applyBorder="1"/>
    <xf numFmtId="0" fontId="45" fillId="26" borderId="0" xfId="6" applyNumberFormat="1" applyFont="1" applyFill="1" applyBorder="1" applyAlignment="1">
      <alignment vertical="center" wrapText="1" readingOrder="1"/>
    </xf>
    <xf numFmtId="0" fontId="77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Font="1" applyFill="1" applyBorder="1"/>
    <xf numFmtId="0" fontId="78" fillId="0" borderId="0" xfId="6" applyNumberFormat="1" applyFont="1" applyFill="1" applyBorder="1" applyAlignment="1">
      <alignment horizontal="left" vertical="center" wrapText="1" readingOrder="1"/>
    </xf>
    <xf numFmtId="0" fontId="77" fillId="0" borderId="0" xfId="6" applyNumberFormat="1" applyFont="1" applyFill="1" applyBorder="1" applyAlignment="1">
      <alignment vertical="center" wrapText="1" readingOrder="1"/>
    </xf>
    <xf numFmtId="0" fontId="47" fillId="5" borderId="0" xfId="6" applyNumberFormat="1" applyFont="1" applyFill="1" applyBorder="1" applyAlignment="1">
      <alignment horizontal="left" vertical="center" wrapText="1" readingOrder="1"/>
    </xf>
    <xf numFmtId="0" fontId="45" fillId="5" borderId="0" xfId="6" applyNumberFormat="1" applyFont="1" applyFill="1" applyBorder="1" applyAlignment="1">
      <alignment horizontal="center" vertical="center" wrapText="1" readingOrder="1"/>
    </xf>
    <xf numFmtId="0" fontId="34" fillId="5" borderId="0" xfId="6" applyFont="1" applyFill="1" applyBorder="1"/>
    <xf numFmtId="0" fontId="45" fillId="5" borderId="0" xfId="6" applyNumberFormat="1" applyFont="1" applyFill="1" applyBorder="1" applyAlignment="1">
      <alignment vertical="center" wrapText="1" readingOrder="1"/>
    </xf>
    <xf numFmtId="0" fontId="44" fillId="0" borderId="73" xfId="6" applyNumberFormat="1" applyFont="1" applyFill="1" applyBorder="1" applyAlignment="1">
      <alignment horizontal="left" vertical="center" wrapText="1" readingOrder="1"/>
    </xf>
    <xf numFmtId="0" fontId="40" fillId="9" borderId="60" xfId="6" applyNumberFormat="1" applyFont="1" applyFill="1" applyBorder="1" applyAlignment="1">
      <alignment horizontal="center" vertical="top" wrapText="1" readingOrder="1"/>
    </xf>
    <xf numFmtId="0" fontId="40" fillId="9" borderId="61" xfId="6" applyNumberFormat="1" applyFont="1" applyFill="1" applyBorder="1" applyAlignment="1">
      <alignment horizontal="center" vertical="top" wrapText="1" readingOrder="1"/>
    </xf>
    <xf numFmtId="0" fontId="40" fillId="9" borderId="59" xfId="6" applyNumberFormat="1" applyFont="1" applyFill="1" applyBorder="1" applyAlignment="1">
      <alignment horizontal="center" vertical="top" wrapText="1" readingOrder="1"/>
    </xf>
    <xf numFmtId="0" fontId="34" fillId="0" borderId="60" xfId="6" applyNumberFormat="1" applyFont="1" applyFill="1" applyBorder="1" applyAlignment="1">
      <alignment vertical="top" wrapText="1"/>
    </xf>
    <xf numFmtId="0" fontId="34" fillId="0" borderId="61" xfId="6" applyNumberFormat="1" applyFont="1" applyFill="1" applyBorder="1" applyAlignment="1">
      <alignment vertical="top" wrapText="1"/>
    </xf>
    <xf numFmtId="49" fontId="79" fillId="0" borderId="0" xfId="6" applyNumberFormat="1" applyFont="1" applyFill="1" applyBorder="1" applyAlignment="1">
      <alignment horizontal="center" vertical="center" wrapText="1" readingOrder="1"/>
    </xf>
    <xf numFmtId="0" fontId="40" fillId="9" borderId="75" xfId="6" applyNumberFormat="1" applyFont="1" applyFill="1" applyBorder="1" applyAlignment="1">
      <alignment horizontal="center" vertical="top" wrapText="1" readingOrder="1"/>
    </xf>
    <xf numFmtId="49" fontId="79" fillId="0" borderId="73" xfId="6" applyNumberFormat="1" applyFont="1" applyFill="1" applyBorder="1" applyAlignment="1">
      <alignment horizontal="center" vertical="center" wrapText="1" readingOrder="1"/>
    </xf>
    <xf numFmtId="0" fontId="36" fillId="0" borderId="0" xfId="6" applyNumberFormat="1" applyFont="1" applyFill="1" applyBorder="1" applyAlignment="1">
      <alignment vertical="top" wrapText="1" readingOrder="1"/>
    </xf>
    <xf numFmtId="0" fontId="37" fillId="0" borderId="0" xfId="6" applyNumberFormat="1" applyFont="1" applyFill="1" applyBorder="1" applyAlignment="1">
      <alignment horizontal="left" vertical="top" wrapText="1" readingOrder="1"/>
    </xf>
    <xf numFmtId="44" fontId="87" fillId="0" borderId="0" xfId="11" applyFont="1" applyFill="1" applyBorder="1"/>
    <xf numFmtId="167" fontId="87" fillId="0" borderId="0" xfId="3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9" fillId="0" borderId="0" xfId="6" applyNumberFormat="1" applyFont="1" applyFill="1" applyBorder="1" applyAlignment="1">
      <alignment horizontal="left" vertical="top" wrapText="1" readingOrder="1"/>
    </xf>
    <xf numFmtId="0" fontId="40" fillId="9" borderId="59" xfId="6" applyNumberFormat="1" applyFont="1" applyFill="1" applyBorder="1" applyAlignment="1">
      <alignment horizontal="left" vertical="top" wrapText="1" readingOrder="1"/>
    </xf>
    <xf numFmtId="0" fontId="41" fillId="0" borderId="61" xfId="6" applyNumberFormat="1" applyFont="1" applyFill="1" applyBorder="1" applyAlignment="1">
      <alignment horizontal="left" vertical="top" wrapText="1" readingOrder="1"/>
    </xf>
    <xf numFmtId="0" fontId="40" fillId="9" borderId="59" xfId="6" applyNumberFormat="1" applyFont="1" applyFill="1" applyBorder="1" applyAlignment="1">
      <alignment horizontal="left" vertical="center" wrapText="1" readingOrder="1"/>
    </xf>
    <xf numFmtId="0" fontId="41" fillId="0" borderId="61" xfId="6" applyNumberFormat="1" applyFont="1" applyFill="1" applyBorder="1" applyAlignment="1">
      <alignment horizontal="left" vertical="center" wrapText="1" readingOrder="1"/>
    </xf>
    <xf numFmtId="0" fontId="41" fillId="0" borderId="59" xfId="6" applyNumberFormat="1" applyFont="1" applyFill="1" applyBorder="1" applyAlignment="1">
      <alignment horizontal="left" vertical="center" wrapText="1" readingOrder="1"/>
    </xf>
    <xf numFmtId="0" fontId="70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vertical="center" wrapText="1" readingOrder="1"/>
    </xf>
    <xf numFmtId="0" fontId="71" fillId="0" borderId="0" xfId="6" applyNumberFormat="1" applyFont="1" applyFill="1" applyBorder="1" applyAlignment="1">
      <alignment horizontal="left" vertical="center" wrapText="1" readingOrder="1"/>
    </xf>
    <xf numFmtId="0" fontId="73" fillId="0" borderId="0" xfId="6" applyNumberFormat="1" applyFont="1" applyFill="1" applyBorder="1" applyAlignment="1">
      <alignment vertical="center" wrapText="1" readingOrder="1"/>
    </xf>
    <xf numFmtId="0" fontId="73" fillId="0" borderId="0" xfId="6" applyNumberFormat="1" applyFont="1" applyFill="1" applyBorder="1" applyAlignment="1">
      <alignment horizontal="center" vertical="center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Font="1" applyFill="1" applyBorder="1"/>
    <xf numFmtId="0" fontId="64" fillId="0" borderId="0" xfId="6" applyNumberFormat="1" applyFont="1" applyFill="1" applyBorder="1" applyAlignment="1">
      <alignment vertical="center" wrapText="1" readingOrder="1"/>
    </xf>
    <xf numFmtId="0" fontId="64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horizontal="center" vertical="top" wrapText="1" readingOrder="1"/>
    </xf>
    <xf numFmtId="0" fontId="66" fillId="9" borderId="59" xfId="6" applyNumberFormat="1" applyFont="1" applyFill="1" applyBorder="1" applyAlignment="1">
      <alignment horizontal="center" vertical="top" wrapText="1" readingOrder="1"/>
    </xf>
    <xf numFmtId="0" fontId="67" fillId="0" borderId="60" xfId="6" applyNumberFormat="1" applyFont="1" applyFill="1" applyBorder="1" applyAlignment="1">
      <alignment vertical="top" wrapText="1"/>
    </xf>
    <xf numFmtId="0" fontId="67" fillId="0" borderId="61" xfId="6" applyNumberFormat="1" applyFont="1" applyFill="1" applyBorder="1" applyAlignment="1">
      <alignment vertical="top" wrapText="1"/>
    </xf>
    <xf numFmtId="0" fontId="66" fillId="9" borderId="61" xfId="6" applyNumberFormat="1" applyFont="1" applyFill="1" applyBorder="1" applyAlignment="1">
      <alignment horizontal="center" vertical="top" wrapText="1" readingOrder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63" fillId="0" borderId="0" xfId="6" applyFont="1" applyFill="1" applyBorder="1"/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63" fillId="4" borderId="0" xfId="6" applyFont="1" applyFill="1" applyBorder="1"/>
    <xf numFmtId="0" fontId="68" fillId="0" borderId="0" xfId="6" applyNumberFormat="1" applyFont="1" applyFill="1" applyBorder="1" applyAlignment="1">
      <alignment vertical="center" wrapText="1" readingOrder="1"/>
    </xf>
    <xf numFmtId="0" fontId="22" fillId="18" borderId="8" xfId="6" applyNumberFormat="1" applyFont="1" applyFill="1" applyBorder="1" applyAlignment="1">
      <alignment horizontal="center" vertical="top" wrapText="1" readingOrder="1"/>
    </xf>
    <xf numFmtId="0" fontId="17" fillId="4" borderId="8" xfId="6" applyNumberFormat="1" applyFont="1" applyFill="1" applyBorder="1" applyAlignment="1">
      <alignment vertical="top" wrapText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64" fillId="4" borderId="0" xfId="6" applyNumberFormat="1" applyFont="1" applyFill="1" applyBorder="1" applyAlignment="1">
      <alignment horizontal="center" vertical="center" wrapText="1" readingOrder="1"/>
    </xf>
    <xf numFmtId="0" fontId="65" fillId="4" borderId="0" xfId="6" applyFont="1" applyFill="1" applyBorder="1"/>
    <xf numFmtId="0" fontId="69" fillId="4" borderId="0" xfId="6" applyNumberFormat="1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left" vertical="center" wrapText="1" readingOrder="1"/>
    </xf>
    <xf numFmtId="0" fontId="69" fillId="4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vertical="center" wrapText="1" readingOrder="1"/>
    </xf>
    <xf numFmtId="0" fontId="69" fillId="4" borderId="0" xfId="6" applyNumberFormat="1" applyFont="1" applyFill="1" applyBorder="1" applyAlignment="1">
      <alignment vertical="center" wrapText="1" readingOrder="1"/>
    </xf>
    <xf numFmtId="0" fontId="86" fillId="0" borderId="0" xfId="6" applyNumberFormat="1" applyFont="1" applyFill="1" applyBorder="1" applyAlignment="1">
      <alignment horizontal="center" vertical="center" wrapText="1" readingOrder="1"/>
    </xf>
    <xf numFmtId="0" fontId="85" fillId="0" borderId="0" xfId="6" applyFont="1" applyFill="1" applyBorder="1"/>
    <xf numFmtId="0" fontId="86" fillId="0" borderId="0" xfId="6" applyNumberFormat="1" applyFont="1" applyFill="1" applyBorder="1" applyAlignment="1">
      <alignment horizontal="left" vertical="center" wrapText="1" readingOrder="1"/>
    </xf>
    <xf numFmtId="0" fontId="86" fillId="0" borderId="0" xfId="6" applyNumberFormat="1" applyFont="1" applyFill="1" applyBorder="1" applyAlignment="1">
      <alignment vertical="center" wrapText="1" readingOrder="1"/>
    </xf>
    <xf numFmtId="0" fontId="69" fillId="5" borderId="0" xfId="6" applyNumberFormat="1" applyFont="1" applyFill="1" applyBorder="1" applyAlignment="1">
      <alignment horizontal="center" vertical="center" wrapText="1" readingOrder="1"/>
    </xf>
    <xf numFmtId="0" fontId="63" fillId="5" borderId="0" xfId="6" applyFont="1" applyFill="1" applyBorder="1"/>
    <xf numFmtId="0" fontId="69" fillId="5" borderId="0" xfId="6" applyNumberFormat="1" applyFont="1" applyFill="1" applyBorder="1" applyAlignment="1">
      <alignment horizontal="left" vertical="center" wrapText="1" readingOrder="1"/>
    </xf>
    <xf numFmtId="0" fontId="69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0" fontId="68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lef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73" fillId="5" borderId="0" xfId="6" applyNumberFormat="1" applyFont="1" applyFill="1" applyBorder="1" applyAlignment="1">
      <alignment horizontal="center" vertical="center" wrapText="1" readingOrder="1"/>
    </xf>
    <xf numFmtId="0" fontId="17" fillId="5" borderId="0" xfId="6" applyFont="1" applyFill="1" applyBorder="1"/>
    <xf numFmtId="0" fontId="73" fillId="5" borderId="0" xfId="6" applyNumberFormat="1" applyFont="1" applyFill="1" applyBorder="1" applyAlignment="1">
      <alignment vertical="center" wrapText="1" readingOrder="1"/>
    </xf>
    <xf numFmtId="0" fontId="74" fillId="5" borderId="0" xfId="6" applyNumberFormat="1" applyFont="1" applyFill="1" applyBorder="1" applyAlignment="1">
      <alignment horizontal="left" vertical="center" wrapText="1" readingOrder="1"/>
    </xf>
    <xf numFmtId="0" fontId="70" fillId="5" borderId="0" xfId="6" applyNumberFormat="1" applyFont="1" applyFill="1" applyBorder="1" applyAlignment="1">
      <alignment horizontal="center" vertical="center" wrapText="1" readingOrder="1"/>
    </xf>
    <xf numFmtId="0" fontId="71" fillId="5" borderId="0" xfId="6" applyNumberFormat="1" applyFont="1" applyFill="1" applyBorder="1" applyAlignment="1">
      <alignment horizontal="left" vertical="center" wrapText="1" readingOrder="1"/>
    </xf>
    <xf numFmtId="0" fontId="70" fillId="5" borderId="0" xfId="6" applyNumberFormat="1" applyFont="1" applyFill="1" applyBorder="1" applyAlignment="1">
      <alignment vertical="center" wrapText="1" readingOrder="1"/>
    </xf>
    <xf numFmtId="0" fontId="70" fillId="2" borderId="0" xfId="6" applyNumberFormat="1" applyFont="1" applyFill="1" applyBorder="1" applyAlignment="1">
      <alignment horizontal="center" vertical="center" wrapText="1" readingOrder="1"/>
    </xf>
    <xf numFmtId="0" fontId="17" fillId="2" borderId="0" xfId="6" applyFont="1" applyFill="1" applyBorder="1"/>
    <xf numFmtId="0" fontId="71" fillId="2" borderId="0" xfId="6" applyNumberFormat="1" applyFont="1" applyFill="1" applyBorder="1" applyAlignment="1">
      <alignment horizontal="left" vertical="center" wrapText="1" readingOrder="1"/>
    </xf>
    <xf numFmtId="0" fontId="70" fillId="2" borderId="0" xfId="6" applyNumberFormat="1" applyFont="1" applyFill="1" applyBorder="1" applyAlignment="1">
      <alignment vertical="center" wrapText="1" readingOrder="1"/>
    </xf>
    <xf numFmtId="0" fontId="73" fillId="2" borderId="0" xfId="6" applyNumberFormat="1" applyFont="1" applyFill="1" applyBorder="1" applyAlignment="1">
      <alignment horizontal="center" vertical="center" wrapText="1" readingOrder="1"/>
    </xf>
    <xf numFmtId="0" fontId="73" fillId="2" borderId="0" xfId="6" applyNumberFormat="1" applyFont="1" applyFill="1" applyBorder="1" applyAlignment="1">
      <alignment vertical="center" wrapText="1" readingOrder="1"/>
    </xf>
    <xf numFmtId="0" fontId="74" fillId="2" borderId="0" xfId="6" applyNumberFormat="1" applyFont="1" applyFill="1" applyBorder="1" applyAlignment="1">
      <alignment horizontal="left" vertical="center" wrapText="1" readingOrder="1"/>
    </xf>
    <xf numFmtId="0" fontId="33" fillId="0" borderId="0" xfId="6" applyFont="1" applyFill="1" applyBorder="1"/>
    <xf numFmtId="0" fontId="59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NumberFormat="1" applyFont="1" applyFill="1" applyBorder="1" applyAlignment="1">
      <alignment vertical="center" wrapText="1" readingOrder="1"/>
    </xf>
    <xf numFmtId="0" fontId="61" fillId="0" borderId="0" xfId="6" applyNumberFormat="1" applyFont="1" applyFill="1" applyBorder="1" applyAlignment="1">
      <alignment horizontal="left" vertical="center" wrapText="1" readingOrder="1"/>
    </xf>
    <xf numFmtId="0" fontId="22" fillId="9" borderId="70" xfId="6" applyNumberFormat="1" applyFont="1" applyFill="1" applyBorder="1" applyAlignment="1">
      <alignment horizontal="center" vertical="top" wrapText="1" readingOrder="1"/>
    </xf>
    <xf numFmtId="0" fontId="17" fillId="0" borderId="71" xfId="6" applyNumberFormat="1" applyFont="1" applyFill="1" applyBorder="1" applyAlignment="1">
      <alignment vertical="top" wrapText="1"/>
    </xf>
    <xf numFmtId="0" fontId="22" fillId="9" borderId="71" xfId="6" applyNumberFormat="1" applyFont="1" applyFill="1" applyBorder="1" applyAlignment="1">
      <alignment horizontal="center" vertical="top" wrapText="1" readingOrder="1"/>
    </xf>
    <xf numFmtId="0" fontId="49" fillId="0" borderId="0" xfId="6" applyNumberFormat="1" applyFont="1" applyFill="1" applyBorder="1" applyAlignment="1">
      <alignment horizontal="center" vertical="center" wrapText="1" readingOrder="1"/>
    </xf>
    <xf numFmtId="0" fontId="48" fillId="0" borderId="0" xfId="6" applyFont="1" applyFill="1" applyBorder="1"/>
    <xf numFmtId="0" fontId="51" fillId="0" borderId="0" xfId="6" applyNumberFormat="1" applyFont="1" applyFill="1" applyBorder="1" applyAlignment="1">
      <alignment horizontal="left" vertical="center" wrapText="1" readingOrder="1"/>
    </xf>
    <xf numFmtId="0" fontId="49" fillId="0" borderId="0" xfId="6" applyNumberFormat="1" applyFont="1" applyFill="1" applyBorder="1" applyAlignment="1">
      <alignment vertical="center" wrapText="1" readingOrder="1"/>
    </xf>
    <xf numFmtId="0" fontId="55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vertical="center" wrapText="1" readingOrder="1"/>
    </xf>
    <xf numFmtId="0" fontId="31" fillId="0" borderId="0" xfId="6" applyNumberFormat="1" applyFont="1" applyFill="1" applyBorder="1" applyAlignment="1">
      <alignment horizontal="center" vertical="center" wrapText="1" readingOrder="1"/>
    </xf>
    <xf numFmtId="0" fontId="52" fillId="0" borderId="0" xfId="6" applyFont="1" applyFill="1" applyBorder="1"/>
    <xf numFmtId="0" fontId="54" fillId="0" borderId="0" xfId="6" applyNumberFormat="1" applyFont="1" applyFill="1" applyBorder="1" applyAlignment="1">
      <alignment horizontal="left" vertical="center" wrapText="1" readingOrder="1"/>
    </xf>
    <xf numFmtId="0" fontId="31" fillId="0" borderId="0" xfId="6" applyNumberFormat="1" applyFont="1" applyFill="1" applyBorder="1" applyAlignment="1">
      <alignment vertical="center" wrapText="1" readingOrder="1"/>
    </xf>
    <xf numFmtId="0" fontId="42" fillId="3" borderId="0" xfId="6" applyNumberFormat="1" applyFont="1" applyFill="1" applyBorder="1" applyAlignment="1">
      <alignment horizontal="center" vertical="center" wrapText="1" readingOrder="1"/>
    </xf>
    <xf numFmtId="0" fontId="34" fillId="3" borderId="0" xfId="6" applyFont="1" applyFill="1" applyBorder="1"/>
    <xf numFmtId="0" fontId="34" fillId="0" borderId="62" xfId="6" applyNumberFormat="1" applyFont="1" applyFill="1" applyBorder="1" applyAlignment="1">
      <alignment vertical="top" wrapText="1"/>
    </xf>
    <xf numFmtId="168" fontId="9" fillId="2" borderId="43" xfId="1" applyNumberFormat="1" applyFont="1" applyFill="1" applyBorder="1" applyAlignment="1">
      <alignment horizontal="left" vertical="top"/>
    </xf>
    <xf numFmtId="168" fontId="9" fillId="7" borderId="41" xfId="1" applyNumberFormat="1" applyFont="1" applyFill="1" applyBorder="1" applyAlignment="1">
      <alignment horizontal="left" vertical="top"/>
    </xf>
    <xf numFmtId="168" fontId="9" fillId="2" borderId="33" xfId="1" applyNumberFormat="1" applyFont="1" applyFill="1" applyBorder="1" applyAlignment="1">
      <alignment horizontal="left" vertical="top"/>
    </xf>
    <xf numFmtId="168" fontId="9" fillId="2" borderId="34" xfId="1" applyNumberFormat="1" applyFont="1" applyFill="1" applyBorder="1" applyAlignment="1">
      <alignment horizontal="left" vertical="top"/>
    </xf>
    <xf numFmtId="168" fontId="9" fillId="2" borderId="30" xfId="1" applyNumberFormat="1" applyFont="1" applyFill="1" applyBorder="1" applyAlignment="1">
      <alignment horizontal="left" vertical="top"/>
    </xf>
    <xf numFmtId="168" fontId="9" fillId="2" borderId="29" xfId="0" applyNumberFormat="1" applyFont="1" applyFill="1" applyBorder="1" applyAlignment="1">
      <alignment horizontal="center" vertical="top"/>
    </xf>
    <xf numFmtId="168" fontId="5" fillId="2" borderId="29" xfId="0" applyNumberFormat="1" applyFont="1" applyFill="1" applyBorder="1" applyAlignment="1">
      <alignment horizontal="center" vertical="top"/>
    </xf>
    <xf numFmtId="168" fontId="9" fillId="7" borderId="29" xfId="1" applyNumberFormat="1" applyFont="1" applyFill="1" applyBorder="1" applyAlignment="1">
      <alignment horizontal="left" vertical="top"/>
    </xf>
    <xf numFmtId="168" fontId="9" fillId="7" borderId="37" xfId="1" applyNumberFormat="1" applyFont="1" applyFill="1" applyBorder="1" applyAlignment="1">
      <alignment horizontal="left" vertical="top"/>
    </xf>
    <xf numFmtId="168" fontId="9" fillId="14" borderId="13" xfId="0" applyNumberFormat="1" applyFont="1" applyFill="1" applyBorder="1" applyAlignment="1">
      <alignment horizontal="center" vertical="top"/>
    </xf>
    <xf numFmtId="168" fontId="5" fillId="2" borderId="30" xfId="0" applyNumberFormat="1" applyFont="1" applyFill="1" applyBorder="1" applyAlignment="1">
      <alignment horizontal="center" vertical="top"/>
    </xf>
    <xf numFmtId="168" fontId="6" fillId="0" borderId="30" xfId="1" applyNumberFormat="1" applyFont="1" applyFill="1" applyBorder="1" applyAlignment="1">
      <alignment horizontal="left" vertical="top"/>
    </xf>
    <xf numFmtId="168" fontId="9" fillId="0" borderId="31" xfId="0" applyNumberFormat="1" applyFont="1" applyFill="1" applyBorder="1" applyAlignment="1">
      <alignment horizontal="center" vertical="top"/>
    </xf>
    <xf numFmtId="168" fontId="9" fillId="0" borderId="32" xfId="0" applyNumberFormat="1" applyFont="1" applyFill="1" applyBorder="1" applyAlignment="1">
      <alignment horizontal="center" vertical="top"/>
    </xf>
    <xf numFmtId="168" fontId="9" fillId="2" borderId="26" xfId="1" applyNumberFormat="1" applyFont="1" applyFill="1" applyBorder="1" applyAlignment="1">
      <alignment horizontal="left" vertical="top"/>
    </xf>
    <xf numFmtId="168" fontId="9" fillId="2" borderId="27" xfId="1" applyNumberFormat="1" applyFont="1" applyFill="1" applyBorder="1" applyAlignment="1">
      <alignment horizontal="left" vertical="top"/>
    </xf>
    <xf numFmtId="168" fontId="5" fillId="2" borderId="27" xfId="0" applyNumberFormat="1" applyFont="1" applyFill="1" applyBorder="1" applyAlignment="1">
      <alignment horizontal="center" vertical="top"/>
    </xf>
    <xf numFmtId="168" fontId="9" fillId="7" borderId="27" xfId="1" applyNumberFormat="1" applyFont="1" applyFill="1" applyBorder="1" applyAlignment="1">
      <alignment horizontal="left" vertical="top"/>
    </xf>
    <xf numFmtId="168" fontId="9" fillId="7" borderId="17" xfId="1" applyNumberFormat="1" applyFont="1" applyFill="1" applyBorder="1" applyAlignment="1">
      <alignment horizontal="left" vertical="top"/>
    </xf>
    <xf numFmtId="168" fontId="9" fillId="14" borderId="7" xfId="0" applyNumberFormat="1" applyFont="1" applyFill="1" applyBorder="1" applyAlignment="1">
      <alignment horizontal="center" vertical="top"/>
    </xf>
    <xf numFmtId="168" fontId="9" fillId="2" borderId="19" xfId="1" applyNumberFormat="1" applyFont="1" applyFill="1" applyBorder="1" applyAlignment="1">
      <alignment horizontal="left" vertical="top"/>
    </xf>
    <xf numFmtId="168" fontId="9" fillId="0" borderId="34" xfId="1" applyNumberFormat="1" applyFont="1" applyFill="1" applyBorder="1" applyAlignment="1">
      <alignment horizontal="left" vertical="top"/>
    </xf>
    <xf numFmtId="168" fontId="9" fillId="14" borderId="12" xfId="0" applyNumberFormat="1" applyFont="1" applyFill="1" applyBorder="1" applyAlignment="1">
      <alignment horizontal="center" vertical="center"/>
    </xf>
    <xf numFmtId="168" fontId="5" fillId="4" borderId="53" xfId="1" applyNumberFormat="1" applyFont="1" applyFill="1" applyBorder="1" applyAlignment="1">
      <alignment horizontal="left" vertical="top"/>
    </xf>
    <xf numFmtId="168" fontId="8" fillId="13" borderId="27" xfId="1" applyNumberFormat="1" applyFont="1" applyFill="1" applyBorder="1" applyAlignment="1">
      <alignment horizontal="left" vertical="top"/>
    </xf>
    <xf numFmtId="168" fontId="8" fillId="2" borderId="37" xfId="1" applyNumberFormat="1" applyFont="1" applyFill="1" applyBorder="1" applyAlignment="1">
      <alignment horizontal="left" vertical="top"/>
    </xf>
    <xf numFmtId="168" fontId="5" fillId="2" borderId="48" xfId="1" applyNumberFormat="1" applyFont="1" applyFill="1" applyBorder="1" applyAlignment="1">
      <alignment horizontal="left" vertical="top"/>
    </xf>
    <xf numFmtId="168" fontId="5" fillId="2" borderId="77" xfId="1" applyNumberFormat="1" applyFont="1" applyFill="1" applyBorder="1" applyAlignment="1">
      <alignment horizontal="left" vertical="top"/>
    </xf>
    <xf numFmtId="168" fontId="9" fillId="14" borderId="7" xfId="0" applyNumberFormat="1" applyFont="1" applyFill="1" applyBorder="1" applyAlignment="1">
      <alignment horizontal="center" vertical="center"/>
    </xf>
    <xf numFmtId="168" fontId="8" fillId="2" borderId="41" xfId="1" applyNumberFormat="1" applyFont="1" applyFill="1" applyBorder="1" applyAlignment="1">
      <alignment horizontal="left" vertical="top"/>
    </xf>
    <xf numFmtId="0" fontId="6" fillId="2" borderId="6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168" fontId="11" fillId="4" borderId="16" xfId="0" applyNumberFormat="1" applyFont="1" applyFill="1" applyBorder="1" applyAlignment="1">
      <alignment horizontal="center" vertical="top"/>
    </xf>
    <xf numFmtId="168" fontId="5" fillId="2" borderId="17" xfId="1" applyNumberFormat="1" applyFont="1" applyFill="1" applyBorder="1" applyAlignment="1">
      <alignment horizontal="left"/>
    </xf>
    <xf numFmtId="168" fontId="125" fillId="7" borderId="19" xfId="1" applyNumberFormat="1" applyFont="1" applyFill="1" applyBorder="1" applyAlignment="1">
      <alignment horizontal="left" vertical="top"/>
    </xf>
    <xf numFmtId="168" fontId="125" fillId="7" borderId="25" xfId="1" applyNumberFormat="1" applyFont="1" applyFill="1" applyBorder="1" applyAlignment="1">
      <alignment horizontal="left" vertical="top"/>
    </xf>
    <xf numFmtId="0" fontId="9" fillId="14" borderId="27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left" vertical="top"/>
    </xf>
    <xf numFmtId="14" fontId="28" fillId="2" borderId="27" xfId="0" applyNumberFormat="1" applyFont="1" applyFill="1" applyBorder="1" applyAlignment="1">
      <alignment horizontal="left" vertical="top"/>
    </xf>
    <xf numFmtId="14" fontId="62" fillId="2" borderId="27" xfId="0" applyNumberFormat="1" applyFont="1" applyFill="1" applyBorder="1" applyAlignment="1">
      <alignment horizontal="left" vertical="top"/>
    </xf>
    <xf numFmtId="0" fontId="8" fillId="13" borderId="27" xfId="0" applyFont="1" applyFill="1" applyBorder="1" applyAlignment="1">
      <alignment horizontal="left" vertical="top"/>
    </xf>
    <xf numFmtId="0" fontId="26" fillId="4" borderId="27" xfId="0" applyFont="1" applyFill="1" applyBorder="1" applyAlignment="1">
      <alignment horizontal="left" vertical="top"/>
    </xf>
    <xf numFmtId="14" fontId="28" fillId="2" borderId="53" xfId="0" applyNumberFormat="1" applyFont="1" applyFill="1" applyBorder="1" applyAlignment="1">
      <alignment horizontal="left" vertical="top"/>
    </xf>
    <xf numFmtId="0" fontId="28" fillId="7" borderId="27" xfId="0" applyFont="1" applyFill="1" applyBorder="1" applyAlignment="1">
      <alignment horizontal="left"/>
    </xf>
    <xf numFmtId="14" fontId="62" fillId="2" borderId="27" xfId="0" applyNumberFormat="1" applyFont="1" applyFill="1" applyBorder="1" applyAlignment="1">
      <alignment horizontal="left"/>
    </xf>
    <xf numFmtId="0" fontId="8" fillId="2" borderId="27" xfId="0" applyFont="1" applyFill="1" applyBorder="1" applyAlignment="1">
      <alignment horizontal="left" vertical="top"/>
    </xf>
    <xf numFmtId="0" fontId="9" fillId="2" borderId="27" xfId="0" applyFont="1" applyFill="1" applyBorder="1" applyAlignment="1">
      <alignment horizontal="left" vertical="top"/>
    </xf>
    <xf numFmtId="14" fontId="6" fillId="2" borderId="27" xfId="0" applyNumberFormat="1" applyFont="1" applyFill="1" applyBorder="1" applyAlignment="1">
      <alignment horizontal="left" vertical="top"/>
    </xf>
    <xf numFmtId="0" fontId="26" fillId="4" borderId="54" xfId="0" applyFont="1" applyFill="1" applyBorder="1" applyAlignment="1">
      <alignment horizontal="left" vertical="top" wrapText="1"/>
    </xf>
    <xf numFmtId="0" fontId="8" fillId="13" borderId="29" xfId="0" applyNumberFormat="1" applyFont="1" applyFill="1" applyBorder="1" applyAlignment="1">
      <alignment horizontal="center" vertical="center"/>
    </xf>
    <xf numFmtId="168" fontId="5" fillId="2" borderId="44" xfId="1" applyNumberFormat="1" applyFont="1" applyFill="1" applyBorder="1" applyAlignment="1">
      <alignment horizontal="left" vertical="top"/>
    </xf>
    <xf numFmtId="168" fontId="6" fillId="2" borderId="42" xfId="1" applyNumberFormat="1" applyFont="1" applyFill="1" applyBorder="1" applyAlignment="1">
      <alignment horizontal="center" vertical="top"/>
    </xf>
    <xf numFmtId="168" fontId="6" fillId="2" borderId="6" xfId="1" applyNumberFormat="1" applyFont="1" applyFill="1" applyBorder="1" applyAlignment="1">
      <alignment horizontal="left" vertical="top"/>
    </xf>
    <xf numFmtId="168" fontId="6" fillId="2" borderId="42" xfId="1" applyNumberFormat="1" applyFont="1" applyFill="1" applyBorder="1" applyAlignment="1">
      <alignment horizontal="left"/>
    </xf>
    <xf numFmtId="0" fontId="9" fillId="7" borderId="26" xfId="0" applyFont="1" applyFill="1" applyBorder="1" applyAlignment="1">
      <alignment horizontal="left" vertical="top"/>
    </xf>
    <xf numFmtId="0" fontId="9" fillId="14" borderId="27" xfId="0" applyFont="1" applyFill="1" applyBorder="1" applyAlignment="1">
      <alignment horizontal="left" vertical="top"/>
    </xf>
    <xf numFmtId="4" fontId="6" fillId="0" borderId="0" xfId="0" applyNumberFormat="1" applyFont="1" applyFill="1" applyBorder="1" applyAlignment="1">
      <alignment horizontal="left" vertical="top"/>
    </xf>
    <xf numFmtId="169" fontId="6" fillId="0" borderId="0" xfId="3" applyNumberFormat="1" applyFont="1" applyFill="1" applyBorder="1" applyAlignment="1">
      <alignment horizontal="left" vertical="top"/>
    </xf>
    <xf numFmtId="0" fontId="9" fillId="2" borderId="38" xfId="0" applyFont="1" applyFill="1" applyBorder="1" applyAlignment="1">
      <alignment horizontal="left" vertical="top" wrapText="1"/>
    </xf>
    <xf numFmtId="168" fontId="9" fillId="2" borderId="42" xfId="1" applyNumberFormat="1" applyFont="1" applyFill="1" applyBorder="1" applyAlignment="1">
      <alignment horizontal="left" vertical="top"/>
    </xf>
    <xf numFmtId="168" fontId="9" fillId="0" borderId="38" xfId="0" applyNumberFormat="1" applyFont="1" applyFill="1" applyBorder="1" applyAlignment="1">
      <alignment horizontal="center" vertical="top"/>
    </xf>
    <xf numFmtId="168" fontId="9" fillId="0" borderId="5" xfId="1" applyNumberFormat="1" applyFont="1" applyFill="1" applyBorder="1" applyAlignment="1">
      <alignment horizontal="left" vertical="top"/>
    </xf>
    <xf numFmtId="169" fontId="9" fillId="0" borderId="21" xfId="3" applyNumberFormat="1" applyFont="1" applyFill="1" applyBorder="1" applyAlignment="1">
      <alignment horizontal="left" vertical="top"/>
    </xf>
    <xf numFmtId="168" fontId="9" fillId="2" borderId="44" xfId="1" applyNumberFormat="1" applyFont="1" applyFill="1" applyBorder="1" applyAlignment="1">
      <alignment horizontal="left" vertical="top"/>
    </xf>
    <xf numFmtId="168" fontId="9" fillId="0" borderId="21" xfId="1" applyNumberFormat="1" applyFont="1" applyFill="1" applyBorder="1" applyAlignment="1">
      <alignment horizontal="left" vertical="top"/>
    </xf>
    <xf numFmtId="168" fontId="6" fillId="0" borderId="21" xfId="0" applyNumberFormat="1" applyFont="1" applyFill="1" applyBorder="1" applyAlignment="1">
      <alignment horizontal="center" vertical="top"/>
    </xf>
    <xf numFmtId="168" fontId="6" fillId="0" borderId="28" xfId="0" applyNumberFormat="1" applyFont="1" applyFill="1" applyBorder="1" applyAlignment="1">
      <alignment horizontal="center" vertical="top"/>
    </xf>
    <xf numFmtId="169" fontId="6" fillId="0" borderId="21" xfId="3" applyNumberFormat="1" applyFont="1" applyFill="1" applyBorder="1" applyAlignment="1">
      <alignment horizontal="left" vertical="top"/>
    </xf>
    <xf numFmtId="168" fontId="6" fillId="0" borderId="38" xfId="1" applyNumberFormat="1" applyFont="1" applyFill="1" applyBorder="1" applyAlignment="1">
      <alignment horizontal="left" vertical="top"/>
    </xf>
    <xf numFmtId="9" fontId="6" fillId="2" borderId="22" xfId="4" applyFont="1" applyFill="1" applyBorder="1" applyAlignment="1">
      <alignment horizontal="center" vertical="top"/>
    </xf>
    <xf numFmtId="9" fontId="9" fillId="14" borderId="7" xfId="4" applyFont="1" applyFill="1" applyBorder="1" applyAlignment="1">
      <alignment horizontal="center" vertical="top"/>
    </xf>
    <xf numFmtId="9" fontId="9" fillId="2" borderId="19" xfId="4" applyFont="1" applyFill="1" applyBorder="1" applyAlignment="1">
      <alignment horizontal="center" vertical="top"/>
    </xf>
    <xf numFmtId="9" fontId="9" fillId="2" borderId="22" xfId="4" applyFont="1" applyFill="1" applyBorder="1" applyAlignment="1">
      <alignment horizontal="center" vertical="top"/>
    </xf>
    <xf numFmtId="168" fontId="9" fillId="2" borderId="22" xfId="1" applyNumberFormat="1" applyFont="1" applyFill="1" applyBorder="1" applyAlignment="1">
      <alignment horizontal="left" vertical="top"/>
    </xf>
    <xf numFmtId="168" fontId="9" fillId="0" borderId="30" xfId="1" applyNumberFormat="1" applyFont="1" applyFill="1" applyBorder="1" applyAlignment="1">
      <alignment horizontal="left" vertical="top"/>
    </xf>
    <xf numFmtId="168" fontId="9" fillId="0" borderId="43" xfId="1" applyNumberFormat="1" applyFont="1" applyFill="1" applyBorder="1" applyAlignment="1">
      <alignment horizontal="left" vertical="top"/>
    </xf>
    <xf numFmtId="168" fontId="9" fillId="0" borderId="44" xfId="1" applyNumberFormat="1" applyFont="1" applyFill="1" applyBorder="1" applyAlignment="1">
      <alignment horizontal="left" vertical="top"/>
    </xf>
    <xf numFmtId="168" fontId="9" fillId="0" borderId="32" xfId="1" applyNumberFormat="1" applyFont="1" applyFill="1" applyBorder="1" applyAlignment="1">
      <alignment horizontal="left" vertical="top"/>
    </xf>
    <xf numFmtId="168" fontId="9" fillId="2" borderId="25" xfId="0" applyNumberFormat="1" applyFont="1" applyFill="1" applyBorder="1" applyAlignment="1">
      <alignment horizontal="center" vertical="top"/>
    </xf>
    <xf numFmtId="168" fontId="6" fillId="0" borderId="19" xfId="0" applyNumberFormat="1" applyFont="1" applyFill="1" applyBorder="1" applyAlignment="1">
      <alignment horizontal="center" vertical="top"/>
    </xf>
    <xf numFmtId="168" fontId="9" fillId="0" borderId="25" xfId="1" applyNumberFormat="1" applyFont="1" applyFill="1" applyBorder="1" applyAlignment="1">
      <alignment horizontal="left" vertical="top"/>
    </xf>
    <xf numFmtId="168" fontId="5" fillId="2" borderId="19" xfId="0" applyNumberFormat="1" applyFont="1" applyFill="1" applyBorder="1" applyAlignment="1">
      <alignment horizontal="center" vertical="top"/>
    </xf>
    <xf numFmtId="168" fontId="5" fillId="2" borderId="17" xfId="0" applyNumberFormat="1" applyFont="1" applyFill="1" applyBorder="1" applyAlignment="1">
      <alignment horizontal="center" vertical="top"/>
    </xf>
    <xf numFmtId="9" fontId="9" fillId="14" borderId="7" xfId="4" applyFont="1" applyFill="1" applyBorder="1" applyAlignment="1">
      <alignment horizontal="center" vertical="center"/>
    </xf>
    <xf numFmtId="9" fontId="6" fillId="13" borderId="19" xfId="4" applyFont="1" applyFill="1" applyBorder="1" applyAlignment="1">
      <alignment horizontal="center" vertical="top"/>
    </xf>
    <xf numFmtId="9" fontId="26" fillId="4" borderId="19" xfId="4" applyFont="1" applyFill="1" applyBorder="1" applyAlignment="1">
      <alignment horizontal="center" vertical="top"/>
    </xf>
    <xf numFmtId="9" fontId="6" fillId="2" borderId="19" xfId="4" applyFont="1" applyFill="1" applyBorder="1" applyAlignment="1">
      <alignment horizontal="center"/>
    </xf>
    <xf numFmtId="168" fontId="6" fillId="2" borderId="32" xfId="1" applyNumberFormat="1" applyFont="1" applyFill="1" applyBorder="1" applyAlignment="1">
      <alignment horizontal="left"/>
    </xf>
    <xf numFmtId="168" fontId="6" fillId="2" borderId="44" xfId="1" applyNumberFormat="1" applyFont="1" applyFill="1" applyBorder="1" applyAlignment="1">
      <alignment horizontal="left"/>
    </xf>
    <xf numFmtId="168" fontId="6" fillId="2" borderId="78" xfId="1" applyNumberFormat="1" applyFont="1" applyFill="1" applyBorder="1" applyAlignment="1">
      <alignment horizontal="left" vertical="top"/>
    </xf>
    <xf numFmtId="168" fontId="8" fillId="13" borderId="34" xfId="1" applyNumberFormat="1" applyFont="1" applyFill="1" applyBorder="1" applyAlignment="1">
      <alignment horizontal="left" vertical="top"/>
    </xf>
    <xf numFmtId="168" fontId="5" fillId="2" borderId="30" xfId="1" applyNumberFormat="1" applyFont="1" applyFill="1" applyBorder="1" applyAlignment="1">
      <alignment horizontal="left"/>
    </xf>
    <xf numFmtId="168" fontId="8" fillId="2" borderId="30" xfId="1" applyNumberFormat="1" applyFont="1" applyFill="1" applyBorder="1" applyAlignment="1">
      <alignment horizontal="left" vertical="top"/>
    </xf>
    <xf numFmtId="168" fontId="9" fillId="2" borderId="41" xfId="1" applyNumberFormat="1" applyFont="1" applyFill="1" applyBorder="1" applyAlignment="1">
      <alignment horizontal="left"/>
    </xf>
    <xf numFmtId="164" fontId="3" fillId="2" borderId="30" xfId="0" applyNumberFormat="1" applyFont="1" applyFill="1" applyBorder="1" applyAlignment="1">
      <alignment vertical="top"/>
    </xf>
    <xf numFmtId="164" fontId="3" fillId="2" borderId="32" xfId="0" applyNumberFormat="1" applyFont="1" applyFill="1" applyBorder="1" applyAlignment="1">
      <alignment vertical="top"/>
    </xf>
    <xf numFmtId="168" fontId="6" fillId="2" borderId="34" xfId="1" applyNumberFormat="1" applyFont="1" applyFill="1" applyBorder="1" applyAlignment="1">
      <alignment horizontal="left" vertical="top"/>
    </xf>
    <xf numFmtId="168" fontId="5" fillId="4" borderId="30" xfId="1" applyNumberFormat="1" applyFont="1" applyFill="1" applyBorder="1" applyAlignment="1">
      <alignment horizontal="left" vertical="top"/>
    </xf>
    <xf numFmtId="168" fontId="5" fillId="4" borderId="41" xfId="1" applyNumberFormat="1" applyFont="1" applyFill="1" applyBorder="1" applyAlignment="1">
      <alignment horizontal="left" vertical="top"/>
    </xf>
    <xf numFmtId="168" fontId="6" fillId="13" borderId="19" xfId="0" applyNumberFormat="1" applyFont="1" applyFill="1" applyBorder="1" applyAlignment="1">
      <alignment horizontal="center" vertical="top"/>
    </xf>
    <xf numFmtId="168" fontId="28" fillId="13" borderId="19" xfId="0" applyNumberFormat="1" applyFont="1" applyFill="1" applyBorder="1" applyAlignment="1">
      <alignment horizontal="center" vertical="top"/>
    </xf>
    <xf numFmtId="168" fontId="6" fillId="2" borderId="22" xfId="0" applyNumberFormat="1" applyFont="1" applyFill="1" applyBorder="1" applyAlignment="1">
      <alignment horizontal="center" vertical="top"/>
    </xf>
    <xf numFmtId="168" fontId="9" fillId="0" borderId="19" xfId="0" applyNumberFormat="1" applyFont="1" applyFill="1" applyBorder="1" applyAlignment="1">
      <alignment horizontal="center"/>
    </xf>
    <xf numFmtId="168" fontId="5" fillId="0" borderId="19" xfId="0" applyNumberFormat="1" applyFont="1" applyFill="1" applyBorder="1" applyAlignment="1">
      <alignment horizontal="center" vertical="top"/>
    </xf>
    <xf numFmtId="168" fontId="5" fillId="0" borderId="22" xfId="0" applyNumberFormat="1" applyFont="1" applyFill="1" applyBorder="1" applyAlignment="1">
      <alignment horizontal="center" vertical="top"/>
    </xf>
    <xf numFmtId="168" fontId="62" fillId="2" borderId="52" xfId="1" applyNumberFormat="1" applyFont="1" applyFill="1" applyBorder="1" applyAlignment="1">
      <alignment horizontal="left" vertical="top"/>
    </xf>
    <xf numFmtId="168" fontId="28" fillId="2" borderId="19" xfId="1" applyNumberFormat="1" applyFont="1" applyFill="1" applyBorder="1" applyAlignment="1">
      <alignment horizontal="left" vertical="top"/>
    </xf>
    <xf numFmtId="168" fontId="28" fillId="13" borderId="19" xfId="1" applyNumberFormat="1" applyFont="1" applyFill="1" applyBorder="1" applyAlignment="1">
      <alignment horizontal="left" vertical="top"/>
    </xf>
    <xf numFmtId="168" fontId="6" fillId="2" borderId="22" xfId="1" applyNumberFormat="1" applyFont="1" applyFill="1" applyBorder="1" applyAlignment="1">
      <alignment horizontal="left"/>
    </xf>
    <xf numFmtId="168" fontId="8" fillId="2" borderId="19" xfId="1" applyNumberFormat="1" applyFont="1" applyFill="1" applyBorder="1" applyAlignment="1">
      <alignment horizontal="left" vertical="top"/>
    </xf>
    <xf numFmtId="0" fontId="9" fillId="14" borderId="39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left" vertical="top" wrapText="1"/>
    </xf>
    <xf numFmtId="0" fontId="26" fillId="4" borderId="30" xfId="0" applyFont="1" applyFill="1" applyBorder="1" applyAlignment="1">
      <alignment horizontal="left" vertical="top" wrapText="1"/>
    </xf>
    <xf numFmtId="0" fontId="5" fillId="7" borderId="30" xfId="0" applyFont="1" applyFill="1" applyBorder="1" applyAlignment="1">
      <alignment horizontal="left" vertical="top" wrapText="1"/>
    </xf>
    <xf numFmtId="0" fontId="8" fillId="13" borderId="30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6" fillId="2" borderId="32" xfId="0" applyFont="1" applyFill="1" applyBorder="1" applyAlignment="1">
      <alignment horizontal="left" vertical="top" wrapText="1"/>
    </xf>
    <xf numFmtId="172" fontId="22" fillId="9" borderId="8" xfId="6" applyNumberFormat="1" applyFont="1" applyFill="1" applyBorder="1" applyAlignment="1">
      <alignment horizontal="center" vertical="top" wrapText="1" readingOrder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29"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ill>
        <patternFill patternType="solid">
          <fgColor rgb="FF7030A0"/>
          <bgColor rgb="FFFFFFFF"/>
        </patternFill>
      </fill>
    </dxf>
  </dxfs>
  <tableStyles count="0" defaultTableStyle="TableStyleMedium9" defaultPivotStyle="PivotStyleLight16"/>
  <colors>
    <mruColors>
      <color rgb="FFFF33CC"/>
      <color rgb="FF7AF8A1"/>
      <color rgb="FFFF99FF"/>
      <color rgb="FFFFFF99"/>
      <color rgb="FFCCFFFF"/>
      <color rgb="FFFED0F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51338</xdr:colOff>
      <xdr:row>0</xdr:row>
      <xdr:rowOff>121227</xdr:rowOff>
    </xdr:from>
    <xdr:to>
      <xdr:col>1</xdr:col>
      <xdr:colOff>1636204</xdr:colOff>
      <xdr:row>5</xdr:row>
      <xdr:rowOff>207817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883" y="121227"/>
          <a:ext cx="1584866" cy="128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CR262"/>
  <sheetViews>
    <sheetView tabSelected="1" view="pageBreakPreview" zoomScale="55" zoomScaleNormal="70" zoomScaleSheetLayoutView="55" workbookViewId="0">
      <pane xSplit="4" ySplit="10" topLeftCell="E200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V4" sqref="V4"/>
    </sheetView>
  </sheetViews>
  <sheetFormatPr baseColWidth="10" defaultColWidth="4.7109375" defaultRowHeight="18" outlineLevelRow="4" outlineLevelCol="1" x14ac:dyDescent="0.25"/>
  <cols>
    <col min="1" max="1" width="7.85546875" style="141" hidden="1" customWidth="1"/>
    <col min="2" max="2" width="27.7109375" style="26" customWidth="1"/>
    <col min="3" max="3" width="8.7109375" style="2" bestFit="1" customWidth="1"/>
    <col min="4" max="4" width="66.140625" style="86" customWidth="1"/>
    <col min="5" max="5" width="31" style="3" customWidth="1"/>
    <col min="6" max="6" width="29.7109375" style="3" hidden="1" customWidth="1" outlineLevel="1"/>
    <col min="7" max="7" width="22.140625" style="3" hidden="1" customWidth="1" outlineLevel="1"/>
    <col min="8" max="8" width="29.7109375" style="3" hidden="1" customWidth="1" outlineLevel="1"/>
    <col min="9" max="9" width="22.140625" style="3" hidden="1" customWidth="1" outlineLevel="1"/>
    <col min="10" max="10" width="29.7109375" style="3" hidden="1" customWidth="1" outlineLevel="1"/>
    <col min="11" max="11" width="20.28515625" style="3" hidden="1" customWidth="1" outlineLevel="1"/>
    <col min="12" max="12" width="29.7109375" style="17" hidden="1" customWidth="1" outlineLevel="1"/>
    <col min="13" max="13" width="22.140625" style="17" hidden="1" customWidth="1" outlineLevel="1"/>
    <col min="14" max="14" width="29.7109375" style="17" hidden="1" customWidth="1" outlineLevel="1"/>
    <col min="15" max="15" width="22.140625" style="17" hidden="1" customWidth="1" outlineLevel="1"/>
    <col min="16" max="16" width="29.7109375" style="3" hidden="1" customWidth="1" outlineLevel="1"/>
    <col min="17" max="17" width="24.85546875" style="3" hidden="1" customWidth="1" outlineLevel="1"/>
    <col min="18" max="18" width="29.7109375" style="3" hidden="1" customWidth="1" outlineLevel="1"/>
    <col min="19" max="19" width="22.140625" style="3" hidden="1" customWidth="1" outlineLevel="1"/>
    <col min="20" max="20" width="26" style="3" hidden="1" customWidth="1" outlineLevel="1"/>
    <col min="21" max="21" width="28.28515625" style="3" hidden="1" customWidth="1" outlineLevel="1"/>
    <col min="22" max="22" width="29.7109375" style="3" customWidth="1" outlineLevel="1"/>
    <col min="23" max="23" width="27.85546875" style="3" customWidth="1" outlineLevel="1"/>
    <col min="24" max="24" width="29.7109375" style="3" hidden="1" customWidth="1" outlineLevel="1"/>
    <col min="25" max="25" width="23.28515625" style="3" hidden="1" customWidth="1" outlineLevel="1"/>
    <col min="26" max="26" width="29.7109375" style="3" hidden="1" customWidth="1" outlineLevel="1"/>
    <col min="27" max="27" width="19.140625" style="3" hidden="1" customWidth="1" outlineLevel="1"/>
    <col min="28" max="28" width="29.7109375" style="3" hidden="1" customWidth="1" outlineLevel="1"/>
    <col min="29" max="29" width="19.140625" style="3" hidden="1" customWidth="1" outlineLevel="1"/>
    <col min="30" max="30" width="29.7109375" style="3" customWidth="1" collapsed="1"/>
    <col min="31" max="31" width="28" style="3" customWidth="1"/>
    <col min="32" max="32" width="30.28515625" style="3" customWidth="1"/>
    <col min="33" max="33" width="26.7109375" style="3" customWidth="1"/>
    <col min="34" max="34" width="24.7109375" style="3" customWidth="1"/>
    <col min="35" max="35" width="28.7109375" style="3" customWidth="1"/>
    <col min="36" max="36" width="26.7109375" style="3" customWidth="1"/>
    <col min="37" max="37" width="28.7109375" style="3" customWidth="1"/>
    <col min="38" max="38" width="29.42578125" style="3" customWidth="1"/>
    <col min="39" max="39" width="28.7109375" style="19" hidden="1" customWidth="1" outlineLevel="1"/>
    <col min="40" max="41" width="24.85546875" style="19" hidden="1" customWidth="1" outlineLevel="1"/>
    <col min="42" max="45" width="24.85546875" style="3" hidden="1" customWidth="1" outlineLevel="1"/>
    <col min="46" max="46" width="25.42578125" style="3" hidden="1" customWidth="1" outlineLevel="1"/>
    <col min="47" max="47" width="27" style="3" customWidth="1" outlineLevel="1"/>
    <col min="48" max="48" width="21.7109375" style="8" hidden="1" customWidth="1" outlineLevel="1"/>
    <col min="49" max="49" width="25.42578125" style="20" hidden="1" customWidth="1" outlineLevel="1"/>
    <col min="50" max="50" width="24.42578125" style="3" hidden="1" customWidth="1" outlineLevel="1"/>
    <col min="51" max="51" width="29.42578125" style="3" customWidth="1" collapsed="1"/>
    <col min="52" max="53" width="26.7109375" style="3" hidden="1" customWidth="1" outlineLevel="1"/>
    <col min="54" max="54" width="28.7109375" style="3" hidden="1" customWidth="1" outlineLevel="1"/>
    <col min="55" max="59" width="26.7109375" style="3" hidden="1" customWidth="1" outlineLevel="1"/>
    <col min="60" max="60" width="27.5703125" style="3" customWidth="1" outlineLevel="1"/>
    <col min="61" max="61" width="21.7109375" style="3" hidden="1" customWidth="1" outlineLevel="1"/>
    <col min="62" max="62" width="25.42578125" style="3" hidden="1" customWidth="1" outlineLevel="1"/>
    <col min="63" max="63" width="24.42578125" style="3" hidden="1" customWidth="1" outlineLevel="1"/>
    <col min="64" max="64" width="28.7109375" style="3" customWidth="1" collapsed="1"/>
    <col min="65" max="65" width="28.140625" style="3" hidden="1" customWidth="1" outlineLevel="1"/>
    <col min="66" max="72" width="26.7109375" style="3" hidden="1" customWidth="1" outlineLevel="1"/>
    <col min="73" max="73" width="28.28515625" style="3" customWidth="1" outlineLevel="1"/>
    <col min="74" max="74" width="19.7109375" style="3" hidden="1" customWidth="1" outlineLevel="1"/>
    <col min="75" max="75" width="23.42578125" style="3" hidden="1" customWidth="1" outlineLevel="1"/>
    <col min="76" max="76" width="22.140625" style="4" hidden="1" customWidth="1" outlineLevel="1"/>
    <col min="77" max="77" width="28.7109375" style="3" customWidth="1" collapsed="1"/>
    <col min="78" max="78" width="24.85546875" style="3" hidden="1" customWidth="1" outlineLevel="1"/>
    <col min="79" max="85" width="26.7109375" style="3" hidden="1" customWidth="1" outlineLevel="1"/>
    <col min="86" max="86" width="28.42578125" style="3" customWidth="1" outlineLevel="1"/>
    <col min="87" max="87" width="21.7109375" style="3" hidden="1" customWidth="1" outlineLevel="1"/>
    <col min="88" max="88" width="25.42578125" style="3" hidden="1" customWidth="1" outlineLevel="1"/>
    <col min="89" max="89" width="24.42578125" style="3" hidden="1" customWidth="1" outlineLevel="1"/>
    <col min="90" max="90" width="28.7109375" style="3" customWidth="1" collapsed="1"/>
    <col min="91" max="92" width="26.7109375" style="3" customWidth="1"/>
    <col min="93" max="93" width="28.7109375" style="3" customWidth="1"/>
    <col min="94" max="94" width="22.140625" style="3" customWidth="1"/>
    <col min="95" max="95" width="21.85546875" style="128" customWidth="1"/>
    <col min="96" max="96" width="23.85546875" style="128" customWidth="1"/>
    <col min="97" max="16384" width="4.7109375" style="3"/>
  </cols>
  <sheetData>
    <row r="1" spans="1:96" ht="20.25" x14ac:dyDescent="0.3">
      <c r="A1" s="142"/>
      <c r="B1" s="62"/>
      <c r="C1" s="5"/>
      <c r="D1" s="87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138"/>
      <c r="AT1" s="7"/>
      <c r="AU1" s="7"/>
      <c r="AV1" s="7"/>
      <c r="AW1" s="149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6"/>
      <c r="CM1" s="6"/>
      <c r="CN1" s="6"/>
      <c r="CO1" s="6"/>
      <c r="CP1" s="6"/>
      <c r="CQ1" s="18"/>
      <c r="CR1" s="18"/>
    </row>
    <row r="2" spans="1:96" x14ac:dyDescent="0.25">
      <c r="A2" s="142"/>
      <c r="B2" s="62"/>
      <c r="C2" s="5"/>
      <c r="D2" s="88" t="s">
        <v>8</v>
      </c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9"/>
      <c r="AF2" s="9"/>
      <c r="AG2" s="9"/>
      <c r="AH2" s="6"/>
      <c r="AI2" s="6"/>
      <c r="AJ2" s="6"/>
      <c r="AK2" s="6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149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18"/>
      <c r="CR2" s="18"/>
    </row>
    <row r="3" spans="1:96" ht="16.5" customHeight="1" x14ac:dyDescent="0.25">
      <c r="A3" s="142"/>
      <c r="B3" s="62"/>
      <c r="C3" s="5"/>
      <c r="D3" s="88" t="s">
        <v>446</v>
      </c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9"/>
      <c r="AF3" s="9"/>
      <c r="AG3" s="9"/>
      <c r="AH3" s="146"/>
      <c r="AI3" s="6"/>
      <c r="AJ3" s="6"/>
      <c r="AK3" s="6"/>
      <c r="AL3" s="9"/>
      <c r="AM3" s="9"/>
      <c r="AN3" s="9"/>
      <c r="AO3" s="9"/>
      <c r="AP3" s="9"/>
      <c r="AQ3" s="9"/>
      <c r="AR3" s="9"/>
      <c r="AS3" s="145"/>
      <c r="AT3" s="145"/>
      <c r="AU3" s="145"/>
      <c r="AV3" s="145"/>
      <c r="AW3" s="150"/>
      <c r="AX3" s="145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18"/>
      <c r="CR3" s="18"/>
    </row>
    <row r="4" spans="1:96" ht="20.25" customHeight="1" x14ac:dyDescent="0.25">
      <c r="A4" s="142"/>
      <c r="B4" s="62"/>
      <c r="C4" s="5"/>
      <c r="D4" s="144" t="s">
        <v>918</v>
      </c>
      <c r="E4" s="6"/>
      <c r="F4" s="6"/>
      <c r="G4" s="6"/>
      <c r="H4" s="6"/>
      <c r="I4" s="6"/>
      <c r="J4" s="9"/>
      <c r="K4" s="7"/>
      <c r="L4" s="1"/>
      <c r="M4" s="1"/>
      <c r="N4" s="1"/>
      <c r="O4" s="1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9"/>
      <c r="AF4" s="9"/>
      <c r="AG4" s="9"/>
      <c r="AH4" s="6"/>
      <c r="AI4" s="6"/>
      <c r="AJ4" s="6"/>
      <c r="AK4" s="6"/>
      <c r="AL4" s="11"/>
      <c r="AM4" s="11"/>
      <c r="AN4" s="11"/>
      <c r="AO4" s="11"/>
      <c r="AP4" s="11"/>
      <c r="AQ4" s="11"/>
      <c r="AR4" s="11"/>
      <c r="AS4" s="145"/>
      <c r="AT4" s="145"/>
      <c r="AU4" s="7"/>
      <c r="AV4" s="7"/>
      <c r="AW4" s="149"/>
      <c r="AX4" s="7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10"/>
      <c r="CM4" s="7"/>
      <c r="CN4" s="7"/>
      <c r="CO4" s="7"/>
      <c r="CP4" s="10"/>
      <c r="CQ4" s="18"/>
      <c r="CR4" s="18"/>
    </row>
    <row r="5" spans="1:96" x14ac:dyDescent="0.25">
      <c r="A5" s="140"/>
      <c r="B5" s="62"/>
      <c r="C5" s="5"/>
      <c r="D5" s="88" t="s">
        <v>440</v>
      </c>
      <c r="E5" s="6"/>
      <c r="F5" s="6"/>
      <c r="G5" s="6"/>
      <c r="H5" s="6"/>
      <c r="I5" s="6"/>
      <c r="J5" s="6"/>
      <c r="K5" s="6"/>
      <c r="L5" s="1"/>
      <c r="M5" s="1"/>
      <c r="N5" s="1"/>
      <c r="O5" s="125"/>
      <c r="P5" s="6"/>
      <c r="Q5" s="6"/>
      <c r="R5" s="6"/>
      <c r="S5" s="7">
        <f>+S60-R60</f>
        <v>0</v>
      </c>
      <c r="T5" s="6"/>
      <c r="U5" s="6"/>
      <c r="V5" s="6"/>
      <c r="W5" s="6"/>
      <c r="X5" s="6"/>
      <c r="Y5" s="6"/>
      <c r="Z5" s="6"/>
      <c r="AA5" s="6"/>
      <c r="AB5" s="7"/>
      <c r="AC5" s="7"/>
      <c r="AD5" s="6"/>
      <c r="AE5" s="9"/>
      <c r="AF5" s="9"/>
      <c r="AG5" s="9"/>
      <c r="AH5" s="6"/>
      <c r="AI5" s="6"/>
      <c r="AJ5" s="7"/>
      <c r="AK5" s="6"/>
      <c r="AL5" s="147"/>
      <c r="AM5" s="147"/>
      <c r="AN5" s="147"/>
      <c r="AO5" s="147"/>
      <c r="AP5" s="147"/>
      <c r="AQ5" s="147"/>
      <c r="AR5" s="147"/>
      <c r="AS5" s="148"/>
      <c r="AT5" s="148"/>
      <c r="AU5" s="145"/>
      <c r="AV5" s="145"/>
      <c r="AW5" s="150"/>
      <c r="AX5" s="145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 t="s">
        <v>1</v>
      </c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18"/>
      <c r="CR5" s="18"/>
    </row>
    <row r="6" spans="1:96" ht="33" customHeight="1" thickBot="1" x14ac:dyDescent="0.3">
      <c r="A6" s="142"/>
      <c r="B6" s="62"/>
      <c r="C6" s="5"/>
      <c r="D6" s="88"/>
      <c r="E6" s="6"/>
      <c r="F6" s="6"/>
      <c r="G6" s="6"/>
      <c r="H6" s="6"/>
      <c r="I6" s="6"/>
      <c r="J6" s="6"/>
      <c r="K6" s="7"/>
      <c r="L6" s="1"/>
      <c r="M6" s="1"/>
      <c r="N6" s="1"/>
      <c r="O6" s="1"/>
      <c r="P6" s="6"/>
      <c r="Q6" s="6"/>
      <c r="R6" s="7">
        <f>+S13-R13</f>
        <v>0</v>
      </c>
      <c r="S6" s="6"/>
      <c r="T6" s="6"/>
      <c r="U6" s="7"/>
      <c r="V6" s="6"/>
      <c r="W6" s="6"/>
      <c r="X6" s="6"/>
      <c r="Y6" s="6"/>
      <c r="Z6" s="9"/>
      <c r="AA6" s="7"/>
      <c r="AB6" s="6"/>
      <c r="AC6" s="6"/>
      <c r="AD6" s="7"/>
      <c r="AE6" s="7"/>
      <c r="AF6" s="7"/>
      <c r="AG6" s="7"/>
      <c r="AH6" s="6"/>
      <c r="AI6" s="9"/>
      <c r="AJ6" s="7"/>
      <c r="AK6" s="7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49"/>
      <c r="AX6" s="6"/>
      <c r="AY6" s="6"/>
      <c r="AZ6" s="6"/>
      <c r="BA6" s="6"/>
      <c r="BB6" s="6"/>
      <c r="BC6" s="6"/>
      <c r="BD6" s="6"/>
      <c r="BE6" s="6"/>
      <c r="BF6" s="6"/>
      <c r="BG6" s="6"/>
      <c r="BI6" s="6"/>
      <c r="BJ6" s="6"/>
      <c r="BK6" s="6"/>
      <c r="BL6" s="6"/>
      <c r="BM6" s="6"/>
      <c r="BN6" s="6"/>
      <c r="BO6" s="6"/>
      <c r="BP6" s="6"/>
      <c r="BQ6" s="6"/>
      <c r="BR6" s="9"/>
      <c r="BS6" s="9"/>
      <c r="BT6" s="6"/>
      <c r="BU6" s="6"/>
      <c r="BV6" s="6"/>
      <c r="BW6" s="6"/>
      <c r="BX6" s="6"/>
      <c r="BY6" s="7"/>
      <c r="BZ6" s="6"/>
      <c r="CA6" s="7"/>
      <c r="CB6" s="6"/>
      <c r="CC6" s="6"/>
      <c r="CD6" s="7" t="s">
        <v>1</v>
      </c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18"/>
      <c r="CR6" s="18"/>
    </row>
    <row r="7" spans="1:96" s="19" customFormat="1" ht="33" hidden="1" customHeight="1" thickBot="1" x14ac:dyDescent="0.3">
      <c r="A7" s="142"/>
      <c r="B7" s="89">
        <f t="shared" ref="B7:AE7" si="0">+A7+1</f>
        <v>1</v>
      </c>
      <c r="C7" s="12">
        <f t="shared" si="0"/>
        <v>2</v>
      </c>
      <c r="D7" s="89">
        <f t="shared" si="0"/>
        <v>3</v>
      </c>
      <c r="E7" s="12">
        <f t="shared" si="0"/>
        <v>4</v>
      </c>
      <c r="F7" s="12">
        <f t="shared" si="0"/>
        <v>5</v>
      </c>
      <c r="G7" s="12">
        <f t="shared" si="0"/>
        <v>6</v>
      </c>
      <c r="H7" s="12">
        <f t="shared" si="0"/>
        <v>7</v>
      </c>
      <c r="I7" s="12">
        <f t="shared" si="0"/>
        <v>8</v>
      </c>
      <c r="J7" s="12">
        <f t="shared" si="0"/>
        <v>9</v>
      </c>
      <c r="K7" s="12">
        <f t="shared" si="0"/>
        <v>10</v>
      </c>
      <c r="L7" s="12">
        <f t="shared" si="0"/>
        <v>11</v>
      </c>
      <c r="M7" s="12">
        <f t="shared" si="0"/>
        <v>12</v>
      </c>
      <c r="N7" s="12">
        <f t="shared" si="0"/>
        <v>13</v>
      </c>
      <c r="O7" s="12">
        <f t="shared" si="0"/>
        <v>14</v>
      </c>
      <c r="P7" s="12">
        <f t="shared" si="0"/>
        <v>15</v>
      </c>
      <c r="Q7" s="12">
        <f t="shared" si="0"/>
        <v>16</v>
      </c>
      <c r="R7" s="12">
        <f t="shared" si="0"/>
        <v>17</v>
      </c>
      <c r="S7" s="12">
        <f t="shared" si="0"/>
        <v>18</v>
      </c>
      <c r="T7" s="12">
        <f t="shared" si="0"/>
        <v>19</v>
      </c>
      <c r="U7" s="12">
        <f t="shared" si="0"/>
        <v>20</v>
      </c>
      <c r="V7" s="12">
        <f t="shared" si="0"/>
        <v>21</v>
      </c>
      <c r="W7" s="12">
        <f t="shared" si="0"/>
        <v>22</v>
      </c>
      <c r="X7" s="12">
        <f t="shared" si="0"/>
        <v>23</v>
      </c>
      <c r="Y7" s="12">
        <f t="shared" si="0"/>
        <v>24</v>
      </c>
      <c r="Z7" s="12">
        <f t="shared" si="0"/>
        <v>25</v>
      </c>
      <c r="AA7" s="12">
        <f t="shared" si="0"/>
        <v>26</v>
      </c>
      <c r="AB7" s="12">
        <f t="shared" si="0"/>
        <v>27</v>
      </c>
      <c r="AC7" s="12">
        <f t="shared" si="0"/>
        <v>28</v>
      </c>
      <c r="AD7" s="12">
        <f t="shared" si="0"/>
        <v>29</v>
      </c>
      <c r="AE7" s="12">
        <f t="shared" si="0"/>
        <v>30</v>
      </c>
      <c r="AF7" s="12"/>
      <c r="AG7" s="12"/>
      <c r="AH7" s="12">
        <f>+AE7+1</f>
        <v>31</v>
      </c>
      <c r="AI7" s="12">
        <f t="shared" ref="AI7:BN7" si="1">+AH7+1</f>
        <v>32</v>
      </c>
      <c r="AJ7" s="12">
        <f t="shared" si="1"/>
        <v>33</v>
      </c>
      <c r="AK7" s="12">
        <f t="shared" si="1"/>
        <v>34</v>
      </c>
      <c r="AL7" s="12">
        <f t="shared" si="1"/>
        <v>35</v>
      </c>
      <c r="AM7" s="12">
        <f t="shared" si="1"/>
        <v>36</v>
      </c>
      <c r="AN7" s="12">
        <f t="shared" si="1"/>
        <v>37</v>
      </c>
      <c r="AO7" s="12">
        <f t="shared" si="1"/>
        <v>38</v>
      </c>
      <c r="AP7" s="12">
        <f t="shared" si="1"/>
        <v>39</v>
      </c>
      <c r="AQ7" s="12">
        <f t="shared" si="1"/>
        <v>40</v>
      </c>
      <c r="AR7" s="12">
        <f t="shared" si="1"/>
        <v>41</v>
      </c>
      <c r="AS7" s="12">
        <f t="shared" si="1"/>
        <v>42</v>
      </c>
      <c r="AT7" s="12">
        <f t="shared" si="1"/>
        <v>43</v>
      </c>
      <c r="AU7" s="12">
        <f t="shared" si="1"/>
        <v>44</v>
      </c>
      <c r="AV7" s="12">
        <f t="shared" si="1"/>
        <v>45</v>
      </c>
      <c r="AW7" s="12">
        <f t="shared" si="1"/>
        <v>46</v>
      </c>
      <c r="AX7" s="12">
        <f t="shared" si="1"/>
        <v>47</v>
      </c>
      <c r="AY7" s="12">
        <f t="shared" si="1"/>
        <v>48</v>
      </c>
      <c r="AZ7" s="12">
        <f t="shared" si="1"/>
        <v>49</v>
      </c>
      <c r="BA7" s="12">
        <f t="shared" si="1"/>
        <v>50</v>
      </c>
      <c r="BB7" s="12">
        <f t="shared" si="1"/>
        <v>51</v>
      </c>
      <c r="BC7" s="12">
        <f t="shared" si="1"/>
        <v>52</v>
      </c>
      <c r="BD7" s="12">
        <f t="shared" si="1"/>
        <v>53</v>
      </c>
      <c r="BE7" s="12">
        <f t="shared" si="1"/>
        <v>54</v>
      </c>
      <c r="BF7" s="12">
        <f t="shared" si="1"/>
        <v>55</v>
      </c>
      <c r="BG7" s="12">
        <f t="shared" si="1"/>
        <v>56</v>
      </c>
      <c r="BH7" s="12">
        <f t="shared" si="1"/>
        <v>57</v>
      </c>
      <c r="BI7" s="12">
        <f t="shared" si="1"/>
        <v>58</v>
      </c>
      <c r="BJ7" s="12">
        <f t="shared" si="1"/>
        <v>59</v>
      </c>
      <c r="BK7" s="12">
        <f t="shared" si="1"/>
        <v>60</v>
      </c>
      <c r="BL7" s="12">
        <f t="shared" si="1"/>
        <v>61</v>
      </c>
      <c r="BM7" s="12">
        <f t="shared" si="1"/>
        <v>62</v>
      </c>
      <c r="BN7" s="12">
        <f t="shared" si="1"/>
        <v>63</v>
      </c>
      <c r="BO7" s="12">
        <f t="shared" ref="BO7:CP7" si="2">+BN7+1</f>
        <v>64</v>
      </c>
      <c r="BP7" s="12">
        <f t="shared" si="2"/>
        <v>65</v>
      </c>
      <c r="BQ7" s="12">
        <f t="shared" si="2"/>
        <v>66</v>
      </c>
      <c r="BR7" s="12">
        <f t="shared" si="2"/>
        <v>67</v>
      </c>
      <c r="BS7" s="12">
        <f t="shared" si="2"/>
        <v>68</v>
      </c>
      <c r="BT7" s="12">
        <f t="shared" si="2"/>
        <v>69</v>
      </c>
      <c r="BU7" s="12">
        <f t="shared" si="2"/>
        <v>70</v>
      </c>
      <c r="BV7" s="12">
        <f t="shared" si="2"/>
        <v>71</v>
      </c>
      <c r="BW7" s="12">
        <f t="shared" si="2"/>
        <v>72</v>
      </c>
      <c r="BX7" s="13">
        <f t="shared" si="2"/>
        <v>73</v>
      </c>
      <c r="BY7" s="12">
        <f t="shared" si="2"/>
        <v>74</v>
      </c>
      <c r="BZ7" s="12">
        <f t="shared" si="2"/>
        <v>75</v>
      </c>
      <c r="CA7" s="12">
        <f t="shared" si="2"/>
        <v>76</v>
      </c>
      <c r="CB7" s="12">
        <f t="shared" si="2"/>
        <v>77</v>
      </c>
      <c r="CC7" s="12">
        <f t="shared" si="2"/>
        <v>78</v>
      </c>
      <c r="CD7" s="12">
        <f t="shared" si="2"/>
        <v>79</v>
      </c>
      <c r="CE7" s="12">
        <f t="shared" si="2"/>
        <v>80</v>
      </c>
      <c r="CF7" s="12">
        <f t="shared" si="2"/>
        <v>81</v>
      </c>
      <c r="CG7" s="12">
        <f t="shared" si="2"/>
        <v>82</v>
      </c>
      <c r="CH7" s="12">
        <f t="shared" si="2"/>
        <v>83</v>
      </c>
      <c r="CI7" s="12">
        <f t="shared" si="2"/>
        <v>84</v>
      </c>
      <c r="CJ7" s="12">
        <f t="shared" si="2"/>
        <v>85</v>
      </c>
      <c r="CK7" s="12">
        <f t="shared" si="2"/>
        <v>86</v>
      </c>
      <c r="CL7" s="12">
        <f t="shared" si="2"/>
        <v>87</v>
      </c>
      <c r="CM7" s="12">
        <f t="shared" si="2"/>
        <v>88</v>
      </c>
      <c r="CN7" s="12">
        <f t="shared" si="2"/>
        <v>89</v>
      </c>
      <c r="CO7" s="12">
        <f t="shared" si="2"/>
        <v>90</v>
      </c>
      <c r="CP7" s="12">
        <f t="shared" si="2"/>
        <v>91</v>
      </c>
      <c r="CQ7" s="14"/>
      <c r="CR7" s="14"/>
    </row>
    <row r="8" spans="1:96" s="19" customFormat="1" ht="33" customHeight="1" thickBot="1" x14ac:dyDescent="0.25">
      <c r="A8" s="143"/>
      <c r="B8" s="443" t="s">
        <v>1</v>
      </c>
      <c r="C8" s="22"/>
      <c r="D8" s="90"/>
      <c r="E8" s="972" t="s">
        <v>246</v>
      </c>
      <c r="F8" s="974" t="s">
        <v>32</v>
      </c>
      <c r="G8" s="974"/>
      <c r="H8" s="974"/>
      <c r="I8" s="974"/>
      <c r="J8" s="974"/>
      <c r="K8" s="974"/>
      <c r="L8" s="974"/>
      <c r="M8" s="974"/>
      <c r="N8" s="974"/>
      <c r="O8" s="974"/>
      <c r="P8" s="974"/>
      <c r="Q8" s="974"/>
      <c r="R8" s="974"/>
      <c r="S8" s="974"/>
      <c r="T8" s="974"/>
      <c r="U8" s="974"/>
      <c r="V8" s="975"/>
      <c r="W8" s="975"/>
      <c r="X8" s="974"/>
      <c r="Y8" s="974"/>
      <c r="Z8" s="974"/>
      <c r="AA8" s="974"/>
      <c r="AB8" s="974"/>
      <c r="AC8" s="976"/>
      <c r="AD8" s="977" t="s">
        <v>28</v>
      </c>
      <c r="AE8" s="975"/>
      <c r="AF8" s="970" t="s">
        <v>963</v>
      </c>
      <c r="AG8" s="971"/>
      <c r="AH8" s="980" t="s">
        <v>439</v>
      </c>
      <c r="AI8" s="972" t="s">
        <v>912</v>
      </c>
      <c r="AJ8" s="990" t="s">
        <v>122</v>
      </c>
      <c r="AK8" s="990" t="s">
        <v>123</v>
      </c>
      <c r="AL8" s="987" t="s">
        <v>913</v>
      </c>
      <c r="AM8" s="994" t="s">
        <v>33</v>
      </c>
      <c r="AN8" s="995"/>
      <c r="AO8" s="995"/>
      <c r="AP8" s="995"/>
      <c r="AQ8" s="995"/>
      <c r="AR8" s="995"/>
      <c r="AS8" s="995"/>
      <c r="AT8" s="995"/>
      <c r="AU8" s="995"/>
      <c r="AV8" s="996"/>
      <c r="AW8" s="996"/>
      <c r="AX8" s="995"/>
      <c r="AY8" s="987" t="s">
        <v>209</v>
      </c>
      <c r="AZ8" s="1000" t="s">
        <v>4</v>
      </c>
      <c r="BA8" s="1001"/>
      <c r="BB8" s="1001"/>
      <c r="BC8" s="1001"/>
      <c r="BD8" s="1001"/>
      <c r="BE8" s="1001"/>
      <c r="BF8" s="1001"/>
      <c r="BG8" s="1001"/>
      <c r="BH8" s="1001"/>
      <c r="BI8" s="1001"/>
      <c r="BJ8" s="1001"/>
      <c r="BK8" s="1002"/>
      <c r="BL8" s="987" t="s">
        <v>210</v>
      </c>
      <c r="BM8" s="977" t="s">
        <v>0</v>
      </c>
      <c r="BN8" s="975"/>
      <c r="BO8" s="975"/>
      <c r="BP8" s="975"/>
      <c r="BQ8" s="975"/>
      <c r="BR8" s="975"/>
      <c r="BS8" s="975"/>
      <c r="BT8" s="975"/>
      <c r="BU8" s="975"/>
      <c r="BV8" s="975"/>
      <c r="BW8" s="975"/>
      <c r="BX8" s="1006"/>
      <c r="BY8" s="987" t="s">
        <v>211</v>
      </c>
      <c r="BZ8" s="977" t="s">
        <v>29</v>
      </c>
      <c r="CA8" s="975"/>
      <c r="CB8" s="975"/>
      <c r="CC8" s="975"/>
      <c r="CD8" s="975"/>
      <c r="CE8" s="975"/>
      <c r="CF8" s="975"/>
      <c r="CG8" s="975"/>
      <c r="CH8" s="975"/>
      <c r="CI8" s="975"/>
      <c r="CJ8" s="975"/>
      <c r="CK8" s="1006"/>
      <c r="CL8" s="987" t="s">
        <v>212</v>
      </c>
      <c r="CM8" s="983" t="s">
        <v>213</v>
      </c>
      <c r="CN8" s="985" t="s">
        <v>214</v>
      </c>
      <c r="CO8" s="985" t="s">
        <v>215</v>
      </c>
      <c r="CP8" s="985" t="s">
        <v>216</v>
      </c>
      <c r="CQ8" s="237" t="s">
        <v>121</v>
      </c>
      <c r="CR8" s="235" t="s">
        <v>120</v>
      </c>
    </row>
    <row r="9" spans="1:96" s="19" customFormat="1" ht="33.75" customHeight="1" thickBot="1" x14ac:dyDescent="0.25">
      <c r="A9" s="143"/>
      <c r="B9" s="444" t="s">
        <v>2</v>
      </c>
      <c r="C9" s="23" t="s">
        <v>9</v>
      </c>
      <c r="D9" s="91" t="s">
        <v>3</v>
      </c>
      <c r="E9" s="973"/>
      <c r="F9" s="982" t="s">
        <v>11</v>
      </c>
      <c r="G9" s="976"/>
      <c r="H9" s="982" t="s">
        <v>12</v>
      </c>
      <c r="I9" s="976"/>
      <c r="J9" s="982" t="s">
        <v>13</v>
      </c>
      <c r="K9" s="976"/>
      <c r="L9" s="982" t="s">
        <v>14</v>
      </c>
      <c r="M9" s="976"/>
      <c r="N9" s="982" t="s">
        <v>15</v>
      </c>
      <c r="O9" s="976"/>
      <c r="P9" s="982" t="s">
        <v>16</v>
      </c>
      <c r="Q9" s="976"/>
      <c r="R9" s="982" t="s">
        <v>17</v>
      </c>
      <c r="S9" s="976"/>
      <c r="T9" s="982" t="s">
        <v>18</v>
      </c>
      <c r="U9" s="976"/>
      <c r="V9" s="982" t="s">
        <v>19</v>
      </c>
      <c r="W9" s="976"/>
      <c r="X9" s="982" t="s">
        <v>20</v>
      </c>
      <c r="Y9" s="976"/>
      <c r="Z9" s="982" t="s">
        <v>21</v>
      </c>
      <c r="AA9" s="976"/>
      <c r="AB9" s="982" t="s">
        <v>22</v>
      </c>
      <c r="AC9" s="976"/>
      <c r="AD9" s="978"/>
      <c r="AE9" s="979"/>
      <c r="AF9" s="749" t="s">
        <v>910</v>
      </c>
      <c r="AG9" s="749" t="s">
        <v>911</v>
      </c>
      <c r="AH9" s="981"/>
      <c r="AI9" s="989"/>
      <c r="AJ9" s="991"/>
      <c r="AK9" s="991"/>
      <c r="AL9" s="993"/>
      <c r="AM9" s="997"/>
      <c r="AN9" s="998"/>
      <c r="AO9" s="998"/>
      <c r="AP9" s="998"/>
      <c r="AQ9" s="998"/>
      <c r="AR9" s="998"/>
      <c r="AS9" s="998"/>
      <c r="AT9" s="998"/>
      <c r="AU9" s="998"/>
      <c r="AV9" s="999"/>
      <c r="AW9" s="999"/>
      <c r="AX9" s="998"/>
      <c r="AY9" s="988"/>
      <c r="AZ9" s="1003"/>
      <c r="BA9" s="1004"/>
      <c r="BB9" s="1004"/>
      <c r="BC9" s="1004"/>
      <c r="BD9" s="1004"/>
      <c r="BE9" s="1004"/>
      <c r="BF9" s="1004"/>
      <c r="BG9" s="1004"/>
      <c r="BH9" s="1004"/>
      <c r="BI9" s="1004"/>
      <c r="BJ9" s="1004"/>
      <c r="BK9" s="1005"/>
      <c r="BL9" s="988"/>
      <c r="BM9" s="978"/>
      <c r="BN9" s="979"/>
      <c r="BO9" s="979"/>
      <c r="BP9" s="979"/>
      <c r="BQ9" s="979"/>
      <c r="BR9" s="979"/>
      <c r="BS9" s="979"/>
      <c r="BT9" s="979"/>
      <c r="BU9" s="979"/>
      <c r="BV9" s="979"/>
      <c r="BW9" s="979"/>
      <c r="BX9" s="1007"/>
      <c r="BY9" s="988"/>
      <c r="BZ9" s="978"/>
      <c r="CA9" s="979"/>
      <c r="CB9" s="979"/>
      <c r="CC9" s="979"/>
      <c r="CD9" s="979"/>
      <c r="CE9" s="979"/>
      <c r="CF9" s="979"/>
      <c r="CG9" s="979"/>
      <c r="CH9" s="979"/>
      <c r="CI9" s="979"/>
      <c r="CJ9" s="979"/>
      <c r="CK9" s="1007"/>
      <c r="CL9" s="988"/>
      <c r="CM9" s="984"/>
      <c r="CN9" s="986"/>
      <c r="CO9" s="986"/>
      <c r="CP9" s="986"/>
      <c r="CQ9" s="238">
        <v>2017</v>
      </c>
      <c r="CR9" s="236">
        <v>2017</v>
      </c>
    </row>
    <row r="10" spans="1:96" s="19" customFormat="1" ht="36.75" customHeight="1" thickBot="1" x14ac:dyDescent="0.25">
      <c r="A10" s="143"/>
      <c r="B10" s="445" t="s">
        <v>10</v>
      </c>
      <c r="C10" s="24"/>
      <c r="D10" s="92" t="s">
        <v>1</v>
      </c>
      <c r="E10" s="46">
        <v>1</v>
      </c>
      <c r="F10" s="949" t="s">
        <v>7</v>
      </c>
      <c r="G10" s="15" t="s">
        <v>6</v>
      </c>
      <c r="H10" s="949" t="s">
        <v>7</v>
      </c>
      <c r="I10" s="15" t="s">
        <v>6</v>
      </c>
      <c r="J10" s="949" t="s">
        <v>7</v>
      </c>
      <c r="K10" s="15" t="s">
        <v>6</v>
      </c>
      <c r="L10" s="949" t="s">
        <v>7</v>
      </c>
      <c r="M10" s="15" t="s">
        <v>6</v>
      </c>
      <c r="N10" s="949" t="s">
        <v>7</v>
      </c>
      <c r="O10" s="15" t="s">
        <v>6</v>
      </c>
      <c r="P10" s="949" t="s">
        <v>7</v>
      </c>
      <c r="Q10" s="15" t="s">
        <v>6</v>
      </c>
      <c r="R10" s="949" t="s">
        <v>7</v>
      </c>
      <c r="S10" s="15" t="s">
        <v>6</v>
      </c>
      <c r="T10" s="949" t="s">
        <v>7</v>
      </c>
      <c r="U10" s="15" t="s">
        <v>6</v>
      </c>
      <c r="V10" s="949" t="s">
        <v>7</v>
      </c>
      <c r="W10" s="15" t="s">
        <v>6</v>
      </c>
      <c r="X10" s="949" t="s">
        <v>7</v>
      </c>
      <c r="Y10" s="15" t="s">
        <v>6</v>
      </c>
      <c r="Z10" s="949" t="s">
        <v>7</v>
      </c>
      <c r="AA10" s="15" t="s">
        <v>6</v>
      </c>
      <c r="AB10" s="949" t="s">
        <v>7</v>
      </c>
      <c r="AC10" s="15" t="s">
        <v>6</v>
      </c>
      <c r="AD10" s="949" t="s">
        <v>7</v>
      </c>
      <c r="AE10" s="949" t="s">
        <v>6</v>
      </c>
      <c r="AF10" s="951"/>
      <c r="AG10" s="224"/>
      <c r="AH10" s="952"/>
      <c r="AI10" s="15">
        <v>1</v>
      </c>
      <c r="AJ10" s="992"/>
      <c r="AK10" s="992"/>
      <c r="AL10" s="15" t="s">
        <v>429</v>
      </c>
      <c r="AM10" s="15" t="s">
        <v>11</v>
      </c>
      <c r="AN10" s="15" t="s">
        <v>12</v>
      </c>
      <c r="AO10" s="15" t="s">
        <v>13</v>
      </c>
      <c r="AP10" s="15" t="s">
        <v>14</v>
      </c>
      <c r="AQ10" s="15" t="s">
        <v>15</v>
      </c>
      <c r="AR10" s="15" t="s">
        <v>16</v>
      </c>
      <c r="AS10" s="15" t="s">
        <v>17</v>
      </c>
      <c r="AT10" s="15" t="s">
        <v>18</v>
      </c>
      <c r="AU10" s="15" t="s">
        <v>19</v>
      </c>
      <c r="AV10" s="16" t="s">
        <v>20</v>
      </c>
      <c r="AW10" s="151" t="s">
        <v>21</v>
      </c>
      <c r="AX10" s="151" t="s">
        <v>22</v>
      </c>
      <c r="AY10" s="46">
        <v>2</v>
      </c>
      <c r="AZ10" s="119" t="s">
        <v>11</v>
      </c>
      <c r="BA10" s="119" t="s">
        <v>12</v>
      </c>
      <c r="BB10" s="119" t="s">
        <v>13</v>
      </c>
      <c r="BC10" s="120" t="s">
        <v>14</v>
      </c>
      <c r="BD10" s="119" t="s">
        <v>15</v>
      </c>
      <c r="BE10" s="119" t="s">
        <v>16</v>
      </c>
      <c r="BF10" s="119" t="s">
        <v>17</v>
      </c>
      <c r="BG10" s="119" t="s">
        <v>18</v>
      </c>
      <c r="BH10" s="119" t="s">
        <v>19</v>
      </c>
      <c r="BI10" s="121" t="s">
        <v>20</v>
      </c>
      <c r="BJ10" s="121" t="s">
        <v>21</v>
      </c>
      <c r="BK10" s="121" t="s">
        <v>22</v>
      </c>
      <c r="BL10" s="46">
        <v>3</v>
      </c>
      <c r="BM10" s="949" t="s">
        <v>11</v>
      </c>
      <c r="BN10" s="15" t="s">
        <v>12</v>
      </c>
      <c r="BO10" s="15" t="s">
        <v>13</v>
      </c>
      <c r="BP10" s="15" t="s">
        <v>14</v>
      </c>
      <c r="BQ10" s="15" t="s">
        <v>15</v>
      </c>
      <c r="BR10" s="15" t="s">
        <v>16</v>
      </c>
      <c r="BS10" s="15" t="s">
        <v>17</v>
      </c>
      <c r="BT10" s="15" t="s">
        <v>18</v>
      </c>
      <c r="BU10" s="15" t="s">
        <v>19</v>
      </c>
      <c r="BV10" s="15" t="s">
        <v>20</v>
      </c>
      <c r="BW10" s="15" t="s">
        <v>21</v>
      </c>
      <c r="BX10" s="15" t="s">
        <v>22</v>
      </c>
      <c r="BY10" s="46">
        <v>4</v>
      </c>
      <c r="BZ10" s="949" t="s">
        <v>11</v>
      </c>
      <c r="CA10" s="15" t="s">
        <v>12</v>
      </c>
      <c r="CB10" s="15" t="s">
        <v>13</v>
      </c>
      <c r="CC10" s="15" t="s">
        <v>14</v>
      </c>
      <c r="CD10" s="15" t="s">
        <v>15</v>
      </c>
      <c r="CE10" s="15" t="s">
        <v>16</v>
      </c>
      <c r="CF10" s="15" t="s">
        <v>17</v>
      </c>
      <c r="CG10" s="15" t="s">
        <v>18</v>
      </c>
      <c r="CH10" s="15" t="s">
        <v>19</v>
      </c>
      <c r="CI10" s="16" t="s">
        <v>20</v>
      </c>
      <c r="CJ10" s="16" t="s">
        <v>21</v>
      </c>
      <c r="CK10" s="16" t="s">
        <v>22</v>
      </c>
      <c r="CL10" s="46">
        <v>5</v>
      </c>
      <c r="CM10" s="609">
        <v>12</v>
      </c>
      <c r="CN10" s="610">
        <v>23</v>
      </c>
      <c r="CO10" s="610">
        <v>34</v>
      </c>
      <c r="CP10" s="610">
        <v>45</v>
      </c>
      <c r="CQ10" s="239"/>
      <c r="CR10" s="21"/>
    </row>
    <row r="11" spans="1:96" s="64" customFormat="1" ht="30" customHeight="1" thickBot="1" x14ac:dyDescent="0.25">
      <c r="A11" s="144"/>
      <c r="B11" s="240" t="s">
        <v>34</v>
      </c>
      <c r="C11" s="448">
        <v>10</v>
      </c>
      <c r="D11" s="93" t="s">
        <v>24</v>
      </c>
      <c r="E11" s="241">
        <f t="shared" ref="E11:AJ11" si="3">+E12+E50+E140</f>
        <v>431903616667</v>
      </c>
      <c r="F11" s="241">
        <f t="shared" si="3"/>
        <v>329500000</v>
      </c>
      <c r="G11" s="241">
        <f t="shared" si="3"/>
        <v>329500000</v>
      </c>
      <c r="H11" s="241">
        <f t="shared" si="3"/>
        <v>317600000</v>
      </c>
      <c r="I11" s="241">
        <f t="shared" si="3"/>
        <v>317600000</v>
      </c>
      <c r="J11" s="241">
        <f t="shared" si="3"/>
        <v>43223589</v>
      </c>
      <c r="K11" s="241">
        <f t="shared" si="3"/>
        <v>43223589</v>
      </c>
      <c r="L11" s="241">
        <f t="shared" si="3"/>
        <v>324496256</v>
      </c>
      <c r="M11" s="241">
        <f t="shared" si="3"/>
        <v>324496256</v>
      </c>
      <c r="N11" s="241">
        <f t="shared" si="3"/>
        <v>200000000</v>
      </c>
      <c r="O11" s="241">
        <f t="shared" si="3"/>
        <v>200000000</v>
      </c>
      <c r="P11" s="241">
        <f t="shared" si="3"/>
        <v>1002919338</v>
      </c>
      <c r="Q11" s="241">
        <f t="shared" si="3"/>
        <v>1002919338</v>
      </c>
      <c r="R11" s="241">
        <f t="shared" si="3"/>
        <v>148000000</v>
      </c>
      <c r="S11" s="241">
        <f t="shared" si="3"/>
        <v>148000000</v>
      </c>
      <c r="T11" s="241">
        <f t="shared" si="3"/>
        <v>0</v>
      </c>
      <c r="U11" s="241">
        <f t="shared" si="3"/>
        <v>0</v>
      </c>
      <c r="V11" s="241">
        <f t="shared" si="3"/>
        <v>10505124458</v>
      </c>
      <c r="W11" s="241">
        <f t="shared" si="3"/>
        <v>10505124458</v>
      </c>
      <c r="X11" s="241">
        <f t="shared" si="3"/>
        <v>0</v>
      </c>
      <c r="Y11" s="241">
        <f t="shared" si="3"/>
        <v>0</v>
      </c>
      <c r="Z11" s="241">
        <f t="shared" si="3"/>
        <v>0</v>
      </c>
      <c r="AA11" s="241">
        <f t="shared" si="3"/>
        <v>0</v>
      </c>
      <c r="AB11" s="241">
        <f t="shared" si="3"/>
        <v>0</v>
      </c>
      <c r="AC11" s="241">
        <f t="shared" si="3"/>
        <v>0</v>
      </c>
      <c r="AD11" s="241">
        <f t="shared" si="3"/>
        <v>12870863641</v>
      </c>
      <c r="AE11" s="241">
        <f t="shared" si="3"/>
        <v>12870863641</v>
      </c>
      <c r="AF11" s="241">
        <f t="shared" si="3"/>
        <v>0</v>
      </c>
      <c r="AG11" s="241">
        <f t="shared" si="3"/>
        <v>27882000000</v>
      </c>
      <c r="AH11" s="242">
        <f t="shared" si="3"/>
        <v>0</v>
      </c>
      <c r="AI11" s="241">
        <f t="shared" si="3"/>
        <v>459785616667</v>
      </c>
      <c r="AJ11" s="243">
        <f t="shared" si="3"/>
        <v>0</v>
      </c>
      <c r="AK11" s="241">
        <f t="shared" ref="AK11:BP11" si="4">+AK12+AK50+AK140</f>
        <v>397332796916.17999</v>
      </c>
      <c r="AL11" s="241">
        <f t="shared" si="4"/>
        <v>459785616667</v>
      </c>
      <c r="AM11" s="241">
        <f t="shared" si="4"/>
        <v>377105195598.27002</v>
      </c>
      <c r="AN11" s="241">
        <f t="shared" si="4"/>
        <v>5513483132.1199999</v>
      </c>
      <c r="AO11" s="241">
        <f t="shared" si="4"/>
        <v>3686905780.29</v>
      </c>
      <c r="AP11" s="241">
        <f t="shared" si="4"/>
        <v>216508734</v>
      </c>
      <c r="AQ11" s="241">
        <f t="shared" si="4"/>
        <v>1662163142</v>
      </c>
      <c r="AR11" s="241">
        <f t="shared" si="4"/>
        <v>2393529384</v>
      </c>
      <c r="AS11" s="241">
        <f t="shared" si="4"/>
        <v>2453283107.5</v>
      </c>
      <c r="AT11" s="241">
        <f t="shared" si="4"/>
        <v>3310730904</v>
      </c>
      <c r="AU11" s="241">
        <f t="shared" si="4"/>
        <v>1815225034</v>
      </c>
      <c r="AV11" s="241">
        <f t="shared" si="4"/>
        <v>0</v>
      </c>
      <c r="AW11" s="241">
        <f t="shared" si="4"/>
        <v>0</v>
      </c>
      <c r="AX11" s="241">
        <f t="shared" si="4"/>
        <v>0</v>
      </c>
      <c r="AY11" s="241">
        <f t="shared" si="4"/>
        <v>397332796916.17999</v>
      </c>
      <c r="AZ11" s="241">
        <f t="shared" si="4"/>
        <v>66070167234.119995</v>
      </c>
      <c r="BA11" s="241">
        <f t="shared" si="4"/>
        <v>11928641698.92</v>
      </c>
      <c r="BB11" s="241">
        <f t="shared" si="4"/>
        <v>103945864515.29001</v>
      </c>
      <c r="BC11" s="241">
        <f t="shared" si="4"/>
        <v>49529893038.199997</v>
      </c>
      <c r="BD11" s="241">
        <f t="shared" si="4"/>
        <v>17239635014</v>
      </c>
      <c r="BE11" s="241">
        <f t="shared" si="4"/>
        <v>18042009758.77</v>
      </c>
      <c r="BF11" s="241">
        <f t="shared" si="4"/>
        <v>12022198658</v>
      </c>
      <c r="BG11" s="241">
        <f t="shared" si="4"/>
        <v>18183808485</v>
      </c>
      <c r="BH11" s="241">
        <f t="shared" si="4"/>
        <v>18253058248.440002</v>
      </c>
      <c r="BI11" s="241">
        <f t="shared" si="4"/>
        <v>0</v>
      </c>
      <c r="BJ11" s="241">
        <f t="shared" si="4"/>
        <v>0</v>
      </c>
      <c r="BK11" s="241">
        <f t="shared" si="4"/>
        <v>0</v>
      </c>
      <c r="BL11" s="241">
        <f t="shared" si="4"/>
        <v>344771553924.73999</v>
      </c>
      <c r="BM11" s="241">
        <f t="shared" si="4"/>
        <v>9915880240</v>
      </c>
      <c r="BN11" s="241">
        <f t="shared" si="4"/>
        <v>26994846309</v>
      </c>
      <c r="BO11" s="241">
        <f t="shared" si="4"/>
        <v>29346584429.799999</v>
      </c>
      <c r="BP11" s="241">
        <f t="shared" si="4"/>
        <v>25033975097</v>
      </c>
      <c r="BQ11" s="241">
        <f t="shared" ref="BQ11:CG11" si="5">+BQ12+BQ50+BQ140</f>
        <v>30859140934</v>
      </c>
      <c r="BR11" s="241">
        <f t="shared" si="5"/>
        <v>30550930572.43</v>
      </c>
      <c r="BS11" s="241">
        <f t="shared" si="5"/>
        <v>30530795851.610001</v>
      </c>
      <c r="BT11" s="241">
        <f t="shared" si="5"/>
        <v>31153181260</v>
      </c>
      <c r="BU11" s="241">
        <f t="shared" si="5"/>
        <v>31569246341</v>
      </c>
      <c r="BV11" s="241">
        <f t="shared" si="5"/>
        <v>0</v>
      </c>
      <c r="BW11" s="241">
        <f t="shared" si="5"/>
        <v>0</v>
      </c>
      <c r="BX11" s="241">
        <f t="shared" si="5"/>
        <v>0</v>
      </c>
      <c r="BY11" s="241">
        <f t="shared" si="5"/>
        <v>262216192598.84</v>
      </c>
      <c r="BZ11" s="241">
        <f t="shared" si="5"/>
        <v>8225080600</v>
      </c>
      <c r="CA11" s="241">
        <f t="shared" si="5"/>
        <v>25354052869</v>
      </c>
      <c r="CB11" s="241">
        <f t="shared" si="5"/>
        <v>27719457594.799999</v>
      </c>
      <c r="CC11" s="241">
        <f t="shared" si="5"/>
        <v>23105364555</v>
      </c>
      <c r="CD11" s="241">
        <f t="shared" si="5"/>
        <v>29300834380</v>
      </c>
      <c r="CE11" s="241">
        <f t="shared" si="5"/>
        <v>28911677250.43</v>
      </c>
      <c r="CF11" s="241">
        <f t="shared" si="5"/>
        <v>31465683950.610001</v>
      </c>
      <c r="CG11" s="241">
        <f t="shared" si="5"/>
        <v>31611957651</v>
      </c>
      <c r="CH11" s="241">
        <f t="shared" ref="CH11:CP11" si="6">+CH12+CH50+CH140</f>
        <v>31779503477</v>
      </c>
      <c r="CI11" s="241">
        <f t="shared" si="6"/>
        <v>0</v>
      </c>
      <c r="CJ11" s="241">
        <f t="shared" si="6"/>
        <v>0</v>
      </c>
      <c r="CK11" s="241">
        <f t="shared" si="6"/>
        <v>0</v>
      </c>
      <c r="CL11" s="241">
        <f t="shared" si="6"/>
        <v>262105766581.84</v>
      </c>
      <c r="CM11" s="242">
        <f t="shared" si="6"/>
        <v>62452819750.82</v>
      </c>
      <c r="CN11" s="242">
        <f t="shared" si="6"/>
        <v>52561242991.440002</v>
      </c>
      <c r="CO11" s="242">
        <f t="shared" si="6"/>
        <v>82555361325.899994</v>
      </c>
      <c r="CP11" s="242">
        <f t="shared" si="6"/>
        <v>110426017</v>
      </c>
      <c r="CQ11" s="244">
        <f t="shared" ref="CQ11:CQ14" si="7">IFERROR(AY11/AL11,0)</f>
        <v>0.86416969673052757</v>
      </c>
      <c r="CR11" s="245">
        <f t="shared" ref="CR11:CR14" si="8">IFERROR(BL11/AL11,0)</f>
        <v>0.74985284755969428</v>
      </c>
    </row>
    <row r="12" spans="1:96" s="64" customFormat="1" ht="30" customHeight="1" thickBot="1" x14ac:dyDescent="0.25">
      <c r="A12" s="144"/>
      <c r="B12" s="246" t="s">
        <v>428</v>
      </c>
      <c r="C12" s="449">
        <v>10</v>
      </c>
      <c r="D12" s="94" t="s">
        <v>23</v>
      </c>
      <c r="E12" s="247">
        <f>+E13+E31+E33+E30</f>
        <v>151005016667</v>
      </c>
      <c r="F12" s="247">
        <f t="shared" ref="F12:T12" si="9">+F13+F31+F33+F30</f>
        <v>0</v>
      </c>
      <c r="G12" s="247">
        <f t="shared" si="9"/>
        <v>0</v>
      </c>
      <c r="H12" s="247">
        <f t="shared" si="9"/>
        <v>0</v>
      </c>
      <c r="I12" s="247">
        <f t="shared" si="9"/>
        <v>0</v>
      </c>
      <c r="J12" s="247">
        <f t="shared" si="9"/>
        <v>0</v>
      </c>
      <c r="K12" s="247">
        <f t="shared" si="9"/>
        <v>0</v>
      </c>
      <c r="L12" s="247">
        <f t="shared" si="9"/>
        <v>0</v>
      </c>
      <c r="M12" s="247">
        <f t="shared" si="9"/>
        <v>0</v>
      </c>
      <c r="N12" s="247">
        <f t="shared" si="9"/>
        <v>0</v>
      </c>
      <c r="O12" s="247">
        <f t="shared" si="9"/>
        <v>0</v>
      </c>
      <c r="P12" s="247">
        <f t="shared" si="9"/>
        <v>500000000</v>
      </c>
      <c r="Q12" s="247">
        <f t="shared" si="9"/>
        <v>500000000</v>
      </c>
      <c r="R12" s="247">
        <f t="shared" si="9"/>
        <v>0</v>
      </c>
      <c r="S12" s="247">
        <f t="shared" si="9"/>
        <v>0</v>
      </c>
      <c r="T12" s="247">
        <f t="shared" si="9"/>
        <v>0</v>
      </c>
      <c r="U12" s="247">
        <f t="shared" ref="U12:AC12" si="10">+U13+U31+U33+U30</f>
        <v>0</v>
      </c>
      <c r="V12" s="247">
        <f t="shared" si="10"/>
        <v>0</v>
      </c>
      <c r="W12" s="247">
        <f t="shared" si="10"/>
        <v>10000000000</v>
      </c>
      <c r="X12" s="247">
        <f t="shared" si="10"/>
        <v>0</v>
      </c>
      <c r="Y12" s="247">
        <f t="shared" si="10"/>
        <v>0</v>
      </c>
      <c r="Z12" s="247">
        <f t="shared" si="10"/>
        <v>0</v>
      </c>
      <c r="AA12" s="247">
        <f t="shared" si="10"/>
        <v>0</v>
      </c>
      <c r="AB12" s="247">
        <f t="shared" si="10"/>
        <v>0</v>
      </c>
      <c r="AC12" s="247">
        <f t="shared" si="10"/>
        <v>0</v>
      </c>
      <c r="AD12" s="247">
        <f t="shared" ref="AD12" si="11">+AD13+AD31+AD33+AD30</f>
        <v>500000000</v>
      </c>
      <c r="AE12" s="247">
        <f>+AE13+AE31+AE33</f>
        <v>10500000000</v>
      </c>
      <c r="AF12" s="247">
        <f>+AF13+AF31+AF33+AF30</f>
        <v>0</v>
      </c>
      <c r="AG12" s="247">
        <f>+AG13+AG31+AG33+AG30</f>
        <v>11382000000</v>
      </c>
      <c r="AH12" s="247">
        <f>+AH13+AH31+AH33+AH30</f>
        <v>0</v>
      </c>
      <c r="AI12" s="247">
        <f>+AI13+AI31+AI33</f>
        <v>172387016667</v>
      </c>
      <c r="AJ12" s="247">
        <f>+AJ13+AJ31+AJ33</f>
        <v>0</v>
      </c>
      <c r="AK12" s="247">
        <f>+AK13+AK31+AK33+AK30</f>
        <v>162188751666</v>
      </c>
      <c r="AL12" s="247">
        <f>+AL13+AL31+AL33</f>
        <v>172387016667</v>
      </c>
      <c r="AM12" s="247">
        <f t="shared" ref="AM12:BR12" si="12">+AM13+AM31+AM33+AM30</f>
        <v>161530446143</v>
      </c>
      <c r="AN12" s="247">
        <f t="shared" si="12"/>
        <v>509156285</v>
      </c>
      <c r="AO12" s="247">
        <f t="shared" si="12"/>
        <v>58000000</v>
      </c>
      <c r="AP12" s="247">
        <f t="shared" si="12"/>
        <v>0</v>
      </c>
      <c r="AQ12" s="247">
        <f t="shared" si="12"/>
        <v>15856155</v>
      </c>
      <c r="AR12" s="247">
        <f t="shared" si="12"/>
        <v>0</v>
      </c>
      <c r="AS12" s="247">
        <f t="shared" si="12"/>
        <v>21000000</v>
      </c>
      <c r="AT12" s="247">
        <f t="shared" si="12"/>
        <v>45000000</v>
      </c>
      <c r="AU12" s="247">
        <f t="shared" si="12"/>
        <v>9293083</v>
      </c>
      <c r="AV12" s="247">
        <f t="shared" si="12"/>
        <v>0</v>
      </c>
      <c r="AW12" s="247">
        <f t="shared" si="12"/>
        <v>0</v>
      </c>
      <c r="AX12" s="247">
        <f t="shared" si="12"/>
        <v>0</v>
      </c>
      <c r="AY12" s="247">
        <f t="shared" si="12"/>
        <v>162188751666</v>
      </c>
      <c r="AZ12" s="247">
        <f t="shared" si="12"/>
        <v>9420229308</v>
      </c>
      <c r="BA12" s="247">
        <f t="shared" si="12"/>
        <v>8485798463</v>
      </c>
      <c r="BB12" s="247">
        <f t="shared" si="12"/>
        <v>9246847300</v>
      </c>
      <c r="BC12" s="247">
        <f t="shared" si="12"/>
        <v>8510284271</v>
      </c>
      <c r="BD12" s="247">
        <f t="shared" si="12"/>
        <v>8952137479</v>
      </c>
      <c r="BE12" s="247">
        <f t="shared" si="12"/>
        <v>12167918483</v>
      </c>
      <c r="BF12" s="247">
        <f t="shared" si="12"/>
        <v>8914412880</v>
      </c>
      <c r="BG12" s="247">
        <f t="shared" si="12"/>
        <v>13856213196</v>
      </c>
      <c r="BH12" s="247">
        <f t="shared" si="12"/>
        <v>12942008154</v>
      </c>
      <c r="BI12" s="247">
        <f t="shared" si="12"/>
        <v>0</v>
      </c>
      <c r="BJ12" s="247">
        <f t="shared" si="12"/>
        <v>0</v>
      </c>
      <c r="BK12" s="247">
        <f t="shared" si="12"/>
        <v>0</v>
      </c>
      <c r="BL12" s="247">
        <f t="shared" si="12"/>
        <v>122049856808</v>
      </c>
      <c r="BM12" s="247">
        <f t="shared" si="12"/>
        <v>9549054240</v>
      </c>
      <c r="BN12" s="247">
        <f t="shared" si="12"/>
        <v>9917412529</v>
      </c>
      <c r="BO12" s="247">
        <f t="shared" si="12"/>
        <v>10472191198</v>
      </c>
      <c r="BP12" s="247">
        <f t="shared" si="12"/>
        <v>10263476881</v>
      </c>
      <c r="BQ12" s="247">
        <f t="shared" si="12"/>
        <v>10852696625</v>
      </c>
      <c r="BR12" s="247">
        <f t="shared" si="12"/>
        <v>14095639085</v>
      </c>
      <c r="BS12" s="247">
        <f>+BS13+BS31+BS33</f>
        <v>12255710438</v>
      </c>
      <c r="BT12" s="247">
        <f>+BT13+BT31+BT33+BT30</f>
        <v>14036103137</v>
      </c>
      <c r="BU12" s="247">
        <f>+BU13+BU31+BU33+BU30</f>
        <v>13114132504</v>
      </c>
      <c r="BV12" s="247">
        <f>+BV13+BV31+BV33+BV30</f>
        <v>0</v>
      </c>
      <c r="BW12" s="247">
        <f>+BW13+BW31+BW33+BW30</f>
        <v>0</v>
      </c>
      <c r="BX12" s="247">
        <f>+BX13+BX31+BX33+BX30</f>
        <v>0</v>
      </c>
      <c r="BY12" s="247">
        <f>+BY13+BY33+BY31</f>
        <v>120819523663</v>
      </c>
      <c r="BZ12" s="247">
        <f t="shared" ref="BZ12:CP12" si="13">+BZ13+BZ31+BZ33+BZ30</f>
        <v>7949625514</v>
      </c>
      <c r="CA12" s="247">
        <f t="shared" si="13"/>
        <v>8282675706</v>
      </c>
      <c r="CB12" s="247">
        <f t="shared" si="13"/>
        <v>8820672967</v>
      </c>
      <c r="CC12" s="247">
        <f t="shared" si="13"/>
        <v>8632997816</v>
      </c>
      <c r="CD12" s="247">
        <f t="shared" si="13"/>
        <v>9158423925</v>
      </c>
      <c r="CE12" s="247">
        <f t="shared" si="13"/>
        <v>12361541684</v>
      </c>
      <c r="CF12" s="247">
        <f t="shared" si="13"/>
        <v>13886475059</v>
      </c>
      <c r="CG12" s="247">
        <f t="shared" si="13"/>
        <v>14042756529</v>
      </c>
      <c r="CH12" s="247">
        <f t="shared" si="13"/>
        <v>13118120209</v>
      </c>
      <c r="CI12" s="247">
        <f t="shared" si="13"/>
        <v>0</v>
      </c>
      <c r="CJ12" s="247">
        <f t="shared" si="13"/>
        <v>0</v>
      </c>
      <c r="CK12" s="247">
        <f t="shared" si="13"/>
        <v>0</v>
      </c>
      <c r="CL12" s="247">
        <f t="shared" si="13"/>
        <v>120819523663</v>
      </c>
      <c r="CM12" s="247">
        <f t="shared" si="13"/>
        <v>10198265001</v>
      </c>
      <c r="CN12" s="247">
        <f t="shared" si="13"/>
        <v>40138894858</v>
      </c>
      <c r="CO12" s="247">
        <f t="shared" si="13"/>
        <v>1230333145</v>
      </c>
      <c r="CP12" s="247">
        <f t="shared" si="13"/>
        <v>0</v>
      </c>
      <c r="CQ12" s="250">
        <f t="shared" si="7"/>
        <v>0.94084087538506456</v>
      </c>
      <c r="CR12" s="251">
        <f t="shared" si="8"/>
        <v>0.70799912410900245</v>
      </c>
    </row>
    <row r="13" spans="1:96" s="64" customFormat="1" ht="46.5" customHeight="1" outlineLevel="1" x14ac:dyDescent="0.2">
      <c r="A13" s="252"/>
      <c r="B13" s="253" t="s">
        <v>694</v>
      </c>
      <c r="C13" s="450">
        <v>10</v>
      </c>
      <c r="D13" s="254" t="s">
        <v>266</v>
      </c>
      <c r="E13" s="255">
        <f>+E14+E18+E20+E27+E30</f>
        <v>113327000000</v>
      </c>
      <c r="F13" s="255">
        <f t="shared" ref="F13:T13" si="14">+F14+F18+F20+F27+F30</f>
        <v>0</v>
      </c>
      <c r="G13" s="255">
        <f t="shared" si="14"/>
        <v>0</v>
      </c>
      <c r="H13" s="255">
        <f t="shared" si="14"/>
        <v>0</v>
      </c>
      <c r="I13" s="255">
        <f t="shared" si="14"/>
        <v>0</v>
      </c>
      <c r="J13" s="255">
        <f t="shared" si="14"/>
        <v>0</v>
      </c>
      <c r="K13" s="255">
        <f t="shared" si="14"/>
        <v>0</v>
      </c>
      <c r="L13" s="255">
        <f t="shared" si="14"/>
        <v>0</v>
      </c>
      <c r="M13" s="255">
        <f t="shared" si="14"/>
        <v>0</v>
      </c>
      <c r="N13" s="255">
        <f t="shared" si="14"/>
        <v>0</v>
      </c>
      <c r="O13" s="255">
        <f t="shared" si="14"/>
        <v>0</v>
      </c>
      <c r="P13" s="255">
        <f t="shared" si="14"/>
        <v>500000000</v>
      </c>
      <c r="Q13" s="255">
        <f t="shared" si="14"/>
        <v>500000000</v>
      </c>
      <c r="R13" s="255">
        <f t="shared" si="14"/>
        <v>0</v>
      </c>
      <c r="S13" s="255">
        <f t="shared" si="14"/>
        <v>0</v>
      </c>
      <c r="T13" s="255">
        <f t="shared" si="14"/>
        <v>0</v>
      </c>
      <c r="U13" s="255">
        <f t="shared" ref="U13:AC13" si="15">+U14+U18+U20+U27+U30</f>
        <v>0</v>
      </c>
      <c r="V13" s="255">
        <f t="shared" si="15"/>
        <v>0</v>
      </c>
      <c r="W13" s="255">
        <f t="shared" si="15"/>
        <v>6090000000</v>
      </c>
      <c r="X13" s="255">
        <f t="shared" si="15"/>
        <v>0</v>
      </c>
      <c r="Y13" s="255">
        <f t="shared" si="15"/>
        <v>0</v>
      </c>
      <c r="Z13" s="255">
        <f t="shared" si="15"/>
        <v>0</v>
      </c>
      <c r="AA13" s="255">
        <f t="shared" si="15"/>
        <v>0</v>
      </c>
      <c r="AB13" s="255">
        <f t="shared" si="15"/>
        <v>0</v>
      </c>
      <c r="AC13" s="255">
        <f t="shared" si="15"/>
        <v>0</v>
      </c>
      <c r="AD13" s="255">
        <f>+AD14+AD18+AD20+AD27+AD30</f>
        <v>500000000</v>
      </c>
      <c r="AE13" s="255">
        <f>+AE14+AE18+AE20+AE27+AE30</f>
        <v>6590000000</v>
      </c>
      <c r="AF13" s="255">
        <f>+AF14+AF18+AF20+AF27+AF30</f>
        <v>0</v>
      </c>
      <c r="AG13" s="255">
        <f>+AG14+AG18+AG20+AG27+AG30</f>
        <v>7138371450</v>
      </c>
      <c r="AH13" s="255">
        <f t="shared" ref="AH13:BS13" si="16">+AH14+AH18+AH20+AH27+AH30</f>
        <v>0</v>
      </c>
      <c r="AI13" s="255">
        <f t="shared" si="16"/>
        <v>126555371450</v>
      </c>
      <c r="AJ13" s="255">
        <f t="shared" si="16"/>
        <v>0</v>
      </c>
      <c r="AK13" s="255">
        <f t="shared" si="16"/>
        <v>120465371450</v>
      </c>
      <c r="AL13" s="255">
        <f t="shared" si="16"/>
        <v>126555371450</v>
      </c>
      <c r="AM13" s="255">
        <f t="shared" si="16"/>
        <v>120465371450</v>
      </c>
      <c r="AN13" s="255">
        <f t="shared" si="16"/>
        <v>0</v>
      </c>
      <c r="AO13" s="255">
        <f t="shared" si="16"/>
        <v>0</v>
      </c>
      <c r="AP13" s="255">
        <f t="shared" si="16"/>
        <v>0</v>
      </c>
      <c r="AQ13" s="255">
        <f t="shared" si="16"/>
        <v>0</v>
      </c>
      <c r="AR13" s="255">
        <f t="shared" si="16"/>
        <v>0</v>
      </c>
      <c r="AS13" s="255">
        <f t="shared" si="16"/>
        <v>0</v>
      </c>
      <c r="AT13" s="255">
        <f t="shared" si="16"/>
        <v>0</v>
      </c>
      <c r="AU13" s="255">
        <f t="shared" si="16"/>
        <v>0</v>
      </c>
      <c r="AV13" s="255">
        <f t="shared" si="16"/>
        <v>0</v>
      </c>
      <c r="AW13" s="255">
        <f t="shared" si="16"/>
        <v>0</v>
      </c>
      <c r="AX13" s="255">
        <f t="shared" si="16"/>
        <v>0</v>
      </c>
      <c r="AY13" s="255">
        <f t="shared" si="16"/>
        <v>120465371450</v>
      </c>
      <c r="AZ13" s="255">
        <f t="shared" si="16"/>
        <v>7572509658</v>
      </c>
      <c r="BA13" s="255">
        <f t="shared" si="16"/>
        <v>7890902163</v>
      </c>
      <c r="BB13" s="255">
        <f t="shared" si="16"/>
        <v>8393195545</v>
      </c>
      <c r="BC13" s="255">
        <f t="shared" si="16"/>
        <v>8172967471</v>
      </c>
      <c r="BD13" s="255">
        <f t="shared" si="16"/>
        <v>8572155179</v>
      </c>
      <c r="BE13" s="255">
        <f t="shared" si="16"/>
        <v>11794589883</v>
      </c>
      <c r="BF13" s="255">
        <f t="shared" si="16"/>
        <v>8381621525</v>
      </c>
      <c r="BG13" s="255">
        <f t="shared" si="16"/>
        <v>9654896322</v>
      </c>
      <c r="BH13" s="255">
        <f t="shared" si="16"/>
        <v>9578485593</v>
      </c>
      <c r="BI13" s="255">
        <f t="shared" si="16"/>
        <v>0</v>
      </c>
      <c r="BJ13" s="255">
        <f t="shared" si="16"/>
        <v>0</v>
      </c>
      <c r="BK13" s="255">
        <f t="shared" si="16"/>
        <v>0</v>
      </c>
      <c r="BL13" s="255">
        <f t="shared" si="16"/>
        <v>89723225777</v>
      </c>
      <c r="BM13" s="255">
        <f t="shared" si="16"/>
        <v>7596885008</v>
      </c>
      <c r="BN13" s="255">
        <f t="shared" si="16"/>
        <v>7902283536</v>
      </c>
      <c r="BO13" s="255">
        <f t="shared" si="16"/>
        <v>8405161734</v>
      </c>
      <c r="BP13" s="255">
        <f t="shared" si="16"/>
        <v>8194386542</v>
      </c>
      <c r="BQ13" s="255">
        <f t="shared" si="16"/>
        <v>8574919735</v>
      </c>
      <c r="BR13" s="255">
        <f t="shared" si="16"/>
        <v>11785425480</v>
      </c>
      <c r="BS13" s="255">
        <f t="shared" si="16"/>
        <v>8344042930</v>
      </c>
      <c r="BT13" s="255">
        <f t="shared" ref="BT13:CP13" si="17">+BT14+BT18+BT20+BT27+BT30</f>
        <v>9631374032</v>
      </c>
      <c r="BU13" s="255">
        <f t="shared" si="17"/>
        <v>9575625735</v>
      </c>
      <c r="BV13" s="255">
        <f t="shared" si="17"/>
        <v>0</v>
      </c>
      <c r="BW13" s="255">
        <f t="shared" si="17"/>
        <v>0</v>
      </c>
      <c r="BX13" s="255">
        <f t="shared" si="17"/>
        <v>0</v>
      </c>
      <c r="BY13" s="255">
        <f>+BY14+BY18+BY20+BY27</f>
        <v>89637035440</v>
      </c>
      <c r="BZ13" s="255">
        <f t="shared" si="17"/>
        <v>7631582969</v>
      </c>
      <c r="CA13" s="255">
        <f t="shared" si="17"/>
        <v>7938011729</v>
      </c>
      <c r="CB13" s="255">
        <f t="shared" si="17"/>
        <v>8404767700</v>
      </c>
      <c r="CC13" s="255">
        <f t="shared" si="17"/>
        <v>8196654780</v>
      </c>
      <c r="CD13" s="255">
        <f t="shared" si="17"/>
        <v>8574919735</v>
      </c>
      <c r="CE13" s="255">
        <f t="shared" si="17"/>
        <v>11785425480</v>
      </c>
      <c r="CF13" s="255">
        <f>+CF14+CF18+CF20+CF27+CF30</f>
        <v>13160638218</v>
      </c>
      <c r="CG13" s="255">
        <f>+CG14+CG18+CG20+CG27</f>
        <v>9638027424</v>
      </c>
      <c r="CH13" s="255">
        <f t="shared" si="17"/>
        <v>9579613440</v>
      </c>
      <c r="CI13" s="255">
        <f t="shared" si="17"/>
        <v>0</v>
      </c>
      <c r="CJ13" s="255">
        <f t="shared" si="17"/>
        <v>0</v>
      </c>
      <c r="CK13" s="255">
        <f t="shared" si="17"/>
        <v>0</v>
      </c>
      <c r="CL13" s="255">
        <f>+CL14+CL18+CL20+CL27+CL30</f>
        <v>89637035440</v>
      </c>
      <c r="CM13" s="255">
        <f t="shared" si="17"/>
        <v>6090000000</v>
      </c>
      <c r="CN13" s="255">
        <f t="shared" si="17"/>
        <v>30742145673</v>
      </c>
      <c r="CO13" s="255">
        <f t="shared" si="17"/>
        <v>86190337</v>
      </c>
      <c r="CP13" s="255">
        <f t="shared" si="17"/>
        <v>0</v>
      </c>
      <c r="CQ13" s="256">
        <f t="shared" si="7"/>
        <v>0.95187877108474961</v>
      </c>
      <c r="CR13" s="257">
        <f t="shared" si="8"/>
        <v>0.70896418499666924</v>
      </c>
    </row>
    <row r="14" spans="1:96" s="64" customFormat="1" ht="20.25" customHeight="1" outlineLevel="2" x14ac:dyDescent="0.2">
      <c r="A14" s="258"/>
      <c r="B14" s="131" t="s">
        <v>217</v>
      </c>
      <c r="C14" s="451">
        <v>10</v>
      </c>
      <c r="D14" s="110" t="s">
        <v>218</v>
      </c>
      <c r="E14" s="134">
        <f>+SUM(E15:E17)</f>
        <v>87215000000</v>
      </c>
      <c r="F14" s="134">
        <f t="shared" ref="F14:U14" si="18">+SUM(F15:F17)</f>
        <v>0</v>
      </c>
      <c r="G14" s="134">
        <f t="shared" si="18"/>
        <v>0</v>
      </c>
      <c r="H14" s="134">
        <f t="shared" si="18"/>
        <v>0</v>
      </c>
      <c r="I14" s="134">
        <f t="shared" si="18"/>
        <v>0</v>
      </c>
      <c r="J14" s="134">
        <f t="shared" si="18"/>
        <v>0</v>
      </c>
      <c r="K14" s="134">
        <f t="shared" si="18"/>
        <v>0</v>
      </c>
      <c r="L14" s="134">
        <f t="shared" si="18"/>
        <v>0</v>
      </c>
      <c r="M14" s="134">
        <f t="shared" si="18"/>
        <v>0</v>
      </c>
      <c r="N14" s="134">
        <f t="shared" si="18"/>
        <v>0</v>
      </c>
      <c r="O14" s="134">
        <f t="shared" si="18"/>
        <v>0</v>
      </c>
      <c r="P14" s="134">
        <f t="shared" si="18"/>
        <v>0</v>
      </c>
      <c r="Q14" s="134">
        <f t="shared" si="18"/>
        <v>0</v>
      </c>
      <c r="R14" s="134">
        <f t="shared" si="18"/>
        <v>0</v>
      </c>
      <c r="S14" s="134">
        <f t="shared" si="18"/>
        <v>0</v>
      </c>
      <c r="T14" s="134">
        <f t="shared" si="18"/>
        <v>0</v>
      </c>
      <c r="U14" s="134">
        <f t="shared" si="18"/>
        <v>0</v>
      </c>
      <c r="V14" s="133">
        <f t="shared" ref="V14:AL14" si="19">+SUM(V15:V17)</f>
        <v>0</v>
      </c>
      <c r="W14" s="133">
        <f t="shared" si="19"/>
        <v>5100000000</v>
      </c>
      <c r="X14" s="133">
        <f t="shared" si="19"/>
        <v>0</v>
      </c>
      <c r="Y14" s="133">
        <f t="shared" si="19"/>
        <v>0</v>
      </c>
      <c r="Z14" s="133">
        <f t="shared" si="19"/>
        <v>0</v>
      </c>
      <c r="AA14" s="133">
        <f t="shared" si="19"/>
        <v>0</v>
      </c>
      <c r="AB14" s="133">
        <f t="shared" si="19"/>
        <v>0</v>
      </c>
      <c r="AC14" s="133">
        <f t="shared" si="19"/>
        <v>0</v>
      </c>
      <c r="AD14" s="133">
        <f t="shared" si="19"/>
        <v>0</v>
      </c>
      <c r="AE14" s="134">
        <f t="shared" si="19"/>
        <v>5100000000</v>
      </c>
      <c r="AF14" s="133">
        <f t="shared" si="19"/>
        <v>0</v>
      </c>
      <c r="AG14" s="133">
        <f>+SUM(AG15:AG17)</f>
        <v>5022680000</v>
      </c>
      <c r="AH14" s="133">
        <f t="shared" si="19"/>
        <v>0</v>
      </c>
      <c r="AI14" s="134">
        <f t="shared" si="19"/>
        <v>97337680000</v>
      </c>
      <c r="AJ14" s="132">
        <f t="shared" si="19"/>
        <v>0</v>
      </c>
      <c r="AK14" s="134">
        <f t="shared" si="19"/>
        <v>92237680000</v>
      </c>
      <c r="AL14" s="134">
        <f t="shared" si="19"/>
        <v>97337680000</v>
      </c>
      <c r="AM14" s="134">
        <f t="shared" ref="AM14:BR14" si="20">+SUM(AM15:AM17)</f>
        <v>92237680000</v>
      </c>
      <c r="AN14" s="134">
        <f t="shared" si="20"/>
        <v>0</v>
      </c>
      <c r="AO14" s="134">
        <f t="shared" si="20"/>
        <v>0</v>
      </c>
      <c r="AP14" s="134">
        <f t="shared" si="20"/>
        <v>0</v>
      </c>
      <c r="AQ14" s="133">
        <f t="shared" si="20"/>
        <v>0</v>
      </c>
      <c r="AR14" s="134">
        <f t="shared" si="20"/>
        <v>0</v>
      </c>
      <c r="AS14" s="173">
        <f t="shared" si="20"/>
        <v>0</v>
      </c>
      <c r="AT14" s="137">
        <f t="shared" si="20"/>
        <v>0</v>
      </c>
      <c r="AU14" s="137">
        <f t="shared" si="20"/>
        <v>0</v>
      </c>
      <c r="AV14" s="137">
        <f t="shared" si="20"/>
        <v>0</v>
      </c>
      <c r="AW14" s="187">
        <f t="shared" si="20"/>
        <v>0</v>
      </c>
      <c r="AX14" s="176">
        <f t="shared" si="20"/>
        <v>0</v>
      </c>
      <c r="AY14" s="134">
        <f t="shared" si="20"/>
        <v>92237680000</v>
      </c>
      <c r="AZ14" s="134">
        <f t="shared" si="20"/>
        <v>7184828981</v>
      </c>
      <c r="BA14" s="134">
        <f t="shared" si="20"/>
        <v>7459846978</v>
      </c>
      <c r="BB14" s="134">
        <f>+SUM(BB15:BB17)</f>
        <v>7968253651</v>
      </c>
      <c r="BC14" s="173">
        <f t="shared" si="20"/>
        <v>7734806005</v>
      </c>
      <c r="BD14" s="137">
        <f t="shared" si="20"/>
        <v>8138523861</v>
      </c>
      <c r="BE14" s="137">
        <f t="shared" si="20"/>
        <v>11196686493</v>
      </c>
      <c r="BF14" s="137">
        <f t="shared" si="20"/>
        <v>7893720710</v>
      </c>
      <c r="BG14" s="137">
        <f>+SUM(BG15:BG17)</f>
        <v>8407228703</v>
      </c>
      <c r="BH14" s="137">
        <f t="shared" si="20"/>
        <v>8348060907</v>
      </c>
      <c r="BI14" s="137">
        <f t="shared" si="20"/>
        <v>0</v>
      </c>
      <c r="BJ14" s="137">
        <f t="shared" si="20"/>
        <v>0</v>
      </c>
      <c r="BK14" s="176">
        <f t="shared" si="20"/>
        <v>0</v>
      </c>
      <c r="BL14" s="134">
        <f t="shared" si="20"/>
        <v>74331956289</v>
      </c>
      <c r="BM14" s="259">
        <f t="shared" si="20"/>
        <v>7184712751</v>
      </c>
      <c r="BN14" s="137">
        <f t="shared" si="20"/>
        <v>7459238859</v>
      </c>
      <c r="BO14" s="137">
        <f t="shared" si="20"/>
        <v>7968084907</v>
      </c>
      <c r="BP14" s="137">
        <f t="shared" si="20"/>
        <v>7733552541</v>
      </c>
      <c r="BQ14" s="137">
        <f t="shared" si="20"/>
        <v>8136865943</v>
      </c>
      <c r="BR14" s="137">
        <f t="shared" si="20"/>
        <v>11178273179</v>
      </c>
      <c r="BS14" s="137">
        <f t="shared" ref="BS14:CP14" si="21">+SUM(BS15:BS17)</f>
        <v>7856142115</v>
      </c>
      <c r="BT14" s="137">
        <f>+SUM(BT15:BT17)</f>
        <v>8383706413</v>
      </c>
      <c r="BU14" s="137">
        <f t="shared" si="21"/>
        <v>8345201049</v>
      </c>
      <c r="BV14" s="137">
        <f t="shared" si="21"/>
        <v>0</v>
      </c>
      <c r="BW14" s="137">
        <f t="shared" si="21"/>
        <v>0</v>
      </c>
      <c r="BX14" s="176">
        <f t="shared" si="21"/>
        <v>0</v>
      </c>
      <c r="BY14" s="134">
        <f t="shared" si="21"/>
        <v>74245777757</v>
      </c>
      <c r="BZ14" s="259">
        <f t="shared" si="21"/>
        <v>7184712751</v>
      </c>
      <c r="CA14" s="137">
        <f t="shared" si="21"/>
        <v>7457364655</v>
      </c>
      <c r="CB14" s="137">
        <f t="shared" si="21"/>
        <v>7967690873</v>
      </c>
      <c r="CC14" s="137">
        <f t="shared" si="21"/>
        <v>7735820779</v>
      </c>
      <c r="CD14" s="137">
        <f t="shared" si="21"/>
        <v>8136865943</v>
      </c>
      <c r="CE14" s="137">
        <f t="shared" si="21"/>
        <v>11178273179</v>
      </c>
      <c r="CF14" s="137">
        <f t="shared" si="21"/>
        <v>7845501018</v>
      </c>
      <c r="CG14" s="137">
        <f t="shared" si="21"/>
        <v>8390359805</v>
      </c>
      <c r="CH14" s="137">
        <f t="shared" si="21"/>
        <v>8349188754</v>
      </c>
      <c r="CI14" s="137">
        <f t="shared" si="21"/>
        <v>0</v>
      </c>
      <c r="CJ14" s="137">
        <f>+SUM(CJ15:CJ17)</f>
        <v>0</v>
      </c>
      <c r="CK14" s="176">
        <f t="shared" si="21"/>
        <v>0</v>
      </c>
      <c r="CL14" s="134">
        <f t="shared" si="21"/>
        <v>74245777757</v>
      </c>
      <c r="CM14" s="135">
        <f t="shared" si="21"/>
        <v>5100000000</v>
      </c>
      <c r="CN14" s="133">
        <f t="shared" si="21"/>
        <v>17905723711</v>
      </c>
      <c r="CO14" s="133">
        <f t="shared" si="21"/>
        <v>86178532</v>
      </c>
      <c r="CP14" s="133">
        <f t="shared" si="21"/>
        <v>0</v>
      </c>
      <c r="CQ14" s="260">
        <f t="shared" si="7"/>
        <v>0.94760507955398154</v>
      </c>
      <c r="CR14" s="261">
        <f t="shared" si="8"/>
        <v>0.76365037967825</v>
      </c>
    </row>
    <row r="15" spans="1:96" s="26" customFormat="1" ht="18" customHeight="1" outlineLevel="3" x14ac:dyDescent="0.2">
      <c r="A15" s="403" t="s">
        <v>717</v>
      </c>
      <c r="B15" s="160" t="s">
        <v>124</v>
      </c>
      <c r="C15" s="452" t="s">
        <v>85</v>
      </c>
      <c r="D15" s="161" t="s">
        <v>35</v>
      </c>
      <c r="E15" s="30">
        <v>81215000000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>
        <f>4500000000</f>
        <v>4500000000</v>
      </c>
      <c r="X15" s="31"/>
      <c r="Y15" s="31"/>
      <c r="Z15" s="31"/>
      <c r="AA15" s="31"/>
      <c r="AB15" s="31"/>
      <c r="AC15" s="31"/>
      <c r="AD15" s="31">
        <f t="shared" ref="AD15:AE17" si="22">+F15+H15+J15+L15+N15+P15+R15+T15+V15+X15+Z15+AB15</f>
        <v>0</v>
      </c>
      <c r="AE15" s="30">
        <f>+G15+I15+K15+M15+O15+Q15+S15+U15+W15+Y15+AA15+AC15</f>
        <v>4500000000</v>
      </c>
      <c r="AF15" s="31"/>
      <c r="AG15" s="936">
        <v>4522680000</v>
      </c>
      <c r="AH15" s="174"/>
      <c r="AI15" s="30">
        <f>+E15-AD15+AE15-AH15-AF15+AG15</f>
        <v>90237680000</v>
      </c>
      <c r="AJ15" s="33"/>
      <c r="AK15" s="30">
        <f>+AJ15+AY15</f>
        <v>85737680000</v>
      </c>
      <c r="AL15" s="30">
        <f>+AI15-AJ15</f>
        <v>90237680000</v>
      </c>
      <c r="AM15" s="30">
        <v>85737680000</v>
      </c>
      <c r="AN15" s="30"/>
      <c r="AO15" s="30"/>
      <c r="AP15" s="30"/>
      <c r="AQ15" s="31"/>
      <c r="AR15" s="30"/>
      <c r="AS15" s="42"/>
      <c r="AT15" s="38"/>
      <c r="AU15" s="38"/>
      <c r="AV15" s="38"/>
      <c r="AW15" s="158"/>
      <c r="AX15" s="35"/>
      <c r="AY15" s="30">
        <f>+SUM(AM15:AX15)</f>
        <v>85737680000</v>
      </c>
      <c r="AZ15" s="30">
        <v>6740674804</v>
      </c>
      <c r="BA15" s="30">
        <v>7231974570</v>
      </c>
      <c r="BB15" s="30">
        <v>7505832310</v>
      </c>
      <c r="BC15" s="30">
        <v>7439272362</v>
      </c>
      <c r="BD15" s="31">
        <v>7375639529</v>
      </c>
      <c r="BE15" s="38">
        <v>10122537822</v>
      </c>
      <c r="BF15" s="38">
        <v>7381992106</v>
      </c>
      <c r="BG15" s="38">
        <v>7876668494</v>
      </c>
      <c r="BH15" s="38">
        <v>7845232198</v>
      </c>
      <c r="BI15" s="38"/>
      <c r="BJ15" s="38"/>
      <c r="BK15" s="35"/>
      <c r="BL15" s="30">
        <f>+SUM(AZ15:BK15)</f>
        <v>69519824195</v>
      </c>
      <c r="BM15" s="34">
        <v>6740674804</v>
      </c>
      <c r="BN15" s="38">
        <v>7231974570</v>
      </c>
      <c r="BO15" s="38">
        <v>7505832310</v>
      </c>
      <c r="BP15" s="38">
        <v>7439272362</v>
      </c>
      <c r="BQ15" s="38">
        <v>7375639529</v>
      </c>
      <c r="BR15" s="38">
        <v>10122525131</v>
      </c>
      <c r="BS15" s="38">
        <v>7381992106</v>
      </c>
      <c r="BT15" s="38">
        <v>7876668494</v>
      </c>
      <c r="BU15" s="38">
        <v>7845232198</v>
      </c>
      <c r="BV15" s="38"/>
      <c r="BW15" s="38"/>
      <c r="BX15" s="35"/>
      <c r="BY15" s="30">
        <f>+SUM(BM15:BX15)</f>
        <v>69519811504</v>
      </c>
      <c r="BZ15" s="38">
        <v>6740674804</v>
      </c>
      <c r="CA15" s="38">
        <v>7230100366</v>
      </c>
      <c r="CB15" s="38">
        <v>7505438276</v>
      </c>
      <c r="CC15" s="38">
        <v>7441540600</v>
      </c>
      <c r="CD15" s="38">
        <v>7375639529</v>
      </c>
      <c r="CE15" s="38">
        <v>10122525131</v>
      </c>
      <c r="CF15" s="38">
        <v>7371697208</v>
      </c>
      <c r="CG15" s="38">
        <v>7882975687</v>
      </c>
      <c r="CH15" s="38">
        <v>7849219903</v>
      </c>
      <c r="CI15" s="38"/>
      <c r="CJ15" s="38"/>
      <c r="CK15" s="35"/>
      <c r="CL15" s="30">
        <f>+SUM(BZ15:CK15)</f>
        <v>69519811504</v>
      </c>
      <c r="CM15" s="32">
        <f>+AL15-AY15</f>
        <v>4500000000</v>
      </c>
      <c r="CN15" s="31">
        <f>+AY15-BL15</f>
        <v>16217855805</v>
      </c>
      <c r="CO15" s="31">
        <f>+BL15-BY15</f>
        <v>12691</v>
      </c>
      <c r="CP15" s="31">
        <f>+BY15-CL15</f>
        <v>0</v>
      </c>
      <c r="CQ15" s="262">
        <f>IFERROR(AY15/AL15,0)</f>
        <v>0.95013169664822938</v>
      </c>
      <c r="CR15" s="76">
        <f>IFERROR(BL15/AL15,0)</f>
        <v>0.77040792931511537</v>
      </c>
    </row>
    <row r="16" spans="1:96" s="26" customFormat="1" ht="15.75" customHeight="1" outlineLevel="3" x14ac:dyDescent="0.2">
      <c r="A16" s="403" t="s">
        <v>718</v>
      </c>
      <c r="B16" s="160" t="s">
        <v>125</v>
      </c>
      <c r="C16" s="452" t="s">
        <v>85</v>
      </c>
      <c r="D16" s="65" t="s">
        <v>36</v>
      </c>
      <c r="E16" s="30">
        <v>5000000000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>
        <f>500000000</f>
        <v>500000000</v>
      </c>
      <c r="X16" s="31"/>
      <c r="Y16" s="31"/>
      <c r="Z16" s="31"/>
      <c r="AA16" s="31"/>
      <c r="AB16" s="31"/>
      <c r="AC16" s="31"/>
      <c r="AD16" s="31">
        <f t="shared" si="22"/>
        <v>0</v>
      </c>
      <c r="AE16" s="30">
        <f t="shared" si="22"/>
        <v>500000000</v>
      </c>
      <c r="AF16" s="31"/>
      <c r="AG16" s="936">
        <v>380000000</v>
      </c>
      <c r="AH16" s="174"/>
      <c r="AI16" s="30">
        <f t="shared" ref="AI16" si="23">+E16-AD16+AE16-AH16-AF16+AG16</f>
        <v>5880000000</v>
      </c>
      <c r="AJ16" s="33"/>
      <c r="AK16" s="30">
        <f>+AJ16+AY16</f>
        <v>5380000000</v>
      </c>
      <c r="AL16" s="30">
        <f>+AI16-AJ16</f>
        <v>5880000000</v>
      </c>
      <c r="AM16" s="30">
        <v>5380000000</v>
      </c>
      <c r="AN16" s="30"/>
      <c r="AO16" s="30"/>
      <c r="AP16" s="30"/>
      <c r="AQ16" s="31"/>
      <c r="AR16" s="30"/>
      <c r="AS16" s="42"/>
      <c r="AT16" s="38"/>
      <c r="AU16" s="38"/>
      <c r="AV16" s="38"/>
      <c r="AW16" s="158"/>
      <c r="AX16" s="35"/>
      <c r="AY16" s="30">
        <f>+SUM(AM16:AX16)</f>
        <v>5380000000</v>
      </c>
      <c r="AZ16" s="30">
        <v>403474615</v>
      </c>
      <c r="BA16" s="30">
        <v>182003660</v>
      </c>
      <c r="BB16" s="30">
        <v>408333149</v>
      </c>
      <c r="BC16" s="30">
        <v>246878756</v>
      </c>
      <c r="BD16" s="31">
        <v>706564406</v>
      </c>
      <c r="BE16" s="38">
        <v>964310392</v>
      </c>
      <c r="BF16" s="38">
        <v>402414802</v>
      </c>
      <c r="BG16" s="38">
        <v>441599820</v>
      </c>
      <c r="BH16" s="38">
        <v>407779699</v>
      </c>
      <c r="BI16" s="38"/>
      <c r="BJ16" s="38"/>
      <c r="BK16" s="35"/>
      <c r="BL16" s="30">
        <f>+SUM(AZ16:BK16)</f>
        <v>4163359299</v>
      </c>
      <c r="BM16" s="34">
        <v>403474615</v>
      </c>
      <c r="BN16" s="38">
        <v>182003660</v>
      </c>
      <c r="BO16" s="38">
        <v>408333149</v>
      </c>
      <c r="BP16" s="38">
        <v>246878756</v>
      </c>
      <c r="BQ16" s="38">
        <v>706564406</v>
      </c>
      <c r="BR16" s="38">
        <v>964310392</v>
      </c>
      <c r="BS16" s="38">
        <v>402414802</v>
      </c>
      <c r="BT16" s="38">
        <v>441599820</v>
      </c>
      <c r="BU16" s="38">
        <v>407779699</v>
      </c>
      <c r="BV16" s="38"/>
      <c r="BW16" s="38"/>
      <c r="BX16" s="35"/>
      <c r="BY16" s="30">
        <f>+SUM(BM16:BX16)</f>
        <v>4163359299</v>
      </c>
      <c r="BZ16" s="38">
        <v>403474615</v>
      </c>
      <c r="CA16" s="38">
        <v>182003660</v>
      </c>
      <c r="CB16" s="38">
        <v>408333149</v>
      </c>
      <c r="CC16" s="38">
        <v>246878756</v>
      </c>
      <c r="CD16" s="38">
        <v>706564406</v>
      </c>
      <c r="CE16" s="38">
        <v>964310392</v>
      </c>
      <c r="CF16" s="38">
        <v>402414802</v>
      </c>
      <c r="CG16" s="38">
        <v>441599820</v>
      </c>
      <c r="CH16" s="38">
        <v>407779699</v>
      </c>
      <c r="CI16" s="38"/>
      <c r="CJ16" s="38"/>
      <c r="CK16" s="35"/>
      <c r="CL16" s="30">
        <f>+SUM(BZ16:CK16)</f>
        <v>4163359299</v>
      </c>
      <c r="CM16" s="32">
        <f>+AL16-AY16</f>
        <v>500000000</v>
      </c>
      <c r="CN16" s="31">
        <f>+AY16-BL16</f>
        <v>1216640701</v>
      </c>
      <c r="CO16" s="31">
        <f>+BL16-BY16</f>
        <v>0</v>
      </c>
      <c r="CP16" s="31">
        <f>+BY16-CL16</f>
        <v>0</v>
      </c>
      <c r="CQ16" s="262">
        <f t="shared" ref="CQ16:CQ48" si="24">IFERROR(AY16/AL16,0)</f>
        <v>0.91496598639455784</v>
      </c>
      <c r="CR16" s="76">
        <f t="shared" ref="CR16:CR48" si="25">IFERROR(BL16/AL16,0)</f>
        <v>0.70805430255102042</v>
      </c>
    </row>
    <row r="17" spans="1:96" s="26" customFormat="1" ht="20.25" customHeight="1" outlineLevel="3" x14ac:dyDescent="0.2">
      <c r="A17" s="403" t="s">
        <v>719</v>
      </c>
      <c r="B17" s="43" t="s">
        <v>126</v>
      </c>
      <c r="C17" s="452" t="s">
        <v>85</v>
      </c>
      <c r="D17" s="65" t="s">
        <v>37</v>
      </c>
      <c r="E17" s="30">
        <v>1000000000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>
        <f>100000000</f>
        <v>100000000</v>
      </c>
      <c r="X17" s="31"/>
      <c r="Y17" s="31"/>
      <c r="Z17" s="31"/>
      <c r="AA17" s="31"/>
      <c r="AB17" s="31"/>
      <c r="AC17" s="31"/>
      <c r="AD17" s="31">
        <f t="shared" si="22"/>
        <v>0</v>
      </c>
      <c r="AE17" s="30">
        <f t="shared" si="22"/>
        <v>100000000</v>
      </c>
      <c r="AF17" s="31"/>
      <c r="AG17" s="936">
        <v>120000000</v>
      </c>
      <c r="AH17" s="174"/>
      <c r="AI17" s="30">
        <f>+E17-AD17+AE17-AH17-AF17+AG17</f>
        <v>1220000000</v>
      </c>
      <c r="AJ17" s="33"/>
      <c r="AK17" s="30">
        <f>+AJ17+AY17</f>
        <v>1120000000</v>
      </c>
      <c r="AL17" s="30">
        <f>+AI17-AJ17</f>
        <v>1220000000</v>
      </c>
      <c r="AM17" s="30">
        <v>1120000000</v>
      </c>
      <c r="AN17" s="30"/>
      <c r="AO17" s="30"/>
      <c r="AP17" s="30"/>
      <c r="AQ17" s="31"/>
      <c r="AR17" s="30"/>
      <c r="AS17" s="42"/>
      <c r="AT17" s="38"/>
      <c r="AU17" s="38"/>
      <c r="AV17" s="38"/>
      <c r="AW17" s="158"/>
      <c r="AX17" s="35"/>
      <c r="AY17" s="30">
        <f>+SUM(AM17:AX17)</f>
        <v>1120000000</v>
      </c>
      <c r="AZ17" s="30">
        <v>40679562</v>
      </c>
      <c r="BA17" s="30">
        <v>45868748</v>
      </c>
      <c r="BB17" s="30">
        <v>54088192</v>
      </c>
      <c r="BC17" s="30">
        <v>48654887</v>
      </c>
      <c r="BD17" s="31">
        <v>56319926</v>
      </c>
      <c r="BE17" s="38">
        <v>109838279</v>
      </c>
      <c r="BF17" s="38">
        <v>109313802</v>
      </c>
      <c r="BG17" s="38">
        <v>88960389</v>
      </c>
      <c r="BH17" s="38">
        <v>95049010</v>
      </c>
      <c r="BI17" s="38"/>
      <c r="BJ17" s="38"/>
      <c r="BK17" s="35"/>
      <c r="BL17" s="30">
        <f>+SUM(AZ17:BK17)</f>
        <v>648772795</v>
      </c>
      <c r="BM17" s="34">
        <v>40563332</v>
      </c>
      <c r="BN17" s="38">
        <v>45260629</v>
      </c>
      <c r="BO17" s="38">
        <v>53919448</v>
      </c>
      <c r="BP17" s="38">
        <v>47401423</v>
      </c>
      <c r="BQ17" s="38">
        <v>54662008</v>
      </c>
      <c r="BR17" s="38">
        <v>91437656</v>
      </c>
      <c r="BS17" s="38">
        <v>71735207</v>
      </c>
      <c r="BT17" s="38">
        <v>65438099</v>
      </c>
      <c r="BU17" s="38">
        <v>92189152</v>
      </c>
      <c r="BV17" s="38"/>
      <c r="BW17" s="38"/>
      <c r="BX17" s="35"/>
      <c r="BY17" s="30">
        <f>+SUM(BM17:BX17)</f>
        <v>562606954</v>
      </c>
      <c r="BZ17" s="38">
        <v>40563332</v>
      </c>
      <c r="CA17" s="38">
        <v>45260629</v>
      </c>
      <c r="CB17" s="38">
        <v>53919448</v>
      </c>
      <c r="CC17" s="38">
        <v>47401423</v>
      </c>
      <c r="CD17" s="38">
        <v>54662008</v>
      </c>
      <c r="CE17" s="38">
        <v>91437656</v>
      </c>
      <c r="CF17" s="38">
        <v>71389008</v>
      </c>
      <c r="CG17" s="38">
        <v>65784298</v>
      </c>
      <c r="CH17" s="38">
        <v>92189152</v>
      </c>
      <c r="CI17" s="38"/>
      <c r="CJ17" s="38"/>
      <c r="CK17" s="35"/>
      <c r="CL17" s="30">
        <f>+SUM(BZ17:CK17)</f>
        <v>562606954</v>
      </c>
      <c r="CM17" s="32">
        <f>+AL17-AY17</f>
        <v>100000000</v>
      </c>
      <c r="CN17" s="31">
        <f>+AY17-BL17</f>
        <v>471227205</v>
      </c>
      <c r="CO17" s="31">
        <f>+BL17-BY17</f>
        <v>86165841</v>
      </c>
      <c r="CP17" s="31">
        <f>+BY17-CL17</f>
        <v>0</v>
      </c>
      <c r="CQ17" s="262">
        <f t="shared" si="24"/>
        <v>0.91803278688524592</v>
      </c>
      <c r="CR17" s="76">
        <f t="shared" si="25"/>
        <v>0.53178097950819669</v>
      </c>
    </row>
    <row r="18" spans="1:96" s="64" customFormat="1" ht="20.25" customHeight="1" outlineLevel="2" x14ac:dyDescent="0.2">
      <c r="A18" s="258"/>
      <c r="B18" s="131" t="s">
        <v>220</v>
      </c>
      <c r="C18" s="451">
        <v>10</v>
      </c>
      <c r="D18" s="110" t="s">
        <v>219</v>
      </c>
      <c r="E18" s="134">
        <f t="shared" ref="E18:AL18" si="26">+E19</f>
        <v>1525000000</v>
      </c>
      <c r="F18" s="133">
        <f t="shared" si="26"/>
        <v>0</v>
      </c>
      <c r="G18" s="133">
        <f t="shared" si="26"/>
        <v>0</v>
      </c>
      <c r="H18" s="133">
        <f t="shared" si="26"/>
        <v>0</v>
      </c>
      <c r="I18" s="133">
        <f t="shared" si="26"/>
        <v>0</v>
      </c>
      <c r="J18" s="133">
        <f t="shared" si="26"/>
        <v>0</v>
      </c>
      <c r="K18" s="133">
        <f t="shared" si="26"/>
        <v>0</v>
      </c>
      <c r="L18" s="133">
        <f t="shared" si="26"/>
        <v>0</v>
      </c>
      <c r="M18" s="133">
        <f t="shared" si="26"/>
        <v>0</v>
      </c>
      <c r="N18" s="133">
        <f t="shared" si="26"/>
        <v>0</v>
      </c>
      <c r="O18" s="133">
        <f t="shared" si="26"/>
        <v>0</v>
      </c>
      <c r="P18" s="133">
        <f t="shared" si="26"/>
        <v>0</v>
      </c>
      <c r="Q18" s="133">
        <f t="shared" si="26"/>
        <v>0</v>
      </c>
      <c r="R18" s="133">
        <f t="shared" si="26"/>
        <v>0</v>
      </c>
      <c r="S18" s="133">
        <f t="shared" si="26"/>
        <v>0</v>
      </c>
      <c r="T18" s="133">
        <f t="shared" si="26"/>
        <v>0</v>
      </c>
      <c r="U18" s="133">
        <f t="shared" si="26"/>
        <v>0</v>
      </c>
      <c r="V18" s="133">
        <f t="shared" si="26"/>
        <v>0</v>
      </c>
      <c r="W18" s="133">
        <f t="shared" si="26"/>
        <v>40000000</v>
      </c>
      <c r="X18" s="133">
        <f t="shared" si="26"/>
        <v>0</v>
      </c>
      <c r="Y18" s="133">
        <f t="shared" si="26"/>
        <v>0</v>
      </c>
      <c r="Z18" s="133">
        <f t="shared" si="26"/>
        <v>0</v>
      </c>
      <c r="AA18" s="133">
        <f t="shared" si="26"/>
        <v>0</v>
      </c>
      <c r="AB18" s="133">
        <f t="shared" si="26"/>
        <v>0</v>
      </c>
      <c r="AC18" s="133">
        <f t="shared" si="26"/>
        <v>0</v>
      </c>
      <c r="AD18" s="133">
        <f t="shared" si="26"/>
        <v>0</v>
      </c>
      <c r="AE18" s="134">
        <f t="shared" si="26"/>
        <v>40000000</v>
      </c>
      <c r="AF18" s="133">
        <f>+AF19</f>
        <v>0</v>
      </c>
      <c r="AG18" s="133">
        <f>+AG19</f>
        <v>176691450</v>
      </c>
      <c r="AH18" s="133">
        <f t="shared" si="26"/>
        <v>0</v>
      </c>
      <c r="AI18" s="134">
        <f>+AI19</f>
        <v>1741691450</v>
      </c>
      <c r="AJ18" s="132">
        <f t="shared" si="26"/>
        <v>0</v>
      </c>
      <c r="AK18" s="134">
        <f t="shared" si="26"/>
        <v>1701691450</v>
      </c>
      <c r="AL18" s="134">
        <f t="shared" si="26"/>
        <v>1741691450</v>
      </c>
      <c r="AM18" s="134">
        <f t="shared" ref="AM18:BR18" si="27">+AM19</f>
        <v>1701691450</v>
      </c>
      <c r="AN18" s="134">
        <f t="shared" si="27"/>
        <v>0</v>
      </c>
      <c r="AO18" s="134">
        <f t="shared" si="27"/>
        <v>0</v>
      </c>
      <c r="AP18" s="134">
        <f t="shared" si="27"/>
        <v>0</v>
      </c>
      <c r="AQ18" s="133">
        <f t="shared" si="27"/>
        <v>0</v>
      </c>
      <c r="AR18" s="134">
        <f t="shared" si="27"/>
        <v>0</v>
      </c>
      <c r="AS18" s="173">
        <f t="shared" si="27"/>
        <v>0</v>
      </c>
      <c r="AT18" s="137">
        <f t="shared" si="27"/>
        <v>0</v>
      </c>
      <c r="AU18" s="137">
        <f t="shared" si="27"/>
        <v>0</v>
      </c>
      <c r="AV18" s="137">
        <f t="shared" si="27"/>
        <v>0</v>
      </c>
      <c r="AW18" s="187">
        <f t="shared" si="27"/>
        <v>0</v>
      </c>
      <c r="AX18" s="176">
        <f t="shared" si="27"/>
        <v>0</v>
      </c>
      <c r="AY18" s="134">
        <f t="shared" si="27"/>
        <v>1701691450</v>
      </c>
      <c r="AZ18" s="134">
        <v>134785242</v>
      </c>
      <c r="BA18" s="134">
        <v>136780332</v>
      </c>
      <c r="BB18" s="134">
        <v>131153680</v>
      </c>
      <c r="BC18" s="173">
        <v>135320874</v>
      </c>
      <c r="BD18" s="137">
        <v>133476289</v>
      </c>
      <c r="BE18" s="137">
        <v>187674746</v>
      </c>
      <c r="BF18" s="137">
        <v>144455025</v>
      </c>
      <c r="BG18" s="137">
        <v>140006546</v>
      </c>
      <c r="BH18" s="137">
        <v>140507338</v>
      </c>
      <c r="BI18" s="137">
        <f t="shared" si="27"/>
        <v>0</v>
      </c>
      <c r="BJ18" s="137">
        <f t="shared" si="27"/>
        <v>0</v>
      </c>
      <c r="BK18" s="176">
        <f t="shared" si="27"/>
        <v>0</v>
      </c>
      <c r="BL18" s="134">
        <f t="shared" si="27"/>
        <v>1284160072</v>
      </c>
      <c r="BM18" s="259">
        <v>100087281</v>
      </c>
      <c r="BN18" s="137">
        <v>136599150</v>
      </c>
      <c r="BO18" s="137">
        <f>+BO19</f>
        <v>131153680</v>
      </c>
      <c r="BP18" s="137">
        <f t="shared" si="27"/>
        <v>135320874</v>
      </c>
      <c r="BQ18" s="137">
        <f t="shared" si="27"/>
        <v>133476289</v>
      </c>
      <c r="BR18" s="137">
        <f t="shared" si="27"/>
        <v>187674746</v>
      </c>
      <c r="BS18" s="137">
        <f t="shared" ref="BS18:CP18" si="28">+BS19</f>
        <v>144455025</v>
      </c>
      <c r="BT18" s="137">
        <f>+BT19</f>
        <v>140006546</v>
      </c>
      <c r="BU18" s="137">
        <f t="shared" si="28"/>
        <v>140507338</v>
      </c>
      <c r="BV18" s="137">
        <f t="shared" si="28"/>
        <v>0</v>
      </c>
      <c r="BW18" s="137">
        <f t="shared" si="28"/>
        <v>0</v>
      </c>
      <c r="BX18" s="176">
        <f t="shared" si="28"/>
        <v>0</v>
      </c>
      <c r="BY18" s="134">
        <f t="shared" si="28"/>
        <v>1284160072</v>
      </c>
      <c r="BZ18" s="259">
        <v>134785242</v>
      </c>
      <c r="CA18" s="137">
        <v>136780332</v>
      </c>
      <c r="CB18" s="137">
        <v>131153680</v>
      </c>
      <c r="CC18" s="137">
        <v>135320874</v>
      </c>
      <c r="CD18" s="137">
        <v>133476289</v>
      </c>
      <c r="CE18" s="137">
        <v>187674746</v>
      </c>
      <c r="CF18" s="137">
        <v>144455025</v>
      </c>
      <c r="CG18" s="137">
        <f>+CG19</f>
        <v>140006546</v>
      </c>
      <c r="CH18" s="137">
        <f t="shared" si="28"/>
        <v>140507338</v>
      </c>
      <c r="CI18" s="137">
        <f t="shared" si="28"/>
        <v>0</v>
      </c>
      <c r="CJ18" s="137">
        <f t="shared" si="28"/>
        <v>0</v>
      </c>
      <c r="CK18" s="176">
        <f t="shared" si="28"/>
        <v>0</v>
      </c>
      <c r="CL18" s="134">
        <f t="shared" si="28"/>
        <v>1284160072</v>
      </c>
      <c r="CM18" s="135">
        <f t="shared" si="28"/>
        <v>40000000</v>
      </c>
      <c r="CN18" s="133">
        <f t="shared" si="28"/>
        <v>417531378</v>
      </c>
      <c r="CO18" s="133">
        <f t="shared" si="28"/>
        <v>0</v>
      </c>
      <c r="CP18" s="133">
        <f t="shared" si="28"/>
        <v>0</v>
      </c>
      <c r="CQ18" s="260">
        <f t="shared" si="24"/>
        <v>0.97703381962402125</v>
      </c>
      <c r="CR18" s="261">
        <f t="shared" si="25"/>
        <v>0.7373062961295469</v>
      </c>
    </row>
    <row r="19" spans="1:96" s="26" customFormat="1" ht="18" customHeight="1" outlineLevel="3" x14ac:dyDescent="0.2">
      <c r="A19" s="403" t="s">
        <v>720</v>
      </c>
      <c r="B19" s="112" t="s">
        <v>127</v>
      </c>
      <c r="C19" s="25" t="s">
        <v>85</v>
      </c>
      <c r="D19" s="111" t="s">
        <v>38</v>
      </c>
      <c r="E19" s="30">
        <v>1525000000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>
        <v>40000000</v>
      </c>
      <c r="X19" s="31"/>
      <c r="Y19" s="31"/>
      <c r="Z19" s="31"/>
      <c r="AA19" s="31"/>
      <c r="AB19" s="31"/>
      <c r="AC19" s="31"/>
      <c r="AD19" s="113">
        <f>+F19+H19+J19+L19+N19+P19+R19+T19+V19+X19+Z19+AB19</f>
        <v>0</v>
      </c>
      <c r="AE19" s="37">
        <f>+G19+I19+K19+M19+O19+Q19+S19+U19+W19+Y19+AA19+AC19</f>
        <v>40000000</v>
      </c>
      <c r="AF19" s="113"/>
      <c r="AG19" s="937">
        <v>176691450</v>
      </c>
      <c r="AH19" s="175"/>
      <c r="AI19" s="30">
        <f>+E19-AD19+AE19-AH19-AF19+AG19</f>
        <v>1741691450</v>
      </c>
      <c r="AJ19" s="122"/>
      <c r="AK19" s="30">
        <f>+AJ19+AY19</f>
        <v>1701691450</v>
      </c>
      <c r="AL19" s="30">
        <f>+AI19-AJ19</f>
        <v>1741691450</v>
      </c>
      <c r="AM19" s="30">
        <v>1701691450</v>
      </c>
      <c r="AN19" s="30"/>
      <c r="AO19" s="37"/>
      <c r="AP19" s="37"/>
      <c r="AQ19" s="113"/>
      <c r="AR19" s="30"/>
      <c r="AS19" s="45"/>
      <c r="AT19" s="40"/>
      <c r="AU19" s="40"/>
      <c r="AV19" s="40">
        <v>0</v>
      </c>
      <c r="AW19" s="155">
        <v>0</v>
      </c>
      <c r="AX19" s="115"/>
      <c r="AY19" s="37">
        <f>+SUM(AM19:AX19)</f>
        <v>1701691450</v>
      </c>
      <c r="AZ19" s="30">
        <v>134785242</v>
      </c>
      <c r="BA19" s="30">
        <v>136780332</v>
      </c>
      <c r="BB19" s="30">
        <v>131153680</v>
      </c>
      <c r="BC19" s="30">
        <v>135320874</v>
      </c>
      <c r="BD19" s="31">
        <v>133476289</v>
      </c>
      <c r="BE19" s="40">
        <v>187674746</v>
      </c>
      <c r="BF19" s="40">
        <v>144455025</v>
      </c>
      <c r="BG19" s="40">
        <v>140006546</v>
      </c>
      <c r="BH19" s="40">
        <v>140507338</v>
      </c>
      <c r="BI19" s="40"/>
      <c r="BJ19" s="40"/>
      <c r="BK19" s="115"/>
      <c r="BL19" s="30">
        <f>+SUM(AZ19:BK19)</f>
        <v>1284160072</v>
      </c>
      <c r="BM19" s="34">
        <v>134785242</v>
      </c>
      <c r="BN19" s="38">
        <v>136780332</v>
      </c>
      <c r="BO19" s="38">
        <v>131153680</v>
      </c>
      <c r="BP19" s="38">
        <v>135320874</v>
      </c>
      <c r="BQ19" s="38">
        <v>133476289</v>
      </c>
      <c r="BR19" s="40">
        <v>187674746</v>
      </c>
      <c r="BS19" s="40">
        <v>144455025</v>
      </c>
      <c r="BT19" s="40">
        <v>140006546</v>
      </c>
      <c r="BU19" s="40">
        <v>140507338</v>
      </c>
      <c r="BV19" s="40"/>
      <c r="BW19" s="40"/>
      <c r="BX19" s="115"/>
      <c r="BY19" s="30">
        <f>+SUM(BM19:BX19)</f>
        <v>1284160072</v>
      </c>
      <c r="BZ19" s="38">
        <v>134785242</v>
      </c>
      <c r="CA19" s="38">
        <v>136780332</v>
      </c>
      <c r="CB19" s="38">
        <v>131153680</v>
      </c>
      <c r="CC19" s="38">
        <v>135320874</v>
      </c>
      <c r="CD19" s="38">
        <v>133476289</v>
      </c>
      <c r="CE19" s="40">
        <v>187674746</v>
      </c>
      <c r="CF19" s="40">
        <v>144455025</v>
      </c>
      <c r="CG19" s="40">
        <v>140006546</v>
      </c>
      <c r="CH19" s="40">
        <v>140507338</v>
      </c>
      <c r="CI19" s="107"/>
      <c r="CJ19" s="107"/>
      <c r="CK19" s="115"/>
      <c r="CL19" s="30">
        <f>+SUM(BZ19:CK19)</f>
        <v>1284160072</v>
      </c>
      <c r="CM19" s="32">
        <f>+AL19-AY19</f>
        <v>40000000</v>
      </c>
      <c r="CN19" s="31">
        <f>+AY19-BL19</f>
        <v>417531378</v>
      </c>
      <c r="CO19" s="31">
        <f>+BL19-BY19</f>
        <v>0</v>
      </c>
      <c r="CP19" s="31">
        <f>+BY19-CL19</f>
        <v>0</v>
      </c>
      <c r="CQ19" s="262">
        <f t="shared" si="24"/>
        <v>0.97703381962402125</v>
      </c>
      <c r="CR19" s="76">
        <f t="shared" si="25"/>
        <v>0.7373062961295469</v>
      </c>
    </row>
    <row r="20" spans="1:96" s="64" customFormat="1" ht="20.25" customHeight="1" outlineLevel="2" x14ac:dyDescent="0.2">
      <c r="A20" s="258"/>
      <c r="B20" s="131" t="s">
        <v>680</v>
      </c>
      <c r="C20" s="451">
        <v>10</v>
      </c>
      <c r="D20" s="110" t="s">
        <v>221</v>
      </c>
      <c r="E20" s="134">
        <f t="shared" ref="E20:AY20" si="29">+SUM(E21:E26)</f>
        <v>24015000000</v>
      </c>
      <c r="F20" s="133">
        <f t="shared" si="29"/>
        <v>0</v>
      </c>
      <c r="G20" s="133">
        <f t="shared" si="29"/>
        <v>0</v>
      </c>
      <c r="H20" s="133">
        <f t="shared" si="29"/>
        <v>0</v>
      </c>
      <c r="I20" s="133">
        <f t="shared" si="29"/>
        <v>0</v>
      </c>
      <c r="J20" s="133">
        <f t="shared" si="29"/>
        <v>0</v>
      </c>
      <c r="K20" s="133">
        <f t="shared" si="29"/>
        <v>0</v>
      </c>
      <c r="L20" s="133">
        <f t="shared" si="29"/>
        <v>0</v>
      </c>
      <c r="M20" s="133">
        <f t="shared" si="29"/>
        <v>0</v>
      </c>
      <c r="N20" s="133">
        <f t="shared" si="29"/>
        <v>0</v>
      </c>
      <c r="O20" s="133">
        <f t="shared" si="29"/>
        <v>0</v>
      </c>
      <c r="P20" s="133">
        <f t="shared" si="29"/>
        <v>500000000</v>
      </c>
      <c r="Q20" s="133">
        <f t="shared" si="29"/>
        <v>500000000</v>
      </c>
      <c r="R20" s="133">
        <f t="shared" si="29"/>
        <v>0</v>
      </c>
      <c r="S20" s="133">
        <f t="shared" si="29"/>
        <v>0</v>
      </c>
      <c r="T20" s="133">
        <f t="shared" si="29"/>
        <v>0</v>
      </c>
      <c r="U20" s="133">
        <f t="shared" si="29"/>
        <v>0</v>
      </c>
      <c r="V20" s="133">
        <f t="shared" si="29"/>
        <v>0</v>
      </c>
      <c r="W20" s="133">
        <f t="shared" si="29"/>
        <v>930000000</v>
      </c>
      <c r="X20" s="133">
        <f t="shared" si="29"/>
        <v>0</v>
      </c>
      <c r="Y20" s="133">
        <f t="shared" si="29"/>
        <v>0</v>
      </c>
      <c r="Z20" s="133">
        <f t="shared" si="29"/>
        <v>0</v>
      </c>
      <c r="AA20" s="133">
        <f t="shared" si="29"/>
        <v>0</v>
      </c>
      <c r="AB20" s="133">
        <f t="shared" si="29"/>
        <v>0</v>
      </c>
      <c r="AC20" s="133">
        <f t="shared" si="29"/>
        <v>0</v>
      </c>
      <c r="AD20" s="133">
        <f t="shared" si="29"/>
        <v>500000000</v>
      </c>
      <c r="AE20" s="134">
        <f t="shared" si="29"/>
        <v>1430000000</v>
      </c>
      <c r="AF20" s="133">
        <f>+SUM(AF21:AF26)</f>
        <v>0</v>
      </c>
      <c r="AG20" s="133">
        <f t="shared" ref="AG20" si="30">+SUM(AG21:AG26)</f>
        <v>1839000000</v>
      </c>
      <c r="AH20" s="133">
        <f t="shared" si="29"/>
        <v>0</v>
      </c>
      <c r="AI20" s="134">
        <f t="shared" si="29"/>
        <v>26784000000</v>
      </c>
      <c r="AJ20" s="132">
        <f t="shared" si="29"/>
        <v>0</v>
      </c>
      <c r="AK20" s="134">
        <f t="shared" si="29"/>
        <v>25854000000</v>
      </c>
      <c r="AL20" s="134">
        <f t="shared" si="29"/>
        <v>26784000000</v>
      </c>
      <c r="AM20" s="134">
        <f t="shared" si="29"/>
        <v>25854000000</v>
      </c>
      <c r="AN20" s="134">
        <f t="shared" si="29"/>
        <v>0</v>
      </c>
      <c r="AO20" s="134">
        <f t="shared" si="29"/>
        <v>0</v>
      </c>
      <c r="AP20" s="134">
        <f t="shared" si="29"/>
        <v>0</v>
      </c>
      <c r="AQ20" s="133">
        <f t="shared" si="29"/>
        <v>0</v>
      </c>
      <c r="AR20" s="134">
        <f t="shared" si="29"/>
        <v>0</v>
      </c>
      <c r="AS20" s="173">
        <f t="shared" si="29"/>
        <v>0</v>
      </c>
      <c r="AT20" s="137">
        <f t="shared" si="29"/>
        <v>0</v>
      </c>
      <c r="AU20" s="137">
        <f>+SUM(AU21:AU26)</f>
        <v>0</v>
      </c>
      <c r="AV20" s="137">
        <f>+SUM(AV21:AV26)</f>
        <v>0</v>
      </c>
      <c r="AW20" s="187">
        <f>+SUM(AW21:AW26)</f>
        <v>0</v>
      </c>
      <c r="AX20" s="176">
        <f t="shared" si="29"/>
        <v>0</v>
      </c>
      <c r="AY20" s="134">
        <f t="shared" si="29"/>
        <v>25854000000</v>
      </c>
      <c r="AZ20" s="134">
        <v>252895435</v>
      </c>
      <c r="BA20" s="134">
        <v>270037498</v>
      </c>
      <c r="BB20" s="134">
        <v>269280893</v>
      </c>
      <c r="BC20" s="173">
        <v>276000120</v>
      </c>
      <c r="BD20" s="173">
        <v>275382489</v>
      </c>
      <c r="BE20" s="134">
        <v>374469666</v>
      </c>
      <c r="BF20" s="137">
        <v>295060203</v>
      </c>
      <c r="BG20" s="134">
        <f>+SUM(BG21:BG26)</f>
        <v>1059722152</v>
      </c>
      <c r="BH20" s="137">
        <f>+BH21+BH22+BH23+BH24+BH25+BH26</f>
        <v>1035002267</v>
      </c>
      <c r="BI20" s="137"/>
      <c r="BJ20" s="137"/>
      <c r="BK20" s="176"/>
      <c r="BL20" s="134">
        <f>+SUM(BL21:BL26)</f>
        <v>13662485898</v>
      </c>
      <c r="BM20" s="259">
        <v>252895435</v>
      </c>
      <c r="BN20" s="259">
        <v>270037498</v>
      </c>
      <c r="BO20" s="259">
        <v>269280893</v>
      </c>
      <c r="BP20" s="259">
        <v>276000120</v>
      </c>
      <c r="BQ20" s="137">
        <v>275382489</v>
      </c>
      <c r="BR20" s="137">
        <v>374469666</v>
      </c>
      <c r="BS20" s="137">
        <v>295060203</v>
      </c>
      <c r="BT20" s="134">
        <f>+SUM(BT21:BT26)</f>
        <v>1059722152</v>
      </c>
      <c r="BU20" s="137">
        <f t="shared" ref="BU20:CP20" si="31">+SUM(BU21:BU26)</f>
        <v>1035002267</v>
      </c>
      <c r="BV20" s="137">
        <f t="shared" si="31"/>
        <v>0</v>
      </c>
      <c r="BW20" s="137">
        <f t="shared" si="31"/>
        <v>0</v>
      </c>
      <c r="BX20" s="176">
        <f t="shared" si="31"/>
        <v>0</v>
      </c>
      <c r="BY20" s="134">
        <f t="shared" si="31"/>
        <v>13662481073</v>
      </c>
      <c r="BZ20" s="259">
        <v>252895435</v>
      </c>
      <c r="CA20" s="259">
        <v>270037498</v>
      </c>
      <c r="CB20" s="259">
        <v>269280893</v>
      </c>
      <c r="CC20" s="259">
        <v>276000120</v>
      </c>
      <c r="CD20" s="137">
        <v>275382489</v>
      </c>
      <c r="CE20" s="137">
        <v>374469666</v>
      </c>
      <c r="CF20" s="137">
        <f>+SUM(CF21:CF26)</f>
        <v>5122296588</v>
      </c>
      <c r="CG20" s="137">
        <f t="shared" si="31"/>
        <v>1059722152</v>
      </c>
      <c r="CH20" s="137">
        <f t="shared" si="31"/>
        <v>1035002267</v>
      </c>
      <c r="CI20" s="137">
        <f t="shared" si="31"/>
        <v>0</v>
      </c>
      <c r="CJ20" s="137">
        <f>+SUM(CJ21:CJ26)</f>
        <v>0</v>
      </c>
      <c r="CK20" s="176">
        <f t="shared" si="31"/>
        <v>0</v>
      </c>
      <c r="CL20" s="134">
        <f t="shared" si="31"/>
        <v>13662481073</v>
      </c>
      <c r="CM20" s="135">
        <f t="shared" si="31"/>
        <v>930000000</v>
      </c>
      <c r="CN20" s="133">
        <f t="shared" si="31"/>
        <v>12191514102</v>
      </c>
      <c r="CO20" s="133">
        <f t="shared" si="31"/>
        <v>4825</v>
      </c>
      <c r="CP20" s="133">
        <f t="shared" si="31"/>
        <v>0</v>
      </c>
      <c r="CQ20" s="260">
        <f t="shared" si="24"/>
        <v>0.96527777777777779</v>
      </c>
      <c r="CR20" s="261">
        <f t="shared" si="25"/>
        <v>0.51009878651433693</v>
      </c>
    </row>
    <row r="21" spans="1:96" s="26" customFormat="1" ht="18" customHeight="1" outlineLevel="3" x14ac:dyDescent="0.2">
      <c r="A21" s="403" t="s">
        <v>721</v>
      </c>
      <c r="B21" s="43" t="s">
        <v>128</v>
      </c>
      <c r="C21" s="452" t="s">
        <v>85</v>
      </c>
      <c r="D21" s="65" t="s">
        <v>39</v>
      </c>
      <c r="E21" s="30">
        <v>3150962889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>
        <v>25000000</v>
      </c>
      <c r="X21" s="31"/>
      <c r="Y21" s="31"/>
      <c r="Z21" s="31"/>
      <c r="AA21" s="31"/>
      <c r="AB21" s="31"/>
      <c r="AC21" s="31"/>
      <c r="AD21" s="113">
        <f t="shared" ref="AD21:AE26" si="32">+F21+H21+J21+L21+N21+P21+R21+T21+V21+X21+Z21+AB21</f>
        <v>0</v>
      </c>
      <c r="AE21" s="37">
        <f t="shared" si="32"/>
        <v>25000000</v>
      </c>
      <c r="AF21" s="113"/>
      <c r="AG21" s="937">
        <v>265447249</v>
      </c>
      <c r="AH21" s="175"/>
      <c r="AI21" s="30">
        <f t="shared" ref="AI21:AI26" si="33">+E21-AD21+AE21-AH21-AF21+AG21</f>
        <v>3441410138</v>
      </c>
      <c r="AJ21" s="122"/>
      <c r="AK21" s="37">
        <f t="shared" ref="AK21:AK26" si="34">+AJ21+AY21</f>
        <v>3416410138</v>
      </c>
      <c r="AL21" s="37">
        <f t="shared" ref="AL21:AL26" si="35">+AI21-AJ21</f>
        <v>3441410138</v>
      </c>
      <c r="AM21" s="30">
        <v>3416410138</v>
      </c>
      <c r="AN21" s="30"/>
      <c r="AO21" s="37"/>
      <c r="AP21" s="37"/>
      <c r="AQ21" s="113"/>
      <c r="AR21" s="30"/>
      <c r="AS21" s="45"/>
      <c r="AT21" s="40"/>
      <c r="AU21" s="40"/>
      <c r="AV21" s="40"/>
      <c r="AW21" s="152"/>
      <c r="AX21" s="115"/>
      <c r="AY21" s="37">
        <f t="shared" ref="AY21:AY26" si="36">+SUM(AM21:AX21)</f>
        <v>3416410138</v>
      </c>
      <c r="AZ21" s="30">
        <v>252895435</v>
      </c>
      <c r="BA21" s="30">
        <v>270037498</v>
      </c>
      <c r="BB21" s="30">
        <v>269280893</v>
      </c>
      <c r="BC21" s="30">
        <v>276000120</v>
      </c>
      <c r="BD21" s="31">
        <v>275382489</v>
      </c>
      <c r="BE21" s="40">
        <v>374469666</v>
      </c>
      <c r="BF21" s="40">
        <v>295060203</v>
      </c>
      <c r="BG21" s="40">
        <v>283065814</v>
      </c>
      <c r="BH21" s="40">
        <v>283090104</v>
      </c>
      <c r="BI21" s="116"/>
      <c r="BJ21" s="40"/>
      <c r="BK21" s="115"/>
      <c r="BL21" s="30">
        <f t="shared" ref="BL21:BL26" si="37">+SUM(AZ21:BK21)</f>
        <v>2579282222</v>
      </c>
      <c r="BM21" s="34">
        <v>252895435</v>
      </c>
      <c r="BN21" s="38">
        <v>270037498</v>
      </c>
      <c r="BO21" s="38">
        <v>269280893</v>
      </c>
      <c r="BP21" s="38">
        <v>276000120</v>
      </c>
      <c r="BQ21" s="38">
        <v>275382489</v>
      </c>
      <c r="BR21" s="40">
        <v>374469666</v>
      </c>
      <c r="BS21" s="40">
        <v>295060203</v>
      </c>
      <c r="BT21" s="40">
        <v>283065814</v>
      </c>
      <c r="BU21" s="40">
        <v>283090104</v>
      </c>
      <c r="BV21" s="116"/>
      <c r="BW21" s="40"/>
      <c r="BX21" s="115"/>
      <c r="BY21" s="30">
        <f t="shared" ref="BY21:BY26" si="38">+SUM(BM21:BX21)</f>
        <v>2579282222</v>
      </c>
      <c r="BZ21" s="38">
        <v>252895435</v>
      </c>
      <c r="CA21" s="38">
        <v>270037498</v>
      </c>
      <c r="CB21" s="38">
        <v>269280893</v>
      </c>
      <c r="CC21" s="38">
        <v>276000120</v>
      </c>
      <c r="CD21" s="38">
        <v>275382489</v>
      </c>
      <c r="CE21" s="40">
        <v>374469666</v>
      </c>
      <c r="CF21" s="40">
        <v>295060203</v>
      </c>
      <c r="CG21" s="40">
        <v>283065814</v>
      </c>
      <c r="CH21" s="40">
        <v>283090104</v>
      </c>
      <c r="CI21" s="41"/>
      <c r="CJ21" s="41"/>
      <c r="CK21" s="115"/>
      <c r="CL21" s="30">
        <f t="shared" ref="CL21:CL26" si="39">+SUM(BZ21:CK21)</f>
        <v>2579282222</v>
      </c>
      <c r="CM21" s="32">
        <f t="shared" ref="CM21:CM26" si="40">+AL21-AY21</f>
        <v>25000000</v>
      </c>
      <c r="CN21" s="31">
        <f t="shared" ref="CN21:CN26" si="41">+AY21-BL21</f>
        <v>837127916</v>
      </c>
      <c r="CO21" s="31">
        <f t="shared" ref="CO21:CO26" si="42">+BL21-BY21</f>
        <v>0</v>
      </c>
      <c r="CP21" s="31">
        <f t="shared" ref="CP21:CP26" si="43">+BY21-CL21</f>
        <v>0</v>
      </c>
      <c r="CQ21" s="262">
        <f t="shared" si="24"/>
        <v>0.99273553601648623</v>
      </c>
      <c r="CR21" s="76">
        <f t="shared" si="25"/>
        <v>0.74948411220145017</v>
      </c>
    </row>
    <row r="22" spans="1:96" s="26" customFormat="1" ht="18" customHeight="1" outlineLevel="3" x14ac:dyDescent="0.2">
      <c r="A22" s="403" t="s">
        <v>722</v>
      </c>
      <c r="B22" s="112" t="s">
        <v>129</v>
      </c>
      <c r="C22" s="25" t="s">
        <v>85</v>
      </c>
      <c r="D22" s="111" t="s">
        <v>41</v>
      </c>
      <c r="E22" s="30">
        <v>3753886505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>
        <v>500000000</v>
      </c>
      <c r="R22" s="31"/>
      <c r="S22" s="31"/>
      <c r="T22" s="31"/>
      <c r="U22" s="31"/>
      <c r="V22" s="31"/>
      <c r="W22" s="31">
        <v>5000000</v>
      </c>
      <c r="X22" s="31"/>
      <c r="Y22" s="31"/>
      <c r="Z22" s="31"/>
      <c r="AA22" s="31"/>
      <c r="AB22" s="31"/>
      <c r="AC22" s="31"/>
      <c r="AD22" s="113">
        <f t="shared" si="32"/>
        <v>0</v>
      </c>
      <c r="AE22" s="37">
        <f t="shared" si="32"/>
        <v>505000000</v>
      </c>
      <c r="AF22" s="113"/>
      <c r="AG22" s="937">
        <v>2369434</v>
      </c>
      <c r="AH22" s="175"/>
      <c r="AI22" s="30">
        <f t="shared" si="33"/>
        <v>4261255939</v>
      </c>
      <c r="AJ22" s="122"/>
      <c r="AK22" s="37">
        <f t="shared" si="34"/>
        <v>4256255939</v>
      </c>
      <c r="AL22" s="37">
        <f t="shared" si="35"/>
        <v>4261255939</v>
      </c>
      <c r="AM22" s="30">
        <v>4256255939</v>
      </c>
      <c r="AN22" s="30"/>
      <c r="AO22" s="37"/>
      <c r="AP22" s="37"/>
      <c r="AQ22" s="113"/>
      <c r="AR22" s="30"/>
      <c r="AS22" s="45"/>
      <c r="AT22" s="40"/>
      <c r="AU22" s="40"/>
      <c r="AV22" s="40"/>
      <c r="AW22" s="152"/>
      <c r="AX22" s="115"/>
      <c r="AY22" s="37">
        <f t="shared" si="36"/>
        <v>4256255939</v>
      </c>
      <c r="AZ22" s="30">
        <v>15514993</v>
      </c>
      <c r="BA22" s="30">
        <v>11655646</v>
      </c>
      <c r="BB22" s="30">
        <v>1668835</v>
      </c>
      <c r="BC22" s="30">
        <v>9413639</v>
      </c>
      <c r="BD22" s="31">
        <v>7098210</v>
      </c>
      <c r="BE22" s="40">
        <v>5694910</v>
      </c>
      <c r="BF22" s="40">
        <v>4097223893</v>
      </c>
      <c r="BG22" s="40">
        <v>3808459</v>
      </c>
      <c r="BH22" s="40"/>
      <c r="BI22" s="116"/>
      <c r="BJ22" s="40"/>
      <c r="BK22" s="115"/>
      <c r="BL22" s="30">
        <f t="shared" si="37"/>
        <v>4152078585</v>
      </c>
      <c r="BM22" s="34">
        <v>15514993</v>
      </c>
      <c r="BN22" s="38">
        <v>11655646</v>
      </c>
      <c r="BO22" s="38">
        <v>1668835</v>
      </c>
      <c r="BP22" s="38">
        <v>9413639</v>
      </c>
      <c r="BQ22" s="38">
        <v>7098210</v>
      </c>
      <c r="BR22" s="40">
        <v>5694910</v>
      </c>
      <c r="BS22" s="40">
        <v>4097223893</v>
      </c>
      <c r="BT22" s="40">
        <v>3808459</v>
      </c>
      <c r="BU22" s="40"/>
      <c r="BV22" s="116"/>
      <c r="BW22" s="40"/>
      <c r="BX22" s="115"/>
      <c r="BY22" s="30">
        <f t="shared" si="38"/>
        <v>4152078585</v>
      </c>
      <c r="BZ22" s="38">
        <v>15514993</v>
      </c>
      <c r="CA22" s="38">
        <v>11655646</v>
      </c>
      <c r="CB22" s="38">
        <v>1668835</v>
      </c>
      <c r="CC22" s="38">
        <v>9413639</v>
      </c>
      <c r="CD22" s="38">
        <v>7098210</v>
      </c>
      <c r="CE22" s="40">
        <v>5694910</v>
      </c>
      <c r="CF22" s="40">
        <v>4097223893</v>
      </c>
      <c r="CG22" s="40">
        <v>3808459</v>
      </c>
      <c r="CH22" s="40"/>
      <c r="CI22" s="41"/>
      <c r="CJ22" s="41"/>
      <c r="CK22" s="115"/>
      <c r="CL22" s="30">
        <f t="shared" si="39"/>
        <v>4152078585</v>
      </c>
      <c r="CM22" s="32">
        <f t="shared" si="40"/>
        <v>5000000</v>
      </c>
      <c r="CN22" s="31">
        <f t="shared" si="41"/>
        <v>104177354</v>
      </c>
      <c r="CO22" s="31">
        <f t="shared" si="42"/>
        <v>0</v>
      </c>
      <c r="CP22" s="31">
        <f t="shared" si="43"/>
        <v>0</v>
      </c>
      <c r="CQ22" s="262">
        <f t="shared" si="24"/>
        <v>0.9988266370122858</v>
      </c>
      <c r="CR22" s="76">
        <f t="shared" si="25"/>
        <v>0.97437906674396546</v>
      </c>
    </row>
    <row r="23" spans="1:96" s="26" customFormat="1" ht="18" customHeight="1" outlineLevel="3" x14ac:dyDescent="0.2">
      <c r="A23" s="403" t="s">
        <v>723</v>
      </c>
      <c r="B23" s="112" t="s">
        <v>130</v>
      </c>
      <c r="C23" s="25" t="s">
        <v>85</v>
      </c>
      <c r="D23" s="111" t="s">
        <v>42</v>
      </c>
      <c r="E23" s="30">
        <v>4008125026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>
        <v>300000000</v>
      </c>
      <c r="X23" s="31"/>
      <c r="Y23" s="31"/>
      <c r="Z23" s="31"/>
      <c r="AA23" s="31"/>
      <c r="AB23" s="31"/>
      <c r="AC23" s="31"/>
      <c r="AD23" s="113">
        <f t="shared" si="32"/>
        <v>0</v>
      </c>
      <c r="AE23" s="37">
        <f t="shared" si="32"/>
        <v>300000000</v>
      </c>
      <c r="AF23" s="113"/>
      <c r="AG23" s="937">
        <v>164912147</v>
      </c>
      <c r="AH23" s="175"/>
      <c r="AI23" s="30">
        <f t="shared" si="33"/>
        <v>4473037173</v>
      </c>
      <c r="AJ23" s="122"/>
      <c r="AK23" s="37">
        <f t="shared" si="34"/>
        <v>4173037173</v>
      </c>
      <c r="AL23" s="37">
        <f t="shared" si="35"/>
        <v>4473037173</v>
      </c>
      <c r="AM23" s="30">
        <v>4173037173</v>
      </c>
      <c r="AN23" s="30"/>
      <c r="AO23" s="37"/>
      <c r="AP23" s="37"/>
      <c r="AQ23" s="113"/>
      <c r="AR23" s="30"/>
      <c r="AS23" s="45"/>
      <c r="AT23" s="40"/>
      <c r="AU23" s="40"/>
      <c r="AV23" s="40"/>
      <c r="AW23" s="152"/>
      <c r="AX23" s="115"/>
      <c r="AY23" s="37">
        <f t="shared" si="36"/>
        <v>4173037173</v>
      </c>
      <c r="AZ23" s="30">
        <v>315263827</v>
      </c>
      <c r="BA23" s="30">
        <v>159299453</v>
      </c>
      <c r="BB23" s="30">
        <v>286910411</v>
      </c>
      <c r="BC23" s="30">
        <v>184023744</v>
      </c>
      <c r="BD23" s="31">
        <v>484763823</v>
      </c>
      <c r="BE23" s="40">
        <v>663858625</v>
      </c>
      <c r="BF23" s="40">
        <v>286310237</v>
      </c>
      <c r="BG23" s="40">
        <v>312010132</v>
      </c>
      <c r="BH23" s="40">
        <v>297163708</v>
      </c>
      <c r="BI23" s="116"/>
      <c r="BJ23" s="40"/>
      <c r="BK23" s="115"/>
      <c r="BL23" s="30">
        <f t="shared" si="37"/>
        <v>2989603960</v>
      </c>
      <c r="BM23" s="34">
        <v>315263827</v>
      </c>
      <c r="BN23" s="38">
        <v>159299453</v>
      </c>
      <c r="BO23" s="38">
        <v>286910411</v>
      </c>
      <c r="BP23" s="38">
        <v>184023744</v>
      </c>
      <c r="BQ23" s="38">
        <v>484763823</v>
      </c>
      <c r="BR23" s="40">
        <v>663853866</v>
      </c>
      <c r="BS23" s="40">
        <v>286310237</v>
      </c>
      <c r="BT23" s="40">
        <v>312010132</v>
      </c>
      <c r="BU23" s="40">
        <v>297163708</v>
      </c>
      <c r="BV23" s="116"/>
      <c r="BW23" s="40"/>
      <c r="BX23" s="115"/>
      <c r="BY23" s="30">
        <f t="shared" si="38"/>
        <v>2989599201</v>
      </c>
      <c r="BZ23" s="38">
        <v>315263827</v>
      </c>
      <c r="CA23" s="38">
        <v>159299453</v>
      </c>
      <c r="CB23" s="38">
        <v>286910411</v>
      </c>
      <c r="CC23" s="38">
        <v>184023744</v>
      </c>
      <c r="CD23" s="38">
        <v>484763823</v>
      </c>
      <c r="CE23" s="40">
        <v>663853866</v>
      </c>
      <c r="CF23" s="40">
        <v>286310237</v>
      </c>
      <c r="CG23" s="40">
        <v>312010132</v>
      </c>
      <c r="CH23" s="40">
        <v>297163708</v>
      </c>
      <c r="CI23" s="41"/>
      <c r="CJ23" s="41"/>
      <c r="CK23" s="115"/>
      <c r="CL23" s="30">
        <f t="shared" si="39"/>
        <v>2989599201</v>
      </c>
      <c r="CM23" s="32">
        <f t="shared" si="40"/>
        <v>300000000</v>
      </c>
      <c r="CN23" s="31">
        <f t="shared" si="41"/>
        <v>1183433213</v>
      </c>
      <c r="CO23" s="31">
        <f t="shared" si="42"/>
        <v>4759</v>
      </c>
      <c r="CP23" s="31">
        <f t="shared" si="43"/>
        <v>0</v>
      </c>
      <c r="CQ23" s="262">
        <f t="shared" si="24"/>
        <v>0.9329314762213804</v>
      </c>
      <c r="CR23" s="76">
        <f t="shared" si="25"/>
        <v>0.66836108093305135</v>
      </c>
    </row>
    <row r="24" spans="1:96" s="26" customFormat="1" ht="18" customHeight="1" outlineLevel="3" x14ac:dyDescent="0.2">
      <c r="A24" s="403" t="s">
        <v>724</v>
      </c>
      <c r="B24" s="112" t="s">
        <v>131</v>
      </c>
      <c r="C24" s="25" t="s">
        <v>85</v>
      </c>
      <c r="D24" s="111" t="s">
        <v>44</v>
      </c>
      <c r="E24" s="30">
        <v>8490939236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>
        <v>500000000</v>
      </c>
      <c r="Q24" s="31"/>
      <c r="R24" s="31"/>
      <c r="S24" s="31"/>
      <c r="T24" s="31"/>
      <c r="U24" s="31"/>
      <c r="V24" s="31"/>
      <c r="W24" s="31">
        <v>450000000</v>
      </c>
      <c r="X24" s="31"/>
      <c r="Y24" s="31"/>
      <c r="Z24" s="31"/>
      <c r="AA24" s="31"/>
      <c r="AB24" s="31"/>
      <c r="AC24" s="31"/>
      <c r="AD24" s="113">
        <f t="shared" si="32"/>
        <v>500000000</v>
      </c>
      <c r="AE24" s="37">
        <f t="shared" si="32"/>
        <v>450000000</v>
      </c>
      <c r="AF24" s="113"/>
      <c r="AG24" s="937">
        <v>1011048392</v>
      </c>
      <c r="AH24" s="175"/>
      <c r="AI24" s="30">
        <f t="shared" si="33"/>
        <v>9451987628</v>
      </c>
      <c r="AJ24" s="122"/>
      <c r="AK24" s="37">
        <f t="shared" si="34"/>
        <v>9001987628</v>
      </c>
      <c r="AL24" s="37">
        <f t="shared" si="35"/>
        <v>9451987628</v>
      </c>
      <c r="AM24" s="30">
        <v>9001987628</v>
      </c>
      <c r="AN24" s="30"/>
      <c r="AO24" s="37"/>
      <c r="AP24" s="37"/>
      <c r="AQ24" s="113"/>
      <c r="AR24" s="30"/>
      <c r="AS24" s="45"/>
      <c r="AT24" s="40"/>
      <c r="AU24" s="40"/>
      <c r="AV24" s="40"/>
      <c r="AW24" s="152"/>
      <c r="AX24" s="115"/>
      <c r="AY24" s="37">
        <f t="shared" si="36"/>
        <v>9001987628</v>
      </c>
      <c r="AZ24" s="30">
        <v>953935</v>
      </c>
      <c r="BA24" s="30">
        <v>5822120</v>
      </c>
      <c r="BB24" s="30">
        <v>2699254</v>
      </c>
      <c r="BC24" s="30">
        <v>4879071</v>
      </c>
      <c r="BD24" s="31">
        <v>8174282</v>
      </c>
      <c r="BE24" s="40">
        <v>4141962</v>
      </c>
      <c r="BF24" s="40">
        <v>16979341</v>
      </c>
      <c r="BG24" s="40">
        <v>25567011</v>
      </c>
      <c r="BH24" s="40">
        <v>35128475</v>
      </c>
      <c r="BI24" s="40"/>
      <c r="BJ24" s="40"/>
      <c r="BK24" s="115"/>
      <c r="BL24" s="30">
        <f t="shared" si="37"/>
        <v>104345451</v>
      </c>
      <c r="BM24" s="34">
        <v>953935</v>
      </c>
      <c r="BN24" s="38">
        <v>5822120</v>
      </c>
      <c r="BO24" s="38">
        <v>2699254</v>
      </c>
      <c r="BP24" s="38">
        <v>4879071</v>
      </c>
      <c r="BQ24" s="38">
        <v>8174282</v>
      </c>
      <c r="BR24" s="40">
        <v>4141896</v>
      </c>
      <c r="BS24" s="40">
        <v>16979341</v>
      </c>
      <c r="BT24" s="40">
        <v>25567011</v>
      </c>
      <c r="BU24" s="40">
        <v>35128475</v>
      </c>
      <c r="BV24" s="40"/>
      <c r="BW24" s="40"/>
      <c r="BX24" s="115"/>
      <c r="BY24" s="30">
        <f t="shared" si="38"/>
        <v>104345385</v>
      </c>
      <c r="BZ24" s="38">
        <v>953935</v>
      </c>
      <c r="CA24" s="38">
        <v>5822120</v>
      </c>
      <c r="CB24" s="38">
        <v>2699254</v>
      </c>
      <c r="CC24" s="38">
        <v>4879071</v>
      </c>
      <c r="CD24" s="38">
        <v>8174282</v>
      </c>
      <c r="CE24" s="40">
        <v>4141896</v>
      </c>
      <c r="CF24" s="40">
        <v>16979341</v>
      </c>
      <c r="CG24" s="40">
        <v>25567011</v>
      </c>
      <c r="CH24" s="40">
        <v>35128475</v>
      </c>
      <c r="CI24" s="38"/>
      <c r="CJ24" s="38"/>
      <c r="CK24" s="115"/>
      <c r="CL24" s="30">
        <f t="shared" si="39"/>
        <v>104345385</v>
      </c>
      <c r="CM24" s="32">
        <f t="shared" si="40"/>
        <v>450000000</v>
      </c>
      <c r="CN24" s="31">
        <f t="shared" si="41"/>
        <v>8897642177</v>
      </c>
      <c r="CO24" s="31">
        <f t="shared" si="42"/>
        <v>66</v>
      </c>
      <c r="CP24" s="31">
        <f t="shared" si="43"/>
        <v>0</v>
      </c>
      <c r="CQ24" s="262">
        <f t="shared" si="24"/>
        <v>0.95239096603692674</v>
      </c>
      <c r="CR24" s="76">
        <f t="shared" si="25"/>
        <v>1.1039524712335986E-2</v>
      </c>
    </row>
    <row r="25" spans="1:96" s="26" customFormat="1" outlineLevel="3" x14ac:dyDescent="0.2">
      <c r="A25" s="403" t="s">
        <v>725</v>
      </c>
      <c r="B25" s="112" t="s">
        <v>132</v>
      </c>
      <c r="C25" s="25" t="s">
        <v>85</v>
      </c>
      <c r="D25" s="111" t="s">
        <v>40</v>
      </c>
      <c r="E25" s="37">
        <v>2597340556</v>
      </c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>
        <v>100000000</v>
      </c>
      <c r="X25" s="113"/>
      <c r="Y25" s="113"/>
      <c r="Z25" s="113"/>
      <c r="AA25" s="113"/>
      <c r="AB25" s="113"/>
      <c r="AC25" s="113"/>
      <c r="AD25" s="113">
        <f t="shared" si="32"/>
        <v>0</v>
      </c>
      <c r="AE25" s="37">
        <f t="shared" si="32"/>
        <v>100000000</v>
      </c>
      <c r="AF25" s="113"/>
      <c r="AG25" s="937">
        <v>251923584</v>
      </c>
      <c r="AH25" s="175"/>
      <c r="AI25" s="30">
        <f t="shared" si="33"/>
        <v>2949264140</v>
      </c>
      <c r="AJ25" s="122"/>
      <c r="AK25" s="37">
        <f t="shared" si="34"/>
        <v>2849264140</v>
      </c>
      <c r="AL25" s="37">
        <f t="shared" si="35"/>
        <v>2949264140</v>
      </c>
      <c r="AM25" s="37">
        <v>2849264140</v>
      </c>
      <c r="AN25" s="30"/>
      <c r="AO25" s="37"/>
      <c r="AP25" s="37"/>
      <c r="AQ25" s="113"/>
      <c r="AR25" s="30"/>
      <c r="AS25" s="45"/>
      <c r="AT25" s="40"/>
      <c r="AU25" s="40"/>
      <c r="AV25" s="40"/>
      <c r="AW25" s="152"/>
      <c r="AX25" s="115"/>
      <c r="AY25" s="37">
        <f t="shared" si="36"/>
        <v>2849264140</v>
      </c>
      <c r="AZ25" s="30">
        <v>334360793</v>
      </c>
      <c r="BA25" s="30">
        <v>275989043</v>
      </c>
      <c r="BB25" s="30">
        <v>158887921</v>
      </c>
      <c r="BC25" s="30">
        <v>220269499</v>
      </c>
      <c r="BD25" s="31">
        <v>202555066</v>
      </c>
      <c r="BE25" s="40">
        <v>267904639</v>
      </c>
      <c r="BF25" s="40">
        <v>240582422</v>
      </c>
      <c r="BG25" s="40">
        <v>254448426</v>
      </c>
      <c r="BH25" s="40">
        <v>238981901</v>
      </c>
      <c r="BI25" s="116"/>
      <c r="BJ25" s="40"/>
      <c r="BK25" s="115"/>
      <c r="BL25" s="37">
        <f t="shared" si="37"/>
        <v>2193979710</v>
      </c>
      <c r="BM25" s="34">
        <v>334360793</v>
      </c>
      <c r="BN25" s="38">
        <v>275989043</v>
      </c>
      <c r="BO25" s="38">
        <v>158887921</v>
      </c>
      <c r="BP25" s="38">
        <v>220269499</v>
      </c>
      <c r="BQ25" s="38">
        <v>202555066</v>
      </c>
      <c r="BR25" s="40">
        <v>267904639</v>
      </c>
      <c r="BS25" s="40">
        <v>240582422</v>
      </c>
      <c r="BT25" s="40">
        <v>254448426</v>
      </c>
      <c r="BU25" s="40">
        <v>238981901</v>
      </c>
      <c r="BV25" s="116"/>
      <c r="BW25" s="40"/>
      <c r="BX25" s="115"/>
      <c r="BY25" s="30">
        <f t="shared" si="38"/>
        <v>2193979710</v>
      </c>
      <c r="BZ25" s="38">
        <v>334360793</v>
      </c>
      <c r="CA25" s="38">
        <v>275989043</v>
      </c>
      <c r="CB25" s="38">
        <v>158887921</v>
      </c>
      <c r="CC25" s="38">
        <v>220269499</v>
      </c>
      <c r="CD25" s="38">
        <v>202555066</v>
      </c>
      <c r="CE25" s="40">
        <v>267904639</v>
      </c>
      <c r="CF25" s="40">
        <v>240582422</v>
      </c>
      <c r="CG25" s="40">
        <v>254448426</v>
      </c>
      <c r="CH25" s="40">
        <v>238981901</v>
      </c>
      <c r="CI25" s="116"/>
      <c r="CJ25" s="116"/>
      <c r="CK25" s="115"/>
      <c r="CL25" s="30">
        <f t="shared" si="39"/>
        <v>2193979710</v>
      </c>
      <c r="CM25" s="32">
        <f t="shared" si="40"/>
        <v>100000000</v>
      </c>
      <c r="CN25" s="31">
        <f t="shared" si="41"/>
        <v>655284430</v>
      </c>
      <c r="CO25" s="31">
        <f t="shared" si="42"/>
        <v>0</v>
      </c>
      <c r="CP25" s="31">
        <f t="shared" si="43"/>
        <v>0</v>
      </c>
      <c r="CQ25" s="262">
        <f t="shared" si="24"/>
        <v>0.96609323707438421</v>
      </c>
      <c r="CR25" s="76">
        <f t="shared" si="25"/>
        <v>0.74390749890581176</v>
      </c>
    </row>
    <row r="26" spans="1:96" s="26" customFormat="1" ht="18" customHeight="1" outlineLevel="3" x14ac:dyDescent="0.2">
      <c r="A26" s="403" t="s">
        <v>726</v>
      </c>
      <c r="B26" s="112" t="s">
        <v>133</v>
      </c>
      <c r="C26" s="25" t="s">
        <v>85</v>
      </c>
      <c r="D26" s="111" t="s">
        <v>45</v>
      </c>
      <c r="E26" s="30">
        <v>2013745788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>
        <v>50000000</v>
      </c>
      <c r="X26" s="31"/>
      <c r="Y26" s="31"/>
      <c r="Z26" s="31"/>
      <c r="AA26" s="31"/>
      <c r="AB26" s="31"/>
      <c r="AC26" s="31"/>
      <c r="AD26" s="113">
        <f t="shared" si="32"/>
        <v>0</v>
      </c>
      <c r="AE26" s="37">
        <f t="shared" si="32"/>
        <v>50000000</v>
      </c>
      <c r="AF26" s="113"/>
      <c r="AG26" s="937">
        <v>143299194</v>
      </c>
      <c r="AH26" s="175"/>
      <c r="AI26" s="30">
        <f t="shared" si="33"/>
        <v>2207044982</v>
      </c>
      <c r="AJ26" s="122"/>
      <c r="AK26" s="37">
        <f t="shared" si="34"/>
        <v>2157044982</v>
      </c>
      <c r="AL26" s="37">
        <f t="shared" si="35"/>
        <v>2207044982</v>
      </c>
      <c r="AM26" s="30">
        <v>2157044982</v>
      </c>
      <c r="AN26" s="30"/>
      <c r="AO26" s="37"/>
      <c r="AP26" s="37"/>
      <c r="AQ26" s="113"/>
      <c r="AR26" s="30"/>
      <c r="AS26" s="45"/>
      <c r="AT26" s="40"/>
      <c r="AU26" s="40"/>
      <c r="AV26" s="40"/>
      <c r="AW26" s="152"/>
      <c r="AX26" s="115"/>
      <c r="AY26" s="37">
        <f t="shared" si="36"/>
        <v>2157044982</v>
      </c>
      <c r="AZ26" s="30">
        <v>168482669</v>
      </c>
      <c r="BA26" s="30">
        <v>172405005</v>
      </c>
      <c r="BB26" s="30">
        <v>169329912</v>
      </c>
      <c r="BC26" s="30">
        <v>174880191</v>
      </c>
      <c r="BD26" s="31">
        <v>174867844</v>
      </c>
      <c r="BE26" s="40">
        <v>235629468</v>
      </c>
      <c r="BF26" s="40">
        <v>186140492</v>
      </c>
      <c r="BG26" s="40">
        <v>180822310</v>
      </c>
      <c r="BH26" s="40">
        <v>180638079</v>
      </c>
      <c r="BI26" s="40"/>
      <c r="BJ26" s="40"/>
      <c r="BK26" s="115"/>
      <c r="BL26" s="30">
        <f t="shared" si="37"/>
        <v>1643195970</v>
      </c>
      <c r="BM26" s="34">
        <v>168482669</v>
      </c>
      <c r="BN26" s="38">
        <v>172405005</v>
      </c>
      <c r="BO26" s="38">
        <v>169329912</v>
      </c>
      <c r="BP26" s="38">
        <v>174880191</v>
      </c>
      <c r="BQ26" s="38">
        <v>174867844</v>
      </c>
      <c r="BR26" s="40">
        <v>235629468</v>
      </c>
      <c r="BS26" s="40">
        <v>186140492</v>
      </c>
      <c r="BT26" s="40">
        <v>180822310</v>
      </c>
      <c r="BU26" s="40">
        <v>180638079</v>
      </c>
      <c r="BV26" s="40"/>
      <c r="BW26" s="40"/>
      <c r="BX26" s="115"/>
      <c r="BY26" s="30">
        <f t="shared" si="38"/>
        <v>1643195970</v>
      </c>
      <c r="BZ26" s="38">
        <v>168482669</v>
      </c>
      <c r="CA26" s="38">
        <v>172405005</v>
      </c>
      <c r="CB26" s="38">
        <v>169329912</v>
      </c>
      <c r="CC26" s="38">
        <v>174880191</v>
      </c>
      <c r="CD26" s="38">
        <v>174867844</v>
      </c>
      <c r="CE26" s="40">
        <v>235629468</v>
      </c>
      <c r="CF26" s="40">
        <v>186140492</v>
      </c>
      <c r="CG26" s="40">
        <v>180822310</v>
      </c>
      <c r="CH26" s="40">
        <v>180638079</v>
      </c>
      <c r="CI26" s="38"/>
      <c r="CJ26" s="38"/>
      <c r="CK26" s="115"/>
      <c r="CL26" s="30">
        <f t="shared" si="39"/>
        <v>1643195970</v>
      </c>
      <c r="CM26" s="32">
        <f t="shared" si="40"/>
        <v>50000000</v>
      </c>
      <c r="CN26" s="31">
        <f t="shared" si="41"/>
        <v>513849012</v>
      </c>
      <c r="CO26" s="31">
        <f t="shared" si="42"/>
        <v>0</v>
      </c>
      <c r="CP26" s="31">
        <f t="shared" si="43"/>
        <v>0</v>
      </c>
      <c r="CQ26" s="262">
        <f t="shared" si="24"/>
        <v>0.97734527369954616</v>
      </c>
      <c r="CR26" s="76">
        <f t="shared" si="25"/>
        <v>0.74452309916717407</v>
      </c>
    </row>
    <row r="27" spans="1:96" s="64" customFormat="1" ht="36" customHeight="1" outlineLevel="2" x14ac:dyDescent="0.2">
      <c r="A27" s="258"/>
      <c r="B27" s="131" t="s">
        <v>223</v>
      </c>
      <c r="C27" s="451">
        <v>10</v>
      </c>
      <c r="D27" s="263" t="s">
        <v>222</v>
      </c>
      <c r="E27" s="134">
        <f t="shared" ref="E27:AO27" si="44">+SUM(E28:E29)</f>
        <v>572000000</v>
      </c>
      <c r="F27" s="133">
        <f t="shared" si="44"/>
        <v>0</v>
      </c>
      <c r="G27" s="133">
        <f t="shared" si="44"/>
        <v>0</v>
      </c>
      <c r="H27" s="133">
        <f t="shared" si="44"/>
        <v>0</v>
      </c>
      <c r="I27" s="133">
        <f t="shared" si="44"/>
        <v>0</v>
      </c>
      <c r="J27" s="133">
        <f t="shared" si="44"/>
        <v>0</v>
      </c>
      <c r="K27" s="133">
        <f t="shared" si="44"/>
        <v>0</v>
      </c>
      <c r="L27" s="133">
        <f t="shared" si="44"/>
        <v>0</v>
      </c>
      <c r="M27" s="133">
        <f t="shared" si="44"/>
        <v>0</v>
      </c>
      <c r="N27" s="133">
        <f t="shared" si="44"/>
        <v>0</v>
      </c>
      <c r="O27" s="133">
        <f t="shared" si="44"/>
        <v>0</v>
      </c>
      <c r="P27" s="133">
        <f t="shared" si="44"/>
        <v>0</v>
      </c>
      <c r="Q27" s="133">
        <f t="shared" si="44"/>
        <v>0</v>
      </c>
      <c r="R27" s="133">
        <f t="shared" si="44"/>
        <v>0</v>
      </c>
      <c r="S27" s="133">
        <f t="shared" si="44"/>
        <v>0</v>
      </c>
      <c r="T27" s="133">
        <f t="shared" si="44"/>
        <v>0</v>
      </c>
      <c r="U27" s="133">
        <f t="shared" si="44"/>
        <v>0</v>
      </c>
      <c r="V27" s="133">
        <f t="shared" si="44"/>
        <v>0</v>
      </c>
      <c r="W27" s="133">
        <f t="shared" si="44"/>
        <v>20000000</v>
      </c>
      <c r="X27" s="133">
        <f t="shared" si="44"/>
        <v>0</v>
      </c>
      <c r="Y27" s="133">
        <f t="shared" si="44"/>
        <v>0</v>
      </c>
      <c r="Z27" s="133">
        <f t="shared" si="44"/>
        <v>0</v>
      </c>
      <c r="AA27" s="133">
        <f t="shared" si="44"/>
        <v>0</v>
      </c>
      <c r="AB27" s="133">
        <f t="shared" si="44"/>
        <v>0</v>
      </c>
      <c r="AC27" s="133">
        <f t="shared" si="44"/>
        <v>0</v>
      </c>
      <c r="AD27" s="133">
        <f t="shared" si="44"/>
        <v>0</v>
      </c>
      <c r="AE27" s="134">
        <f t="shared" si="44"/>
        <v>20000000</v>
      </c>
      <c r="AF27" s="133">
        <f>+SUM(AF28:AF29)</f>
        <v>0</v>
      </c>
      <c r="AG27" s="133">
        <f>+SUM(AG28:AG29)</f>
        <v>100000000</v>
      </c>
      <c r="AH27" s="133">
        <f t="shared" si="44"/>
        <v>0</v>
      </c>
      <c r="AI27" s="134">
        <f t="shared" si="44"/>
        <v>692000000</v>
      </c>
      <c r="AJ27" s="132">
        <f t="shared" si="44"/>
        <v>0</v>
      </c>
      <c r="AK27" s="134">
        <f t="shared" si="44"/>
        <v>672000000</v>
      </c>
      <c r="AL27" s="134">
        <f t="shared" si="44"/>
        <v>692000000</v>
      </c>
      <c r="AM27" s="134">
        <f t="shared" si="44"/>
        <v>672000000</v>
      </c>
      <c r="AN27" s="134">
        <f t="shared" si="44"/>
        <v>0</v>
      </c>
      <c r="AO27" s="134">
        <f t="shared" si="44"/>
        <v>0</v>
      </c>
      <c r="AP27" s="134">
        <f>+SUM(AP28:AP29)</f>
        <v>0</v>
      </c>
      <c r="AQ27" s="133">
        <f t="shared" ref="AQ27:BV27" si="45">+SUM(AQ28:AQ29)</f>
        <v>0</v>
      </c>
      <c r="AR27" s="134">
        <f t="shared" si="45"/>
        <v>0</v>
      </c>
      <c r="AS27" s="173">
        <f t="shared" si="45"/>
        <v>0</v>
      </c>
      <c r="AT27" s="137">
        <f t="shared" si="45"/>
        <v>0</v>
      </c>
      <c r="AU27" s="137">
        <f t="shared" si="45"/>
        <v>0</v>
      </c>
      <c r="AV27" s="137">
        <f t="shared" si="45"/>
        <v>0</v>
      </c>
      <c r="AW27" s="187">
        <f t="shared" si="45"/>
        <v>0</v>
      </c>
      <c r="AX27" s="176">
        <f t="shared" si="45"/>
        <v>0</v>
      </c>
      <c r="AY27" s="134">
        <f t="shared" si="45"/>
        <v>672000000</v>
      </c>
      <c r="AZ27" s="134"/>
      <c r="BA27" s="134">
        <v>24237355</v>
      </c>
      <c r="BB27" s="134">
        <v>24507321</v>
      </c>
      <c r="BC27" s="173">
        <v>26840472</v>
      </c>
      <c r="BD27" s="137">
        <v>24772540</v>
      </c>
      <c r="BE27" s="137">
        <v>35758978</v>
      </c>
      <c r="BF27" s="137">
        <f>+BF28+BF29</f>
        <v>48385587</v>
      </c>
      <c r="BG27" s="137">
        <f>+SUM(BG28:BG29)</f>
        <v>47938921</v>
      </c>
      <c r="BH27" s="137">
        <f t="shared" si="45"/>
        <v>54915081</v>
      </c>
      <c r="BI27" s="137">
        <f t="shared" si="45"/>
        <v>0</v>
      </c>
      <c r="BJ27" s="137">
        <f t="shared" si="45"/>
        <v>0</v>
      </c>
      <c r="BK27" s="176">
        <f t="shared" si="45"/>
        <v>0</v>
      </c>
      <c r="BL27" s="134">
        <f t="shared" si="45"/>
        <v>444623518</v>
      </c>
      <c r="BM27" s="137">
        <f>+SUM(BM28:BM29)</f>
        <v>59189541</v>
      </c>
      <c r="BN27" s="137">
        <v>36408029</v>
      </c>
      <c r="BO27" s="137">
        <f>+SUM(BO28:BO29)</f>
        <v>36642254</v>
      </c>
      <c r="BP27" s="137">
        <f t="shared" si="45"/>
        <v>49513007</v>
      </c>
      <c r="BQ27" s="137">
        <f t="shared" si="45"/>
        <v>29195014</v>
      </c>
      <c r="BR27" s="137">
        <f t="shared" si="45"/>
        <v>45007889</v>
      </c>
      <c r="BS27" s="137">
        <f>+BS28+BS29</f>
        <v>48385587</v>
      </c>
      <c r="BT27" s="137">
        <f t="shared" si="45"/>
        <v>47938921</v>
      </c>
      <c r="BU27" s="137">
        <f t="shared" si="45"/>
        <v>54915081</v>
      </c>
      <c r="BV27" s="137">
        <f t="shared" si="45"/>
        <v>0</v>
      </c>
      <c r="BW27" s="137">
        <f t="shared" ref="BW27:CO27" si="46">+SUM(BW28:BW29)</f>
        <v>0</v>
      </c>
      <c r="BX27" s="176">
        <f t="shared" si="46"/>
        <v>0</v>
      </c>
      <c r="BY27" s="134">
        <f t="shared" si="46"/>
        <v>444616538</v>
      </c>
      <c r="BZ27" s="137">
        <f>+SUM(BZ28:BZ29)</f>
        <v>59189541</v>
      </c>
      <c r="CA27" s="137">
        <f>+SUM(CA28:CA29)</f>
        <v>73829244</v>
      </c>
      <c r="CB27" s="137">
        <f>+SUM(CB28:CB29)</f>
        <v>36642254</v>
      </c>
      <c r="CC27" s="137">
        <f>+SUM(CC28:CC29)</f>
        <v>49513007</v>
      </c>
      <c r="CD27" s="137">
        <f>+SUM(CD28:CD29)</f>
        <v>29195014</v>
      </c>
      <c r="CE27" s="137">
        <f t="shared" si="46"/>
        <v>45007889</v>
      </c>
      <c r="CF27" s="137">
        <f>+CF28+CF29</f>
        <v>48385587</v>
      </c>
      <c r="CG27" s="137">
        <f t="shared" si="46"/>
        <v>47938921</v>
      </c>
      <c r="CH27" s="137">
        <f t="shared" si="46"/>
        <v>54915081</v>
      </c>
      <c r="CI27" s="137">
        <f t="shared" si="46"/>
        <v>0</v>
      </c>
      <c r="CJ27" s="137">
        <f>+SUM(CJ28:CJ29)</f>
        <v>0</v>
      </c>
      <c r="CK27" s="176">
        <f t="shared" si="46"/>
        <v>0</v>
      </c>
      <c r="CL27" s="134">
        <f t="shared" si="46"/>
        <v>444616538</v>
      </c>
      <c r="CM27" s="135">
        <f t="shared" si="46"/>
        <v>20000000</v>
      </c>
      <c r="CN27" s="133">
        <f t="shared" si="46"/>
        <v>227376482</v>
      </c>
      <c r="CO27" s="133">
        <f t="shared" si="46"/>
        <v>6980</v>
      </c>
      <c r="CP27" s="133">
        <f>+SUM(CP28:CP29)</f>
        <v>0</v>
      </c>
      <c r="CQ27" s="260">
        <f t="shared" si="24"/>
        <v>0.97109826589595372</v>
      </c>
      <c r="CR27" s="261">
        <f t="shared" si="25"/>
        <v>0.6425195346820809</v>
      </c>
    </row>
    <row r="28" spans="1:96" s="26" customFormat="1" ht="18" customHeight="1" outlineLevel="3" x14ac:dyDescent="0.2">
      <c r="A28" s="403" t="s">
        <v>727</v>
      </c>
      <c r="B28" s="112" t="s">
        <v>134</v>
      </c>
      <c r="C28" s="25" t="s">
        <v>85</v>
      </c>
      <c r="D28" s="111" t="s">
        <v>46</v>
      </c>
      <c r="E28" s="30">
        <v>300000000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>
        <v>10000000</v>
      </c>
      <c r="X28" s="31"/>
      <c r="Y28" s="31"/>
      <c r="Z28" s="31"/>
      <c r="AA28" s="31"/>
      <c r="AB28" s="31"/>
      <c r="AC28" s="31"/>
      <c r="AD28" s="113">
        <f t="shared" ref="AD28:AE30" si="47">+F28+H28+J28+L28+N28+P28+R28+T28+V28+X28+Z28+AB28</f>
        <v>0</v>
      </c>
      <c r="AE28" s="37">
        <f t="shared" si="47"/>
        <v>10000000</v>
      </c>
      <c r="AF28" s="113"/>
      <c r="AG28" s="937">
        <v>50000000</v>
      </c>
      <c r="AH28" s="175"/>
      <c r="AI28" s="30">
        <f t="shared" ref="AI28:AI29" si="48">+E28-AD28+AE28-AH28-AF28+AG28</f>
        <v>360000000</v>
      </c>
      <c r="AJ28" s="122"/>
      <c r="AK28" s="37">
        <f>+AJ28+AY28</f>
        <v>350000000</v>
      </c>
      <c r="AL28" s="37">
        <f>+AI28-AJ28</f>
        <v>360000000</v>
      </c>
      <c r="AM28" s="30">
        <v>350000000</v>
      </c>
      <c r="AN28" s="30"/>
      <c r="AO28" s="37"/>
      <c r="AP28" s="37"/>
      <c r="AQ28" s="113"/>
      <c r="AR28" s="30"/>
      <c r="AS28" s="45"/>
      <c r="AT28" s="40"/>
      <c r="AU28" s="40"/>
      <c r="AV28" s="40"/>
      <c r="AW28" s="152"/>
      <c r="AX28" s="115"/>
      <c r="AY28" s="37">
        <f>+SUM(AM28:AX28)</f>
        <v>350000000</v>
      </c>
      <c r="AZ28" s="30"/>
      <c r="BA28" s="30">
        <v>24237355</v>
      </c>
      <c r="BB28" s="30">
        <v>24507321</v>
      </c>
      <c r="BC28" s="30">
        <v>26840472</v>
      </c>
      <c r="BD28" s="31">
        <v>24772540</v>
      </c>
      <c r="BE28" s="40">
        <v>35758978</v>
      </c>
      <c r="BF28" s="40">
        <v>30878738</v>
      </c>
      <c r="BG28" s="40">
        <v>31923910</v>
      </c>
      <c r="BH28" s="40">
        <v>26826224</v>
      </c>
      <c r="BI28" s="116"/>
      <c r="BJ28" s="40"/>
      <c r="BK28" s="115"/>
      <c r="BL28" s="30">
        <f>+SUM(AZ28:BK28)</f>
        <v>225745538</v>
      </c>
      <c r="BM28" s="34"/>
      <c r="BN28" s="38">
        <v>24237355</v>
      </c>
      <c r="BO28" s="38">
        <v>24507321</v>
      </c>
      <c r="BP28" s="38">
        <v>26840472</v>
      </c>
      <c r="BQ28" s="38">
        <v>24772540</v>
      </c>
      <c r="BR28" s="40">
        <v>35758978</v>
      </c>
      <c r="BS28" s="40">
        <v>30878738</v>
      </c>
      <c r="BT28" s="40">
        <v>31923910</v>
      </c>
      <c r="BU28" s="40">
        <v>26826224</v>
      </c>
      <c r="BV28" s="116"/>
      <c r="BW28" s="40"/>
      <c r="BX28" s="115"/>
      <c r="BY28" s="30">
        <f>+SUM(BM28:BX28)</f>
        <v>225745538</v>
      </c>
      <c r="BZ28" s="38"/>
      <c r="CA28" s="38">
        <v>24237355</v>
      </c>
      <c r="CB28" s="38">
        <v>24507321</v>
      </c>
      <c r="CC28" s="38">
        <v>26840472</v>
      </c>
      <c r="CD28" s="38">
        <v>24772540</v>
      </c>
      <c r="CE28" s="40">
        <v>35758978</v>
      </c>
      <c r="CF28" s="40">
        <v>30878738</v>
      </c>
      <c r="CG28" s="40">
        <v>31923910</v>
      </c>
      <c r="CH28" s="40">
        <v>26826224</v>
      </c>
      <c r="CI28" s="109"/>
      <c r="CJ28" s="109"/>
      <c r="CK28" s="115"/>
      <c r="CL28" s="30">
        <f>+SUM(BZ28:CK28)</f>
        <v>225745538</v>
      </c>
      <c r="CM28" s="32">
        <f>+AL28-AY28</f>
        <v>10000000</v>
      </c>
      <c r="CN28" s="31">
        <f>+AY28-BL28</f>
        <v>124254462</v>
      </c>
      <c r="CO28" s="31">
        <f>+BL28-BY28</f>
        <v>0</v>
      </c>
      <c r="CP28" s="31">
        <f>+BY28-CL28</f>
        <v>0</v>
      </c>
      <c r="CQ28" s="262">
        <f t="shared" si="24"/>
        <v>0.97222222222222221</v>
      </c>
      <c r="CR28" s="76">
        <f t="shared" si="25"/>
        <v>0.62707093888888887</v>
      </c>
    </row>
    <row r="29" spans="1:96" s="26" customFormat="1" ht="18" customHeight="1" outlineLevel="3" thickBot="1" x14ac:dyDescent="0.25">
      <c r="A29" s="403" t="s">
        <v>728</v>
      </c>
      <c r="B29" s="112" t="s">
        <v>135</v>
      </c>
      <c r="C29" s="25" t="s">
        <v>85</v>
      </c>
      <c r="D29" s="111" t="s">
        <v>47</v>
      </c>
      <c r="E29" s="30">
        <v>272000000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>
        <v>10000000</v>
      </c>
      <c r="X29" s="31"/>
      <c r="Y29" s="31"/>
      <c r="Z29" s="31"/>
      <c r="AA29" s="31"/>
      <c r="AB29" s="31"/>
      <c r="AC29" s="31"/>
      <c r="AD29" s="113">
        <f t="shared" si="47"/>
        <v>0</v>
      </c>
      <c r="AE29" s="37">
        <f t="shared" si="47"/>
        <v>10000000</v>
      </c>
      <c r="AF29" s="113"/>
      <c r="AG29" s="937">
        <v>50000000</v>
      </c>
      <c r="AH29" s="175"/>
      <c r="AI29" s="101">
        <f t="shared" si="48"/>
        <v>332000000</v>
      </c>
      <c r="AJ29" s="122"/>
      <c r="AK29" s="37">
        <f>+AJ29+AY29</f>
        <v>322000000</v>
      </c>
      <c r="AL29" s="37">
        <f>+AI29-AJ29</f>
        <v>332000000</v>
      </c>
      <c r="AM29" s="30">
        <v>322000000</v>
      </c>
      <c r="AN29" s="30"/>
      <c r="AO29" s="37"/>
      <c r="AP29" s="37"/>
      <c r="AQ29" s="113"/>
      <c r="AR29" s="30"/>
      <c r="AS29" s="45"/>
      <c r="AT29" s="40"/>
      <c r="AU29" s="40"/>
      <c r="AV29" s="40"/>
      <c r="AW29" s="152"/>
      <c r="AX29" s="115"/>
      <c r="AY29" s="37">
        <f>+SUM(AM29:AX29)</f>
        <v>322000000</v>
      </c>
      <c r="AZ29" s="30">
        <v>59189541</v>
      </c>
      <c r="BA29" s="30">
        <v>49591889</v>
      </c>
      <c r="BB29" s="30">
        <v>12134933</v>
      </c>
      <c r="BC29" s="30">
        <v>22672535</v>
      </c>
      <c r="BD29" s="31">
        <v>4422474</v>
      </c>
      <c r="BE29" s="40">
        <v>9255891</v>
      </c>
      <c r="BF29" s="40">
        <v>17506849</v>
      </c>
      <c r="BG29" s="40">
        <v>16015011</v>
      </c>
      <c r="BH29" s="40">
        <v>28088857</v>
      </c>
      <c r="BI29" s="116"/>
      <c r="BJ29" s="40"/>
      <c r="BK29" s="115"/>
      <c r="BL29" s="30">
        <f>+SUM(AZ29:BK29)</f>
        <v>218877980</v>
      </c>
      <c r="BM29" s="34">
        <v>59189541</v>
      </c>
      <c r="BN29" s="38">
        <v>49591889</v>
      </c>
      <c r="BO29" s="38">
        <v>12134933</v>
      </c>
      <c r="BP29" s="38">
        <v>22672535</v>
      </c>
      <c r="BQ29" s="38">
        <v>4422474</v>
      </c>
      <c r="BR29" s="40">
        <v>9248911</v>
      </c>
      <c r="BS29" s="40">
        <v>17506849</v>
      </c>
      <c r="BT29" s="40">
        <v>16015011</v>
      </c>
      <c r="BU29" s="40">
        <v>28088857</v>
      </c>
      <c r="BV29" s="116"/>
      <c r="BW29" s="40"/>
      <c r="BX29" s="115"/>
      <c r="BY29" s="30">
        <f>+SUM(BM29:BX29)</f>
        <v>218871000</v>
      </c>
      <c r="BZ29" s="38">
        <v>59189541</v>
      </c>
      <c r="CA29" s="38">
        <v>49591889</v>
      </c>
      <c r="CB29" s="38">
        <v>12134933</v>
      </c>
      <c r="CC29" s="38">
        <v>22672535</v>
      </c>
      <c r="CD29" s="38">
        <v>4422474</v>
      </c>
      <c r="CE29" s="40">
        <v>9248911</v>
      </c>
      <c r="CF29" s="40">
        <v>17506849</v>
      </c>
      <c r="CG29" s="40">
        <v>16015011</v>
      </c>
      <c r="CH29" s="40">
        <v>28088857</v>
      </c>
      <c r="CI29" s="109"/>
      <c r="CJ29" s="109"/>
      <c r="CK29" s="115"/>
      <c r="CL29" s="30">
        <f>+SUM(BZ29:CK29)</f>
        <v>218871000</v>
      </c>
      <c r="CM29" s="32">
        <f>+AL29-AY29</f>
        <v>10000000</v>
      </c>
      <c r="CN29" s="31">
        <f>+AY29-BL29</f>
        <v>103122020</v>
      </c>
      <c r="CO29" s="31">
        <f>+BL29-BY29</f>
        <v>6980</v>
      </c>
      <c r="CP29" s="31">
        <f>+BY29-CL29</f>
        <v>0</v>
      </c>
      <c r="CQ29" s="262">
        <f t="shared" si="24"/>
        <v>0.96987951807228912</v>
      </c>
      <c r="CR29" s="76">
        <f t="shared" si="25"/>
        <v>0.65927102409638549</v>
      </c>
    </row>
    <row r="30" spans="1:96" s="64" customFormat="1" ht="36" customHeight="1" outlineLevel="2" thickBot="1" x14ac:dyDescent="0.25">
      <c r="A30" s="258" t="s">
        <v>854</v>
      </c>
      <c r="B30" s="131" t="s">
        <v>692</v>
      </c>
      <c r="C30" s="451">
        <v>10</v>
      </c>
      <c r="D30" s="263" t="s">
        <v>693</v>
      </c>
      <c r="E30" s="134">
        <v>0</v>
      </c>
      <c r="F30" s="133">
        <f t="shared" ref="F30:AH30" si="49">+SUM(F31:F32)</f>
        <v>0</v>
      </c>
      <c r="G30" s="133">
        <f t="shared" si="49"/>
        <v>0</v>
      </c>
      <c r="H30" s="133">
        <f t="shared" si="49"/>
        <v>0</v>
      </c>
      <c r="I30" s="133">
        <f t="shared" si="49"/>
        <v>0</v>
      </c>
      <c r="J30" s="133">
        <f t="shared" si="49"/>
        <v>0</v>
      </c>
      <c r="K30" s="133">
        <f t="shared" si="49"/>
        <v>0</v>
      </c>
      <c r="L30" s="133">
        <f t="shared" si="49"/>
        <v>0</v>
      </c>
      <c r="M30" s="133">
        <f t="shared" si="49"/>
        <v>0</v>
      </c>
      <c r="N30" s="133">
        <f t="shared" si="49"/>
        <v>0</v>
      </c>
      <c r="O30" s="133">
        <f t="shared" si="49"/>
        <v>0</v>
      </c>
      <c r="P30" s="133">
        <f t="shared" si="49"/>
        <v>0</v>
      </c>
      <c r="Q30" s="133">
        <f t="shared" si="49"/>
        <v>0</v>
      </c>
      <c r="R30" s="133">
        <v>0</v>
      </c>
      <c r="S30" s="133">
        <v>0</v>
      </c>
      <c r="T30" s="133">
        <f t="shared" si="49"/>
        <v>0</v>
      </c>
      <c r="U30" s="133">
        <f t="shared" si="49"/>
        <v>0</v>
      </c>
      <c r="V30" s="133"/>
      <c r="W30" s="133">
        <v>0</v>
      </c>
      <c r="X30" s="133">
        <f t="shared" si="49"/>
        <v>0</v>
      </c>
      <c r="Y30" s="133">
        <f t="shared" si="49"/>
        <v>0</v>
      </c>
      <c r="Z30" s="133">
        <f t="shared" si="49"/>
        <v>0</v>
      </c>
      <c r="AA30" s="133">
        <f t="shared" si="49"/>
        <v>0</v>
      </c>
      <c r="AB30" s="133">
        <f t="shared" si="49"/>
        <v>0</v>
      </c>
      <c r="AC30" s="133">
        <f t="shared" si="49"/>
        <v>0</v>
      </c>
      <c r="AD30" s="133">
        <f t="shared" si="47"/>
        <v>0</v>
      </c>
      <c r="AE30" s="134">
        <f>+G30+I30+K30+M30+O30+Q30+S30+U30+W30+Y30+AA30+AC30</f>
        <v>0</v>
      </c>
      <c r="AF30" s="133">
        <v>0</v>
      </c>
      <c r="AG30" s="133">
        <v>0</v>
      </c>
      <c r="AH30" s="133">
        <f t="shared" si="49"/>
        <v>0</v>
      </c>
      <c r="AI30" s="755">
        <f t="shared" ref="AI30" si="50">+E30-AD30+AE30+AH30-AF30+AG30</f>
        <v>0</v>
      </c>
      <c r="AJ30" s="132"/>
      <c r="AK30" s="134">
        <f>+AJ30+AY30</f>
        <v>0</v>
      </c>
      <c r="AL30" s="134">
        <f>+AI30-AJ30</f>
        <v>0</v>
      </c>
      <c r="AM30" s="134">
        <v>0</v>
      </c>
      <c r="AN30" s="134">
        <v>0</v>
      </c>
      <c r="AO30" s="134">
        <v>0</v>
      </c>
      <c r="AP30" s="134">
        <v>0</v>
      </c>
      <c r="AQ30" s="134">
        <v>0</v>
      </c>
      <c r="AR30" s="134">
        <v>0</v>
      </c>
      <c r="AS30" s="134">
        <v>0</v>
      </c>
      <c r="AT30" s="134">
        <v>0</v>
      </c>
      <c r="AU30" s="134">
        <v>0</v>
      </c>
      <c r="AV30" s="134">
        <v>0</v>
      </c>
      <c r="AW30" s="134">
        <v>0</v>
      </c>
      <c r="AX30" s="134">
        <v>0</v>
      </c>
      <c r="AY30" s="134">
        <f>+SUM(AM30:AX30)</f>
        <v>0</v>
      </c>
      <c r="AZ30" s="134">
        <v>0</v>
      </c>
      <c r="BA30" s="134">
        <v>0</v>
      </c>
      <c r="BB30" s="134">
        <v>0</v>
      </c>
      <c r="BC30" s="134">
        <v>0</v>
      </c>
      <c r="BD30" s="134">
        <v>0</v>
      </c>
      <c r="BE30" s="134">
        <v>0</v>
      </c>
      <c r="BF30" s="134">
        <v>0</v>
      </c>
      <c r="BG30" s="134">
        <v>0</v>
      </c>
      <c r="BH30" s="134">
        <v>0</v>
      </c>
      <c r="BI30" s="134">
        <v>0</v>
      </c>
      <c r="BJ30" s="134">
        <v>0</v>
      </c>
      <c r="BK30" s="134">
        <v>0</v>
      </c>
      <c r="BL30" s="134">
        <f>+SUM(AZ30:BK30)</f>
        <v>0</v>
      </c>
      <c r="BM30" s="134">
        <v>0</v>
      </c>
      <c r="BN30" s="134">
        <v>0</v>
      </c>
      <c r="BO30" s="134">
        <v>0</v>
      </c>
      <c r="BP30" s="134">
        <v>0</v>
      </c>
      <c r="BQ30" s="134">
        <v>0</v>
      </c>
      <c r="BR30" s="134">
        <v>0</v>
      </c>
      <c r="BS30" s="134">
        <v>0</v>
      </c>
      <c r="BT30" s="134">
        <v>0</v>
      </c>
      <c r="BU30" s="134">
        <v>0</v>
      </c>
      <c r="BV30" s="134">
        <v>0</v>
      </c>
      <c r="BW30" s="134">
        <v>0</v>
      </c>
      <c r="BX30" s="134">
        <v>0</v>
      </c>
      <c r="BY30" s="134">
        <f>+SUM(BM30:BX30)</f>
        <v>0</v>
      </c>
      <c r="BZ30" s="134">
        <v>0</v>
      </c>
      <c r="CA30" s="134">
        <v>0</v>
      </c>
      <c r="CB30" s="134">
        <v>0</v>
      </c>
      <c r="CC30" s="134">
        <v>0</v>
      </c>
      <c r="CD30" s="134">
        <v>0</v>
      </c>
      <c r="CE30" s="134">
        <v>0</v>
      </c>
      <c r="CF30" s="134">
        <v>0</v>
      </c>
      <c r="CG30" s="134">
        <v>0</v>
      </c>
      <c r="CH30" s="134">
        <v>0</v>
      </c>
      <c r="CI30" s="134">
        <v>0</v>
      </c>
      <c r="CJ30" s="134">
        <v>0</v>
      </c>
      <c r="CK30" s="134">
        <v>0</v>
      </c>
      <c r="CL30" s="134">
        <f>+SUM(BZ30:CK30)</f>
        <v>0</v>
      </c>
      <c r="CM30" s="135">
        <f>+AL30-AY30</f>
        <v>0</v>
      </c>
      <c r="CN30" s="133">
        <f>+AY30-BL30</f>
        <v>0</v>
      </c>
      <c r="CO30" s="133">
        <f>+BL30-BY30</f>
        <v>0</v>
      </c>
      <c r="CP30" s="133">
        <f>+BY30-CL30</f>
        <v>0</v>
      </c>
      <c r="CQ30" s="260">
        <f t="shared" si="24"/>
        <v>0</v>
      </c>
      <c r="CR30" s="261">
        <f t="shared" si="25"/>
        <v>0</v>
      </c>
    </row>
    <row r="31" spans="1:96" s="64" customFormat="1" ht="20.25" customHeight="1" outlineLevel="1" thickBot="1" x14ac:dyDescent="0.25">
      <c r="A31" s="258"/>
      <c r="B31" s="131" t="s">
        <v>224</v>
      </c>
      <c r="C31" s="451" t="s">
        <v>85</v>
      </c>
      <c r="D31" s="110" t="s">
        <v>225</v>
      </c>
      <c r="E31" s="134">
        <f>+E32</f>
        <v>2620100000</v>
      </c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>
        <f>+V32</f>
        <v>0</v>
      </c>
      <c r="W31" s="133">
        <f>+W32</f>
        <v>0</v>
      </c>
      <c r="X31" s="133"/>
      <c r="Y31" s="133"/>
      <c r="Z31" s="133"/>
      <c r="AA31" s="133"/>
      <c r="AB31" s="133"/>
      <c r="AC31" s="133"/>
      <c r="AD31" s="133">
        <f t="shared" ref="AD31:BK31" si="51">+AD32</f>
        <v>0</v>
      </c>
      <c r="AE31" s="134">
        <f t="shared" si="51"/>
        <v>0</v>
      </c>
      <c r="AF31" s="133">
        <f>+AF32</f>
        <v>0</v>
      </c>
      <c r="AG31" s="133">
        <f>+AG32</f>
        <v>0</v>
      </c>
      <c r="AH31" s="133">
        <f t="shared" si="51"/>
        <v>0</v>
      </c>
      <c r="AI31" s="751">
        <f t="shared" si="51"/>
        <v>2620100000</v>
      </c>
      <c r="AJ31" s="132">
        <f t="shared" si="51"/>
        <v>0</v>
      </c>
      <c r="AK31" s="134">
        <f t="shared" si="51"/>
        <v>2421834999</v>
      </c>
      <c r="AL31" s="134">
        <f t="shared" si="51"/>
        <v>2620100000</v>
      </c>
      <c r="AM31" s="134">
        <f t="shared" si="51"/>
        <v>1763529476</v>
      </c>
      <c r="AN31" s="134">
        <f t="shared" si="51"/>
        <v>509156285</v>
      </c>
      <c r="AO31" s="134">
        <f t="shared" si="51"/>
        <v>58000000</v>
      </c>
      <c r="AP31" s="134">
        <f t="shared" si="51"/>
        <v>0</v>
      </c>
      <c r="AQ31" s="133">
        <f t="shared" si="51"/>
        <v>15856155</v>
      </c>
      <c r="AR31" s="134">
        <f t="shared" si="51"/>
        <v>0</v>
      </c>
      <c r="AS31" s="173">
        <f t="shared" si="51"/>
        <v>21000000</v>
      </c>
      <c r="AT31" s="137">
        <f t="shared" si="51"/>
        <v>45000000</v>
      </c>
      <c r="AU31" s="137">
        <f t="shared" si="51"/>
        <v>9293083</v>
      </c>
      <c r="AV31" s="137">
        <f t="shared" si="51"/>
        <v>0</v>
      </c>
      <c r="AW31" s="187">
        <f t="shared" si="51"/>
        <v>0</v>
      </c>
      <c r="AX31" s="176">
        <f t="shared" si="51"/>
        <v>0</v>
      </c>
      <c r="AY31" s="134">
        <f t="shared" si="51"/>
        <v>2421834999</v>
      </c>
      <c r="AZ31" s="134">
        <v>1529677105</v>
      </c>
      <c r="BA31" s="134">
        <v>274009000</v>
      </c>
      <c r="BB31" s="134">
        <v>513295255</v>
      </c>
      <c r="BC31" s="173">
        <f>+BC32</f>
        <v>6600000</v>
      </c>
      <c r="BD31" s="137">
        <f t="shared" si="51"/>
        <v>25990000</v>
      </c>
      <c r="BE31" s="137">
        <f t="shared" si="51"/>
        <v>0</v>
      </c>
      <c r="BF31" s="137">
        <f t="shared" si="51"/>
        <v>36856155</v>
      </c>
      <c r="BG31" s="137">
        <f t="shared" si="51"/>
        <v>0</v>
      </c>
      <c r="BH31" s="137">
        <f t="shared" si="51"/>
        <v>40000000</v>
      </c>
      <c r="BI31" s="137">
        <f t="shared" si="51"/>
        <v>0</v>
      </c>
      <c r="BJ31" s="137">
        <f t="shared" si="51"/>
        <v>0</v>
      </c>
      <c r="BK31" s="176">
        <f t="shared" si="51"/>
        <v>0</v>
      </c>
      <c r="BL31" s="134">
        <f t="shared" ref="BL31:CP31" si="52">+BL32</f>
        <v>2407541916</v>
      </c>
      <c r="BM31" s="259">
        <f t="shared" si="52"/>
        <v>0</v>
      </c>
      <c r="BN31" s="137">
        <f t="shared" si="52"/>
        <v>40091360</v>
      </c>
      <c r="BO31" s="137">
        <f t="shared" si="52"/>
        <v>75143174</v>
      </c>
      <c r="BP31" s="137">
        <f t="shared" si="52"/>
        <v>89760346</v>
      </c>
      <c r="BQ31" s="137">
        <f t="shared" si="52"/>
        <v>262163744</v>
      </c>
      <c r="BR31" s="137">
        <f t="shared" si="52"/>
        <v>183028310</v>
      </c>
      <c r="BS31" s="137">
        <f>+BS32</f>
        <v>216965881</v>
      </c>
      <c r="BT31" s="137">
        <f t="shared" si="52"/>
        <v>214152802</v>
      </c>
      <c r="BU31" s="137">
        <f t="shared" si="52"/>
        <v>214984208</v>
      </c>
      <c r="BV31" s="137">
        <f t="shared" si="52"/>
        <v>0</v>
      </c>
      <c r="BW31" s="137">
        <f t="shared" si="52"/>
        <v>0</v>
      </c>
      <c r="BX31" s="176">
        <f t="shared" si="52"/>
        <v>0</v>
      </c>
      <c r="BY31" s="134">
        <f>+BY32</f>
        <v>1296289825</v>
      </c>
      <c r="BZ31" s="259">
        <f t="shared" si="52"/>
        <v>0</v>
      </c>
      <c r="CA31" s="137">
        <f t="shared" si="52"/>
        <v>23776677</v>
      </c>
      <c r="CB31" s="137">
        <f t="shared" si="52"/>
        <v>75548767</v>
      </c>
      <c r="CC31" s="137">
        <f t="shared" si="52"/>
        <v>105669436</v>
      </c>
      <c r="CD31" s="137">
        <f t="shared" si="52"/>
        <v>229468690</v>
      </c>
      <c r="CE31" s="137">
        <f t="shared" si="52"/>
        <v>202787604</v>
      </c>
      <c r="CF31" s="137">
        <f t="shared" si="52"/>
        <v>229901641</v>
      </c>
      <c r="CG31" s="137">
        <f t="shared" si="52"/>
        <v>214152802</v>
      </c>
      <c r="CH31" s="137">
        <f t="shared" si="52"/>
        <v>214984208</v>
      </c>
      <c r="CI31" s="137">
        <f t="shared" si="52"/>
        <v>0</v>
      </c>
      <c r="CJ31" s="137">
        <f t="shared" si="52"/>
        <v>0</v>
      </c>
      <c r="CK31" s="176">
        <f t="shared" si="52"/>
        <v>0</v>
      </c>
      <c r="CL31" s="134">
        <f t="shared" si="52"/>
        <v>1296289825</v>
      </c>
      <c r="CM31" s="135">
        <f t="shared" si="52"/>
        <v>198265001</v>
      </c>
      <c r="CN31" s="133">
        <f t="shared" si="52"/>
        <v>14293083</v>
      </c>
      <c r="CO31" s="133">
        <f t="shared" si="52"/>
        <v>1111252091</v>
      </c>
      <c r="CP31" s="31">
        <f t="shared" si="52"/>
        <v>0</v>
      </c>
      <c r="CQ31" s="260">
        <f t="shared" si="24"/>
        <v>0.92432922369375214</v>
      </c>
      <c r="CR31" s="261">
        <f t="shared" si="25"/>
        <v>0.91887405671539257</v>
      </c>
    </row>
    <row r="32" spans="1:96" s="26" customFormat="1" ht="25.5" customHeight="1" outlineLevel="3" thickBot="1" x14ac:dyDescent="0.25">
      <c r="A32" s="403" t="s">
        <v>855</v>
      </c>
      <c r="B32" s="112" t="s">
        <v>136</v>
      </c>
      <c r="C32" s="25" t="s">
        <v>85</v>
      </c>
      <c r="D32" s="111" t="s">
        <v>48</v>
      </c>
      <c r="E32" s="30">
        <v>2620100000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>
        <f>+F32+H32+J32+L32+N32+P32+R32+T32+V32+X32+Z32+AB32</f>
        <v>0</v>
      </c>
      <c r="AE32" s="37">
        <f>+G32+I32+K32+M32+O32+Q32+S32+U32+W32+Y32+AA32+AC32</f>
        <v>0</v>
      </c>
      <c r="AF32" s="113"/>
      <c r="AG32" s="113"/>
      <c r="AH32" s="175"/>
      <c r="AI32" s="756">
        <f t="shared" ref="AI32" si="53">+E32-AD32+AE32-AH32-AF32+AG32</f>
        <v>2620100000</v>
      </c>
      <c r="AJ32" s="122"/>
      <c r="AK32" s="37">
        <f>+AJ32+AY32</f>
        <v>2421834999</v>
      </c>
      <c r="AL32" s="37">
        <f>+AI32-AJ32</f>
        <v>2620100000</v>
      </c>
      <c r="AM32" s="30">
        <v>1763529476</v>
      </c>
      <c r="AN32" s="30">
        <v>509156285</v>
      </c>
      <c r="AO32" s="37">
        <v>58000000</v>
      </c>
      <c r="AP32" s="37">
        <v>0</v>
      </c>
      <c r="AQ32" s="113">
        <v>15856155</v>
      </c>
      <c r="AR32" s="30"/>
      <c r="AS32" s="45">
        <v>21000000</v>
      </c>
      <c r="AT32" s="40">
        <v>45000000</v>
      </c>
      <c r="AU32" s="40">
        <v>9293083</v>
      </c>
      <c r="AV32" s="40"/>
      <c r="AW32" s="152"/>
      <c r="AX32" s="115"/>
      <c r="AY32" s="37">
        <f>+SUM(AM32:AX32)</f>
        <v>2421834999</v>
      </c>
      <c r="AZ32" s="30">
        <v>1529677105</v>
      </c>
      <c r="BA32" s="30">
        <v>260673401</v>
      </c>
      <c r="BB32" s="30">
        <v>507745255</v>
      </c>
      <c r="BC32" s="30">
        <v>6600000</v>
      </c>
      <c r="BD32" s="31">
        <v>25990000</v>
      </c>
      <c r="BE32" s="40"/>
      <c r="BF32" s="40">
        <v>36856155</v>
      </c>
      <c r="BG32" s="40"/>
      <c r="BH32" s="313">
        <v>40000000</v>
      </c>
      <c r="BI32" s="116"/>
      <c r="BJ32" s="40"/>
      <c r="BK32" s="115"/>
      <c r="BL32" s="30">
        <f>+SUM(AZ32:BK32)</f>
        <v>2407541916</v>
      </c>
      <c r="BM32" s="34"/>
      <c r="BN32" s="38">
        <v>40091360</v>
      </c>
      <c r="BO32" s="38">
        <v>75143174</v>
      </c>
      <c r="BP32" s="38">
        <v>89760346</v>
      </c>
      <c r="BQ32" s="38">
        <v>262163744</v>
      </c>
      <c r="BR32" s="107">
        <v>183028310</v>
      </c>
      <c r="BS32" s="40">
        <v>216965881</v>
      </c>
      <c r="BT32" s="40">
        <v>214152802</v>
      </c>
      <c r="BU32" s="40">
        <v>214984208</v>
      </c>
      <c r="BV32" s="116"/>
      <c r="BW32" s="40"/>
      <c r="BX32" s="115"/>
      <c r="BY32" s="30">
        <f>+SUM(BM32:BX32)</f>
        <v>1296289825</v>
      </c>
      <c r="BZ32" s="38"/>
      <c r="CA32" s="38">
        <v>23776677</v>
      </c>
      <c r="CB32" s="38">
        <v>75548767</v>
      </c>
      <c r="CC32" s="38">
        <v>105669436</v>
      </c>
      <c r="CD32" s="38">
        <v>229468690</v>
      </c>
      <c r="CE32" s="107">
        <v>202787604</v>
      </c>
      <c r="CF32" s="40">
        <v>229901641</v>
      </c>
      <c r="CG32" s="40">
        <v>214152802</v>
      </c>
      <c r="CH32" s="40">
        <v>214984208</v>
      </c>
      <c r="CI32" s="109"/>
      <c r="CJ32" s="109"/>
      <c r="CK32" s="115"/>
      <c r="CL32" s="30">
        <f>+SUM(BZ32:CK32)</f>
        <v>1296289825</v>
      </c>
      <c r="CM32" s="123">
        <f>+AL32-AY32</f>
        <v>198265001</v>
      </c>
      <c r="CN32" s="31">
        <f>+AY32-BL32</f>
        <v>14293083</v>
      </c>
      <c r="CO32" s="113">
        <f>+BL32-BY32</f>
        <v>1111252091</v>
      </c>
      <c r="CP32" s="31">
        <f>+BY32-CL32</f>
        <v>0</v>
      </c>
      <c r="CQ32" s="262">
        <f t="shared" si="24"/>
        <v>0.92432922369375214</v>
      </c>
      <c r="CR32" s="76">
        <f t="shared" si="25"/>
        <v>0.91887405671539257</v>
      </c>
    </row>
    <row r="33" spans="1:96" s="64" customFormat="1" ht="30" customHeight="1" outlineLevel="1" thickBot="1" x14ac:dyDescent="0.25">
      <c r="A33" s="258"/>
      <c r="B33" s="131" t="s">
        <v>226</v>
      </c>
      <c r="C33" s="451" t="s">
        <v>85</v>
      </c>
      <c r="D33" s="265" t="s">
        <v>227</v>
      </c>
      <c r="E33" s="134">
        <f t="shared" ref="E33:AK33" si="54">+E34+E40+SUM(E45:E48)</f>
        <v>35057916667</v>
      </c>
      <c r="F33" s="134">
        <f t="shared" si="54"/>
        <v>0</v>
      </c>
      <c r="G33" s="134">
        <f t="shared" si="54"/>
        <v>0</v>
      </c>
      <c r="H33" s="134">
        <f t="shared" si="54"/>
        <v>0</v>
      </c>
      <c r="I33" s="134">
        <f t="shared" si="54"/>
        <v>0</v>
      </c>
      <c r="J33" s="134">
        <f t="shared" si="54"/>
        <v>0</v>
      </c>
      <c r="K33" s="134">
        <f t="shared" si="54"/>
        <v>0</v>
      </c>
      <c r="L33" s="134">
        <f t="shared" si="54"/>
        <v>0</v>
      </c>
      <c r="M33" s="134">
        <f t="shared" si="54"/>
        <v>0</v>
      </c>
      <c r="N33" s="134">
        <f t="shared" si="54"/>
        <v>0</v>
      </c>
      <c r="O33" s="134">
        <f t="shared" si="54"/>
        <v>0</v>
      </c>
      <c r="P33" s="134">
        <f t="shared" si="54"/>
        <v>0</v>
      </c>
      <c r="Q33" s="134">
        <f t="shared" si="54"/>
        <v>0</v>
      </c>
      <c r="R33" s="134">
        <f t="shared" si="54"/>
        <v>0</v>
      </c>
      <c r="S33" s="134">
        <f t="shared" si="54"/>
        <v>0</v>
      </c>
      <c r="T33" s="134">
        <f t="shared" si="54"/>
        <v>0</v>
      </c>
      <c r="U33" s="134">
        <f t="shared" si="54"/>
        <v>0</v>
      </c>
      <c r="V33" s="134">
        <f t="shared" si="54"/>
        <v>0</v>
      </c>
      <c r="W33" s="134">
        <f t="shared" si="54"/>
        <v>3910000000</v>
      </c>
      <c r="X33" s="134">
        <f t="shared" si="54"/>
        <v>0</v>
      </c>
      <c r="Y33" s="134">
        <f t="shared" si="54"/>
        <v>0</v>
      </c>
      <c r="Z33" s="134">
        <f t="shared" si="54"/>
        <v>0</v>
      </c>
      <c r="AA33" s="134">
        <f t="shared" si="54"/>
        <v>0</v>
      </c>
      <c r="AB33" s="134">
        <f t="shared" si="54"/>
        <v>0</v>
      </c>
      <c r="AC33" s="134">
        <f t="shared" si="54"/>
        <v>0</v>
      </c>
      <c r="AD33" s="134">
        <f t="shared" si="54"/>
        <v>0</v>
      </c>
      <c r="AE33" s="134">
        <f>+AE34+AE40+SUM(AE45:AE48)</f>
        <v>3910000000</v>
      </c>
      <c r="AF33" s="134">
        <f t="shared" ref="AF33:AG33" si="55">+AF34+AF40+SUM(AF45:AF48)</f>
        <v>0</v>
      </c>
      <c r="AG33" s="134">
        <f t="shared" si="55"/>
        <v>4243628550</v>
      </c>
      <c r="AH33" s="133">
        <f t="shared" si="54"/>
        <v>0</v>
      </c>
      <c r="AI33" s="751">
        <f t="shared" si="54"/>
        <v>43211545217</v>
      </c>
      <c r="AJ33" s="132">
        <f t="shared" si="54"/>
        <v>0</v>
      </c>
      <c r="AK33" s="134">
        <f t="shared" si="54"/>
        <v>39301545217</v>
      </c>
      <c r="AL33" s="134">
        <f>+AL34+AL40+SUM(AL45:AL48)</f>
        <v>43211545217</v>
      </c>
      <c r="AM33" s="134">
        <f t="shared" ref="AM33:BR33" si="56">+AM34+AM40+SUM(AM45:AM48)</f>
        <v>39301545217</v>
      </c>
      <c r="AN33" s="134">
        <f t="shared" si="56"/>
        <v>0</v>
      </c>
      <c r="AO33" s="134">
        <f t="shared" si="56"/>
        <v>0</v>
      </c>
      <c r="AP33" s="134">
        <f>+AP34+AP40+SUM(AP45:AP48)</f>
        <v>0</v>
      </c>
      <c r="AQ33" s="134">
        <f t="shared" si="56"/>
        <v>0</v>
      </c>
      <c r="AR33" s="134">
        <f t="shared" si="56"/>
        <v>0</v>
      </c>
      <c r="AS33" s="134">
        <f t="shared" si="56"/>
        <v>0</v>
      </c>
      <c r="AT33" s="134">
        <f t="shared" si="56"/>
        <v>0</v>
      </c>
      <c r="AU33" s="134">
        <f t="shared" si="56"/>
        <v>0</v>
      </c>
      <c r="AV33" s="134">
        <f t="shared" si="56"/>
        <v>0</v>
      </c>
      <c r="AW33" s="154">
        <f t="shared" si="56"/>
        <v>0</v>
      </c>
      <c r="AX33" s="134">
        <f t="shared" si="56"/>
        <v>0</v>
      </c>
      <c r="AY33" s="134">
        <f t="shared" si="56"/>
        <v>39301545217</v>
      </c>
      <c r="AZ33" s="134">
        <v>318042545</v>
      </c>
      <c r="BA33" s="134">
        <v>320887300</v>
      </c>
      <c r="BB33" s="134">
        <v>340356500</v>
      </c>
      <c r="BC33" s="134">
        <v>330716800</v>
      </c>
      <c r="BD33" s="134">
        <v>353992300</v>
      </c>
      <c r="BE33" s="134">
        <v>373328600</v>
      </c>
      <c r="BF33" s="134">
        <v>495935200</v>
      </c>
      <c r="BG33" s="134">
        <f t="shared" si="56"/>
        <v>4201316874</v>
      </c>
      <c r="BH33" s="134">
        <f t="shared" si="56"/>
        <v>3323522561</v>
      </c>
      <c r="BI33" s="134">
        <f t="shared" si="56"/>
        <v>0</v>
      </c>
      <c r="BJ33" s="134">
        <f t="shared" si="56"/>
        <v>0</v>
      </c>
      <c r="BK33" s="134">
        <f t="shared" si="56"/>
        <v>0</v>
      </c>
      <c r="BL33" s="134">
        <f t="shared" si="56"/>
        <v>29919089115</v>
      </c>
      <c r="BM33" s="134">
        <f t="shared" si="56"/>
        <v>1952169232</v>
      </c>
      <c r="BN33" s="134">
        <f t="shared" si="56"/>
        <v>1975037633</v>
      </c>
      <c r="BO33" s="134">
        <f t="shared" si="56"/>
        <v>1991886290</v>
      </c>
      <c r="BP33" s="134">
        <f t="shared" si="56"/>
        <v>1979329993</v>
      </c>
      <c r="BQ33" s="134">
        <f t="shared" si="56"/>
        <v>2015613146</v>
      </c>
      <c r="BR33" s="134">
        <f t="shared" si="56"/>
        <v>2127185295</v>
      </c>
      <c r="BS33" s="134">
        <f>+BS34+BS40+BS45+BS46+BS47+BS48</f>
        <v>3694701627</v>
      </c>
      <c r="BT33" s="134">
        <f t="shared" ref="BT33:CP33" si="57">+BT34+BT40+SUM(BT45:BT48)</f>
        <v>4190576303</v>
      </c>
      <c r="BU33" s="134">
        <f t="shared" si="57"/>
        <v>3323522561</v>
      </c>
      <c r="BV33" s="134">
        <f t="shared" si="57"/>
        <v>0</v>
      </c>
      <c r="BW33" s="134">
        <f t="shared" si="57"/>
        <v>0</v>
      </c>
      <c r="BX33" s="134">
        <f t="shared" si="57"/>
        <v>0</v>
      </c>
      <c r="BY33" s="134">
        <f t="shared" si="57"/>
        <v>29886198398</v>
      </c>
      <c r="BZ33" s="134">
        <v>318042545</v>
      </c>
      <c r="CA33" s="134">
        <v>320887300</v>
      </c>
      <c r="CB33" s="134">
        <v>340356500</v>
      </c>
      <c r="CC33" s="134">
        <v>330673600</v>
      </c>
      <c r="CD33" s="134">
        <v>354035500</v>
      </c>
      <c r="CE33" s="134">
        <v>373328600</v>
      </c>
      <c r="CF33" s="134">
        <v>495935200</v>
      </c>
      <c r="CG33" s="134">
        <f t="shared" si="57"/>
        <v>4190576303</v>
      </c>
      <c r="CH33" s="134">
        <f t="shared" si="57"/>
        <v>3323522561</v>
      </c>
      <c r="CI33" s="134">
        <f t="shared" si="57"/>
        <v>0</v>
      </c>
      <c r="CJ33" s="134">
        <f>+CJ34+CJ40+SUM(CJ45:CJ48)</f>
        <v>0</v>
      </c>
      <c r="CK33" s="134">
        <f t="shared" si="57"/>
        <v>0</v>
      </c>
      <c r="CL33" s="134">
        <f t="shared" si="57"/>
        <v>29886198398</v>
      </c>
      <c r="CM33" s="133">
        <f t="shared" si="57"/>
        <v>3910000000</v>
      </c>
      <c r="CN33" s="133">
        <f t="shared" si="57"/>
        <v>9382456102</v>
      </c>
      <c r="CO33" s="133">
        <f t="shared" si="57"/>
        <v>32890717</v>
      </c>
      <c r="CP33" s="133">
        <f t="shared" si="57"/>
        <v>0</v>
      </c>
      <c r="CQ33" s="260">
        <f t="shared" si="24"/>
        <v>0.9095149229131998</v>
      </c>
      <c r="CR33" s="261">
        <f t="shared" si="25"/>
        <v>0.6923864667359646</v>
      </c>
    </row>
    <row r="34" spans="1:96" s="64" customFormat="1" ht="20.25" customHeight="1" outlineLevel="3" thickBot="1" x14ac:dyDescent="0.25">
      <c r="A34" s="258"/>
      <c r="B34" s="131" t="s">
        <v>228</v>
      </c>
      <c r="C34" s="451" t="s">
        <v>85</v>
      </c>
      <c r="D34" s="110" t="s">
        <v>229</v>
      </c>
      <c r="E34" s="134">
        <f t="shared" ref="E34:AV34" si="58">+SUM(E35:E39)</f>
        <v>17935538469</v>
      </c>
      <c r="F34" s="134">
        <f t="shared" si="58"/>
        <v>0</v>
      </c>
      <c r="G34" s="134">
        <f t="shared" si="58"/>
        <v>0</v>
      </c>
      <c r="H34" s="134">
        <f t="shared" si="58"/>
        <v>0</v>
      </c>
      <c r="I34" s="134">
        <f t="shared" si="58"/>
        <v>0</v>
      </c>
      <c r="J34" s="134">
        <f t="shared" si="58"/>
        <v>0</v>
      </c>
      <c r="K34" s="134">
        <f t="shared" si="58"/>
        <v>0</v>
      </c>
      <c r="L34" s="134">
        <f t="shared" si="58"/>
        <v>0</v>
      </c>
      <c r="M34" s="134">
        <f t="shared" si="58"/>
        <v>0</v>
      </c>
      <c r="N34" s="134">
        <f t="shared" si="58"/>
        <v>0</v>
      </c>
      <c r="O34" s="134">
        <f t="shared" si="58"/>
        <v>0</v>
      </c>
      <c r="P34" s="134">
        <f t="shared" si="58"/>
        <v>0</v>
      </c>
      <c r="Q34" s="134">
        <f t="shared" si="58"/>
        <v>0</v>
      </c>
      <c r="R34" s="134">
        <f t="shared" si="58"/>
        <v>0</v>
      </c>
      <c r="S34" s="134">
        <f t="shared" si="58"/>
        <v>0</v>
      </c>
      <c r="T34" s="134">
        <f t="shared" si="58"/>
        <v>0</v>
      </c>
      <c r="U34" s="134">
        <f t="shared" si="58"/>
        <v>0</v>
      </c>
      <c r="V34" s="134">
        <f t="shared" si="58"/>
        <v>0</v>
      </c>
      <c r="W34" s="134">
        <f t="shared" si="58"/>
        <v>2250000000</v>
      </c>
      <c r="X34" s="134">
        <f t="shared" si="58"/>
        <v>0</v>
      </c>
      <c r="Y34" s="134">
        <f t="shared" si="58"/>
        <v>0</v>
      </c>
      <c r="Z34" s="134">
        <f t="shared" si="58"/>
        <v>0</v>
      </c>
      <c r="AA34" s="134">
        <f t="shared" si="58"/>
        <v>0</v>
      </c>
      <c r="AB34" s="134">
        <f t="shared" si="58"/>
        <v>0</v>
      </c>
      <c r="AC34" s="134">
        <f t="shared" si="58"/>
        <v>0</v>
      </c>
      <c r="AD34" s="134">
        <f t="shared" si="58"/>
        <v>0</v>
      </c>
      <c r="AE34" s="134">
        <f t="shared" si="58"/>
        <v>2250000000</v>
      </c>
      <c r="AF34" s="134">
        <f t="shared" ref="AF34:AG34" si="59">+SUM(AF35:AF39)</f>
        <v>0</v>
      </c>
      <c r="AG34" s="134">
        <f t="shared" si="59"/>
        <v>2609320000</v>
      </c>
      <c r="AH34" s="133">
        <f t="shared" si="58"/>
        <v>0</v>
      </c>
      <c r="AI34" s="755">
        <f t="shared" si="58"/>
        <v>22794858469</v>
      </c>
      <c r="AJ34" s="132">
        <f t="shared" si="58"/>
        <v>0</v>
      </c>
      <c r="AK34" s="134">
        <f t="shared" si="58"/>
        <v>20544858469</v>
      </c>
      <c r="AL34" s="134">
        <f t="shared" si="58"/>
        <v>22794858469</v>
      </c>
      <c r="AM34" s="134">
        <f t="shared" si="58"/>
        <v>20544858469</v>
      </c>
      <c r="AN34" s="134">
        <f t="shared" si="58"/>
        <v>0</v>
      </c>
      <c r="AO34" s="134">
        <f t="shared" si="58"/>
        <v>0</v>
      </c>
      <c r="AP34" s="134">
        <f t="shared" si="58"/>
        <v>0</v>
      </c>
      <c r="AQ34" s="134">
        <f t="shared" si="58"/>
        <v>0</v>
      </c>
      <c r="AR34" s="134">
        <f t="shared" si="58"/>
        <v>0</v>
      </c>
      <c r="AS34" s="134">
        <f t="shared" si="58"/>
        <v>0</v>
      </c>
      <c r="AT34" s="134">
        <f t="shared" si="58"/>
        <v>0</v>
      </c>
      <c r="AU34" s="134">
        <f t="shared" si="58"/>
        <v>0</v>
      </c>
      <c r="AV34" s="134">
        <f t="shared" si="58"/>
        <v>0</v>
      </c>
      <c r="AW34" s="152"/>
      <c r="AX34" s="134">
        <f t="shared" ref="AX34:CP34" si="60">+SUM(AX35:AX39)</f>
        <v>0</v>
      </c>
      <c r="AY34" s="134">
        <f t="shared" si="60"/>
        <v>20544858469</v>
      </c>
      <c r="AZ34" s="134">
        <v>1529677105</v>
      </c>
      <c r="BA34" s="134">
        <v>260673401</v>
      </c>
      <c r="BB34" s="134">
        <v>507745255</v>
      </c>
      <c r="BC34" s="134">
        <v>6600000</v>
      </c>
      <c r="BD34" s="134">
        <v>25990000</v>
      </c>
      <c r="BE34" s="134"/>
      <c r="BF34" s="134">
        <v>36856155</v>
      </c>
      <c r="BG34" s="134">
        <f>+SUM(BG35:BG39)</f>
        <v>2214867803</v>
      </c>
      <c r="BH34" s="134">
        <f t="shared" si="60"/>
        <v>1671067804</v>
      </c>
      <c r="BI34" s="134">
        <f t="shared" si="60"/>
        <v>0</v>
      </c>
      <c r="BJ34" s="134">
        <f t="shared" si="60"/>
        <v>0</v>
      </c>
      <c r="BK34" s="134">
        <f t="shared" si="60"/>
        <v>0</v>
      </c>
      <c r="BL34" s="134">
        <f>+SUM(BL35:BL39)</f>
        <v>15075472016</v>
      </c>
      <c r="BM34" s="134">
        <f t="shared" si="60"/>
        <v>1532242332</v>
      </c>
      <c r="BN34" s="134">
        <f t="shared" si="60"/>
        <v>1551976633</v>
      </c>
      <c r="BO34" s="134">
        <f t="shared" si="60"/>
        <v>1542092390</v>
      </c>
      <c r="BP34" s="134">
        <f t="shared" si="60"/>
        <v>1543257493</v>
      </c>
      <c r="BQ34" s="134">
        <f t="shared" si="60"/>
        <v>1545829546</v>
      </c>
      <c r="BR34" s="134">
        <f t="shared" si="60"/>
        <v>1636448195</v>
      </c>
      <c r="BS34" s="134">
        <f>+SUM(BS35:BS39)</f>
        <v>1816227607</v>
      </c>
      <c r="BT34" s="134">
        <f t="shared" si="60"/>
        <v>2204127232</v>
      </c>
      <c r="BU34" s="134">
        <f t="shared" si="60"/>
        <v>1671067804</v>
      </c>
      <c r="BV34" s="134">
        <f t="shared" si="60"/>
        <v>0</v>
      </c>
      <c r="BW34" s="134">
        <f t="shared" si="60"/>
        <v>0</v>
      </c>
      <c r="BX34" s="134">
        <f t="shared" si="60"/>
        <v>0</v>
      </c>
      <c r="BY34" s="134">
        <f t="shared" si="60"/>
        <v>15043269232</v>
      </c>
      <c r="BZ34" s="134"/>
      <c r="CA34" s="134">
        <v>23776677</v>
      </c>
      <c r="CB34" s="134">
        <v>75548767</v>
      </c>
      <c r="CC34" s="134">
        <v>105669436</v>
      </c>
      <c r="CD34" s="134">
        <v>229468690</v>
      </c>
      <c r="CE34" s="134">
        <v>202787604</v>
      </c>
      <c r="CF34" s="134">
        <v>229901641</v>
      </c>
      <c r="CG34" s="134">
        <f t="shared" si="60"/>
        <v>2204127232</v>
      </c>
      <c r="CH34" s="134">
        <f t="shared" si="60"/>
        <v>1671067804</v>
      </c>
      <c r="CI34" s="134">
        <f t="shared" si="60"/>
        <v>0</v>
      </c>
      <c r="CJ34" s="134">
        <f>+SUM(CJ35:CJ39)</f>
        <v>0</v>
      </c>
      <c r="CK34" s="134">
        <f t="shared" si="60"/>
        <v>0</v>
      </c>
      <c r="CL34" s="134">
        <f t="shared" si="60"/>
        <v>15043269232</v>
      </c>
      <c r="CM34" s="133">
        <f t="shared" si="60"/>
        <v>2250000000</v>
      </c>
      <c r="CN34" s="133">
        <f t="shared" si="60"/>
        <v>5469386453</v>
      </c>
      <c r="CO34" s="133">
        <f t="shared" si="60"/>
        <v>32202784</v>
      </c>
      <c r="CP34" s="133">
        <f t="shared" si="60"/>
        <v>0</v>
      </c>
      <c r="CQ34" s="260">
        <f t="shared" si="24"/>
        <v>0.90129353059770467</v>
      </c>
      <c r="CR34" s="261">
        <f t="shared" si="25"/>
        <v>0.66135405212109455</v>
      </c>
    </row>
    <row r="35" spans="1:96" s="26" customFormat="1" outlineLevel="4" x14ac:dyDescent="0.2">
      <c r="A35" s="403" t="s">
        <v>729</v>
      </c>
      <c r="B35" s="112" t="s">
        <v>137</v>
      </c>
      <c r="C35" s="25" t="s">
        <v>85</v>
      </c>
      <c r="D35" s="111" t="s">
        <v>49</v>
      </c>
      <c r="E35" s="30">
        <v>3486406531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>
        <v>350000000</v>
      </c>
      <c r="X35" s="31"/>
      <c r="Y35" s="31"/>
      <c r="Z35" s="31"/>
      <c r="AA35" s="31"/>
      <c r="AB35" s="31"/>
      <c r="AC35" s="31"/>
      <c r="AD35" s="113">
        <f t="shared" ref="AD35:AE39" si="61">+F35+H35+J35+L35+N35+P35+R35+T35+V35+X35+Z35+AB35</f>
        <v>0</v>
      </c>
      <c r="AE35" s="37">
        <f t="shared" si="61"/>
        <v>350000000</v>
      </c>
      <c r="AF35" s="113"/>
      <c r="AG35" s="937">
        <v>514811434</v>
      </c>
      <c r="AH35" s="175"/>
      <c r="AI35" s="757">
        <f t="shared" ref="AI35:AI39" si="62">+E35-AD35+AE35-AH35-AF35+AG35</f>
        <v>4351217965</v>
      </c>
      <c r="AJ35" s="122"/>
      <c r="AK35" s="37">
        <f>+AJ35+AY35</f>
        <v>4001217965</v>
      </c>
      <c r="AL35" s="37">
        <f>+AI35-AJ35</f>
        <v>4351217965</v>
      </c>
      <c r="AM35" s="30">
        <v>4001217965</v>
      </c>
      <c r="AN35" s="30"/>
      <c r="AO35" s="37"/>
      <c r="AP35" s="37"/>
      <c r="AQ35" s="113"/>
      <c r="AR35" s="30"/>
      <c r="AS35" s="45"/>
      <c r="AT35" s="40"/>
      <c r="AU35" s="40"/>
      <c r="AV35" s="40"/>
      <c r="AW35" s="152"/>
      <c r="AX35" s="115"/>
      <c r="AY35" s="37">
        <f>+SUM(AM35:AX35)</f>
        <v>4001217965</v>
      </c>
      <c r="AZ35" s="30">
        <v>318042545</v>
      </c>
      <c r="BA35" s="30">
        <v>320887300</v>
      </c>
      <c r="BB35" s="30">
        <v>340356500</v>
      </c>
      <c r="BC35" s="30">
        <v>330716800</v>
      </c>
      <c r="BD35" s="31">
        <v>353992300</v>
      </c>
      <c r="BE35" s="40">
        <v>373328600</v>
      </c>
      <c r="BF35" s="40">
        <v>495935200</v>
      </c>
      <c r="BG35" s="40">
        <v>475464800</v>
      </c>
      <c r="BH35" s="40">
        <v>356855400</v>
      </c>
      <c r="BI35" s="116"/>
      <c r="BJ35" s="40"/>
      <c r="BK35" s="115"/>
      <c r="BL35" s="30">
        <f>+SUM(AZ35:BK35)</f>
        <v>3365579445</v>
      </c>
      <c r="BM35" s="34">
        <v>318042545</v>
      </c>
      <c r="BN35" s="38">
        <v>320887300</v>
      </c>
      <c r="BO35" s="38">
        <v>340356500</v>
      </c>
      <c r="BP35" s="38">
        <v>330673600</v>
      </c>
      <c r="BQ35" s="38">
        <v>354035500</v>
      </c>
      <c r="BR35" s="40">
        <v>373328600</v>
      </c>
      <c r="BS35" s="40">
        <v>495935200</v>
      </c>
      <c r="BT35" s="40">
        <v>475464800</v>
      </c>
      <c r="BU35" s="40">
        <v>356855400</v>
      </c>
      <c r="BV35" s="116"/>
      <c r="BW35" s="40"/>
      <c r="BX35" s="115"/>
      <c r="BY35" s="30">
        <f>+SUM(BM35:BX35)</f>
        <v>3365579445</v>
      </c>
      <c r="BZ35" s="38">
        <v>318042545</v>
      </c>
      <c r="CA35" s="38">
        <v>320887300</v>
      </c>
      <c r="CB35" s="38">
        <v>340356500</v>
      </c>
      <c r="CC35" s="38">
        <v>330673600</v>
      </c>
      <c r="CD35" s="38">
        <v>354035500</v>
      </c>
      <c r="CE35" s="40">
        <v>373328600</v>
      </c>
      <c r="CF35" s="40">
        <v>495935200</v>
      </c>
      <c r="CG35" s="40">
        <v>475464800</v>
      </c>
      <c r="CH35" s="40">
        <v>356855400</v>
      </c>
      <c r="CI35" s="109"/>
      <c r="CJ35" s="109"/>
      <c r="CK35" s="115"/>
      <c r="CL35" s="30">
        <f>+SUM(BZ35:CK35)</f>
        <v>3365579445</v>
      </c>
      <c r="CM35" s="32">
        <f>+AL35-AY35</f>
        <v>350000000</v>
      </c>
      <c r="CN35" s="31">
        <f>+AY35-BL35</f>
        <v>635638520</v>
      </c>
      <c r="CO35" s="31">
        <f>+BL35-BY35</f>
        <v>0</v>
      </c>
      <c r="CP35" s="31">
        <f>+BY35-CL35</f>
        <v>0</v>
      </c>
      <c r="CQ35" s="262">
        <f t="shared" si="24"/>
        <v>0.91956275166739432</v>
      </c>
      <c r="CR35" s="76">
        <f t="shared" si="25"/>
        <v>0.7734798560016517</v>
      </c>
    </row>
    <row r="36" spans="1:96" s="26" customFormat="1" ht="36" outlineLevel="4" x14ac:dyDescent="0.2">
      <c r="A36" s="403" t="s">
        <v>730</v>
      </c>
      <c r="B36" s="112" t="s">
        <v>138</v>
      </c>
      <c r="C36" s="25" t="s">
        <v>85</v>
      </c>
      <c r="D36" s="111" t="s">
        <v>50</v>
      </c>
      <c r="E36" s="30">
        <v>1530182979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>
        <v>800000000</v>
      </c>
      <c r="X36" s="31"/>
      <c r="Y36" s="31"/>
      <c r="Z36" s="31"/>
      <c r="AA36" s="31"/>
      <c r="AB36" s="31"/>
      <c r="AC36" s="31"/>
      <c r="AD36" s="113">
        <f t="shared" si="61"/>
        <v>0</v>
      </c>
      <c r="AE36" s="37">
        <f t="shared" si="61"/>
        <v>800000000</v>
      </c>
      <c r="AF36" s="113"/>
      <c r="AG36" s="937">
        <v>794508566</v>
      </c>
      <c r="AH36" s="175"/>
      <c r="AI36" s="30">
        <f t="shared" si="62"/>
        <v>3124691545</v>
      </c>
      <c r="AJ36" s="122"/>
      <c r="AK36" s="37">
        <f>+AJ36+AY36</f>
        <v>2324691545</v>
      </c>
      <c r="AL36" s="37">
        <f>+AI36-AJ36</f>
        <v>3124691545</v>
      </c>
      <c r="AM36" s="30">
        <v>2324691545</v>
      </c>
      <c r="AN36" s="30"/>
      <c r="AO36" s="37"/>
      <c r="AP36" s="37"/>
      <c r="AQ36" s="113"/>
      <c r="AR36" s="30"/>
      <c r="AS36" s="45"/>
      <c r="AT36" s="40"/>
      <c r="AU36" s="40"/>
      <c r="AV36" s="40"/>
      <c r="AW36" s="152"/>
      <c r="AX36" s="115"/>
      <c r="AY36" s="37">
        <f>+SUM(AM36:AX36)</f>
        <v>2324691545</v>
      </c>
      <c r="AZ36" s="30">
        <v>5247458</v>
      </c>
      <c r="BA36" s="30">
        <v>13562068</v>
      </c>
      <c r="BB36" s="30">
        <v>4207289</v>
      </c>
      <c r="BC36" s="30"/>
      <c r="BD36" s="31">
        <v>2481689</v>
      </c>
      <c r="BE36" s="40">
        <v>3469825</v>
      </c>
      <c r="BF36" s="40">
        <v>7474347</v>
      </c>
      <c r="BG36" s="40">
        <v>20152399</v>
      </c>
      <c r="BH36" s="40">
        <v>11118204</v>
      </c>
      <c r="BI36" s="116"/>
      <c r="BJ36" s="40"/>
      <c r="BK36" s="115"/>
      <c r="BL36" s="30">
        <f>+SUM(AZ36:BK36)</f>
        <v>67713279</v>
      </c>
      <c r="BM36" s="34">
        <v>5247458</v>
      </c>
      <c r="BN36" s="38">
        <v>13562068</v>
      </c>
      <c r="BO36" s="38">
        <v>4207289</v>
      </c>
      <c r="BP36" s="38"/>
      <c r="BQ36" s="38">
        <v>2481689</v>
      </c>
      <c r="BR36" s="40">
        <v>3469825</v>
      </c>
      <c r="BS36" s="40">
        <v>7474347</v>
      </c>
      <c r="BT36" s="40">
        <v>20152399</v>
      </c>
      <c r="BU36" s="40">
        <v>11118204</v>
      </c>
      <c r="BV36" s="116"/>
      <c r="BW36" s="40"/>
      <c r="BX36" s="115"/>
      <c r="BY36" s="30">
        <f>+SUM(BM36:BX36)</f>
        <v>67713279</v>
      </c>
      <c r="BZ36" s="38">
        <v>5247458</v>
      </c>
      <c r="CA36" s="38">
        <v>13562068</v>
      </c>
      <c r="CB36" s="38">
        <v>4207289</v>
      </c>
      <c r="CC36" s="38"/>
      <c r="CD36" s="38">
        <v>2481689</v>
      </c>
      <c r="CE36" s="40">
        <v>3469825</v>
      </c>
      <c r="CF36" s="40">
        <v>7474347</v>
      </c>
      <c r="CG36" s="40">
        <v>20152399</v>
      </c>
      <c r="CH36" s="40">
        <v>11118204</v>
      </c>
      <c r="CI36" s="109"/>
      <c r="CJ36" s="109"/>
      <c r="CK36" s="115"/>
      <c r="CL36" s="30">
        <f>+SUM(BZ36:CK36)</f>
        <v>67713279</v>
      </c>
      <c r="CM36" s="32">
        <f>+AL36-AY36</f>
        <v>800000000</v>
      </c>
      <c r="CN36" s="31">
        <f>+AY36-BL36</f>
        <v>2256978266</v>
      </c>
      <c r="CO36" s="31">
        <f>+BL36-BY36</f>
        <v>0</v>
      </c>
      <c r="CP36" s="31">
        <f>+BY36-CL36</f>
        <v>0</v>
      </c>
      <c r="CQ36" s="262">
        <f t="shared" si="24"/>
        <v>0.74397472887199811</v>
      </c>
      <c r="CR36" s="76">
        <f t="shared" si="25"/>
        <v>2.1670388268676292E-2</v>
      </c>
    </row>
    <row r="37" spans="1:96" s="26" customFormat="1" ht="36" outlineLevel="4" x14ac:dyDescent="0.2">
      <c r="A37" s="403" t="s">
        <v>731</v>
      </c>
      <c r="B37" s="112" t="s">
        <v>139</v>
      </c>
      <c r="C37" s="25" t="s">
        <v>85</v>
      </c>
      <c r="D37" s="111" t="s">
        <v>51</v>
      </c>
      <c r="E37" s="30">
        <v>4451871042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>
        <v>300000000</v>
      </c>
      <c r="X37" s="31"/>
      <c r="Y37" s="31"/>
      <c r="Z37" s="31"/>
      <c r="AA37" s="31"/>
      <c r="AB37" s="31"/>
      <c r="AC37" s="31"/>
      <c r="AD37" s="113">
        <f t="shared" si="61"/>
        <v>0</v>
      </c>
      <c r="AE37" s="37">
        <f t="shared" si="61"/>
        <v>300000000</v>
      </c>
      <c r="AF37" s="113"/>
      <c r="AG37" s="937">
        <v>600000000</v>
      </c>
      <c r="AH37" s="175"/>
      <c r="AI37" s="30">
        <f t="shared" si="62"/>
        <v>5351871042</v>
      </c>
      <c r="AJ37" s="122"/>
      <c r="AK37" s="37">
        <f>+AJ37+AY37</f>
        <v>5051871042</v>
      </c>
      <c r="AL37" s="37">
        <f>+AI37-AJ37</f>
        <v>5351871042</v>
      </c>
      <c r="AM37" s="30">
        <v>5051871042</v>
      </c>
      <c r="AN37" s="30"/>
      <c r="AO37" s="37"/>
      <c r="AP37" s="37"/>
      <c r="AQ37" s="113"/>
      <c r="AR37" s="30"/>
      <c r="AS37" s="45"/>
      <c r="AT37" s="40"/>
      <c r="AU37" s="40"/>
      <c r="AV37" s="40"/>
      <c r="AW37" s="152"/>
      <c r="AX37" s="115"/>
      <c r="AY37" s="37">
        <f>+SUM(AM37:AX37)</f>
        <v>5051871042</v>
      </c>
      <c r="AZ37" s="30">
        <v>425513356</v>
      </c>
      <c r="BA37" s="30">
        <v>418951620</v>
      </c>
      <c r="BB37" s="30">
        <v>415127300</v>
      </c>
      <c r="BC37" s="30">
        <v>427485400</v>
      </c>
      <c r="BD37" s="31">
        <v>411173600</v>
      </c>
      <c r="BE37" s="40">
        <v>439058051</v>
      </c>
      <c r="BF37" s="40">
        <v>453359200</v>
      </c>
      <c r="BG37" s="40">
        <v>591841288</v>
      </c>
      <c r="BH37" s="40">
        <v>439999000</v>
      </c>
      <c r="BI37" s="116"/>
      <c r="BJ37" s="40"/>
      <c r="BK37" s="115"/>
      <c r="BL37" s="30">
        <f>+SUM(AZ37:BK37)</f>
        <v>4022508815</v>
      </c>
      <c r="BM37" s="34">
        <v>425513356</v>
      </c>
      <c r="BN37" s="38">
        <v>418951620</v>
      </c>
      <c r="BO37" s="38">
        <v>415127300</v>
      </c>
      <c r="BP37" s="38">
        <v>427410400</v>
      </c>
      <c r="BQ37" s="38">
        <v>411248600</v>
      </c>
      <c r="BR37" s="40">
        <v>438965028</v>
      </c>
      <c r="BS37" s="40">
        <v>452959518</v>
      </c>
      <c r="BT37" s="40">
        <v>591841288</v>
      </c>
      <c r="BU37" s="40">
        <v>439999000</v>
      </c>
      <c r="BV37" s="116"/>
      <c r="BW37" s="40"/>
      <c r="BX37" s="115"/>
      <c r="BY37" s="30">
        <f>+SUM(BM37:BX37)</f>
        <v>4022016110</v>
      </c>
      <c r="BZ37" s="38">
        <v>425513356</v>
      </c>
      <c r="CA37" s="38">
        <v>418951620</v>
      </c>
      <c r="CB37" s="38">
        <v>415127300</v>
      </c>
      <c r="CC37" s="38">
        <v>427410400</v>
      </c>
      <c r="CD37" s="38">
        <v>411248600</v>
      </c>
      <c r="CE37" s="40">
        <v>438965028</v>
      </c>
      <c r="CF37" s="40">
        <v>452959518</v>
      </c>
      <c r="CG37" s="40">
        <v>591841288</v>
      </c>
      <c r="CH37" s="40">
        <v>439999000</v>
      </c>
      <c r="CI37" s="109"/>
      <c r="CJ37" s="109"/>
      <c r="CK37" s="115"/>
      <c r="CL37" s="30">
        <f>+SUM(BZ37:CK37)</f>
        <v>4022016110</v>
      </c>
      <c r="CM37" s="32">
        <f>+AL37-AY37</f>
        <v>300000000</v>
      </c>
      <c r="CN37" s="31">
        <f>+AY37-BL37</f>
        <v>1029362227</v>
      </c>
      <c r="CO37" s="31">
        <f>+BL37-BY37</f>
        <v>492705</v>
      </c>
      <c r="CP37" s="31">
        <f>+BY37-CL37</f>
        <v>0</v>
      </c>
      <c r="CQ37" s="262">
        <f t="shared" si="24"/>
        <v>0.94394483767533199</v>
      </c>
      <c r="CR37" s="76">
        <f t="shared" si="25"/>
        <v>0.75160794859077618</v>
      </c>
    </row>
    <row r="38" spans="1:96" s="26" customFormat="1" outlineLevel="4" x14ac:dyDescent="0.2">
      <c r="A38" s="403" t="s">
        <v>732</v>
      </c>
      <c r="B38" s="112" t="s">
        <v>140</v>
      </c>
      <c r="C38" s="25" t="s">
        <v>85</v>
      </c>
      <c r="D38" s="111" t="s">
        <v>52</v>
      </c>
      <c r="E38" s="30">
        <v>7532131228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>
        <v>700000000</v>
      </c>
      <c r="X38" s="31"/>
      <c r="Y38" s="31"/>
      <c r="Z38" s="31"/>
      <c r="AA38" s="31"/>
      <c r="AB38" s="31"/>
      <c r="AC38" s="31"/>
      <c r="AD38" s="113">
        <f t="shared" si="61"/>
        <v>0</v>
      </c>
      <c r="AE38" s="37">
        <f t="shared" si="61"/>
        <v>700000000</v>
      </c>
      <c r="AF38" s="113"/>
      <c r="AG38" s="937">
        <v>600000000</v>
      </c>
      <c r="AH38" s="175"/>
      <c r="AI38" s="30">
        <f t="shared" si="62"/>
        <v>8832131228</v>
      </c>
      <c r="AJ38" s="122"/>
      <c r="AK38" s="37">
        <f>+AJ38+AY38</f>
        <v>8132131228</v>
      </c>
      <c r="AL38" s="37">
        <f>+AI38-AJ38</f>
        <v>8832131228</v>
      </c>
      <c r="AM38" s="30">
        <v>8132131228</v>
      </c>
      <c r="AN38" s="30"/>
      <c r="AO38" s="37"/>
      <c r="AP38" s="37"/>
      <c r="AQ38" s="113"/>
      <c r="AR38" s="30"/>
      <c r="AS38" s="45"/>
      <c r="AT38" s="40"/>
      <c r="AU38" s="40"/>
      <c r="AV38" s="40"/>
      <c r="AW38" s="152"/>
      <c r="AX38" s="115"/>
      <c r="AY38" s="37">
        <f>+SUM(AM38:AX38)</f>
        <v>8132131228</v>
      </c>
      <c r="AZ38" s="30">
        <v>698224770</v>
      </c>
      <c r="BA38" s="30">
        <v>708127929</v>
      </c>
      <c r="BB38" s="30">
        <v>689236201</v>
      </c>
      <c r="BC38" s="30">
        <v>691464133</v>
      </c>
      <c r="BD38" s="31">
        <v>686379257</v>
      </c>
      <c r="BE38" s="40">
        <v>740255896</v>
      </c>
      <c r="BF38" s="40">
        <v>773076700</v>
      </c>
      <c r="BG38" s="40">
        <v>996783216</v>
      </c>
      <c r="BH38" s="40">
        <v>763672200</v>
      </c>
      <c r="BI38" s="40"/>
      <c r="BJ38" s="40"/>
      <c r="BK38" s="115"/>
      <c r="BL38" s="30">
        <f>+SUM(AZ38:BK38)</f>
        <v>6747220302</v>
      </c>
      <c r="BM38" s="34">
        <v>698224770</v>
      </c>
      <c r="BN38" s="38">
        <v>707972973</v>
      </c>
      <c r="BO38" s="38">
        <v>689236201</v>
      </c>
      <c r="BP38" s="38">
        <v>691362993</v>
      </c>
      <c r="BQ38" s="38">
        <v>686471057</v>
      </c>
      <c r="BR38" s="40">
        <v>725273842</v>
      </c>
      <c r="BS38" s="40">
        <v>767253542</v>
      </c>
      <c r="BT38" s="40">
        <v>986042645</v>
      </c>
      <c r="BU38" s="40">
        <v>763672200</v>
      </c>
      <c r="BV38" s="40"/>
      <c r="BW38" s="40"/>
      <c r="BX38" s="115"/>
      <c r="BY38" s="30">
        <f>+SUM(BM38:BX38)</f>
        <v>6715510223</v>
      </c>
      <c r="BZ38" s="38">
        <v>698224770</v>
      </c>
      <c r="CA38" s="38">
        <v>707972973</v>
      </c>
      <c r="CB38" s="38">
        <v>689236201</v>
      </c>
      <c r="CC38" s="38">
        <v>691362993</v>
      </c>
      <c r="CD38" s="38">
        <v>686471057</v>
      </c>
      <c r="CE38" s="40">
        <v>725273842</v>
      </c>
      <c r="CF38" s="40">
        <v>767253542</v>
      </c>
      <c r="CG38" s="40">
        <v>986042645</v>
      </c>
      <c r="CH38" s="40">
        <v>763672200</v>
      </c>
      <c r="CI38" s="108"/>
      <c r="CJ38" s="108"/>
      <c r="CK38" s="115"/>
      <c r="CL38" s="30">
        <f>+SUM(BZ38:CK38)</f>
        <v>6715510223</v>
      </c>
      <c r="CM38" s="32">
        <f>+AL38-AY38</f>
        <v>700000000</v>
      </c>
      <c r="CN38" s="31">
        <f>+AY38-BL38</f>
        <v>1384910926</v>
      </c>
      <c r="CO38" s="31">
        <f>+BL38-BY38</f>
        <v>31710079</v>
      </c>
      <c r="CP38" s="31">
        <f>+BY38-CL38</f>
        <v>0</v>
      </c>
      <c r="CQ38" s="262">
        <f t="shared" si="24"/>
        <v>0.92074393122909792</v>
      </c>
      <c r="CR38" s="76">
        <f t="shared" si="25"/>
        <v>0.76394022323962685</v>
      </c>
    </row>
    <row r="39" spans="1:96" s="26" customFormat="1" ht="29.25" outlineLevel="4" thickBot="1" x14ac:dyDescent="0.25">
      <c r="A39" s="403" t="s">
        <v>733</v>
      </c>
      <c r="B39" s="112" t="s">
        <v>141</v>
      </c>
      <c r="C39" s="25" t="s">
        <v>85</v>
      </c>
      <c r="D39" s="231" t="s">
        <v>53</v>
      </c>
      <c r="E39" s="30">
        <v>934946689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>
        <v>100000000</v>
      </c>
      <c r="X39" s="31"/>
      <c r="Y39" s="31"/>
      <c r="Z39" s="31"/>
      <c r="AA39" s="31"/>
      <c r="AB39" s="31"/>
      <c r="AC39" s="31"/>
      <c r="AD39" s="113">
        <f t="shared" si="61"/>
        <v>0</v>
      </c>
      <c r="AE39" s="37">
        <f t="shared" si="61"/>
        <v>100000000</v>
      </c>
      <c r="AF39" s="113"/>
      <c r="AG39" s="937">
        <v>100000000</v>
      </c>
      <c r="AH39" s="175"/>
      <c r="AI39" s="54">
        <f t="shared" si="62"/>
        <v>1134946689</v>
      </c>
      <c r="AJ39" s="122"/>
      <c r="AK39" s="37">
        <f>+AJ39+AY39</f>
        <v>1034946689</v>
      </c>
      <c r="AL39" s="37">
        <f>+AI39-AJ39</f>
        <v>1134946689</v>
      </c>
      <c r="AM39" s="30">
        <v>1034946689</v>
      </c>
      <c r="AN39" s="30"/>
      <c r="AO39" s="37"/>
      <c r="AP39" s="37"/>
      <c r="AQ39" s="113"/>
      <c r="AR39" s="30"/>
      <c r="AS39" s="45"/>
      <c r="AT39" s="40"/>
      <c r="AU39" s="40"/>
      <c r="AV39" s="40"/>
      <c r="AW39" s="152"/>
      <c r="AX39" s="115"/>
      <c r="AY39" s="37">
        <f>+SUM(AM39:AX39)</f>
        <v>1034946689</v>
      </c>
      <c r="AZ39" s="30">
        <v>85214203</v>
      </c>
      <c r="BA39" s="30">
        <v>90602672</v>
      </c>
      <c r="BB39" s="30">
        <v>93165100</v>
      </c>
      <c r="BC39" s="30">
        <v>93816200</v>
      </c>
      <c r="BD39" s="31">
        <v>91587000</v>
      </c>
      <c r="BE39" s="40">
        <v>95410900</v>
      </c>
      <c r="BF39" s="40">
        <v>92605000</v>
      </c>
      <c r="BG39" s="40">
        <v>130626100</v>
      </c>
      <c r="BH39" s="40">
        <v>99423000</v>
      </c>
      <c r="BI39" s="116"/>
      <c r="BJ39" s="40"/>
      <c r="BK39" s="115"/>
      <c r="BL39" s="30">
        <f>+SUM(AZ39:BK39)</f>
        <v>872450175</v>
      </c>
      <c r="BM39" s="34">
        <v>85214203</v>
      </c>
      <c r="BN39" s="38">
        <v>90602672</v>
      </c>
      <c r="BO39" s="38">
        <v>93165100</v>
      </c>
      <c r="BP39" s="38">
        <v>93810500</v>
      </c>
      <c r="BQ39" s="38">
        <v>91592700</v>
      </c>
      <c r="BR39" s="40">
        <v>95410900</v>
      </c>
      <c r="BS39" s="40">
        <v>92605000</v>
      </c>
      <c r="BT39" s="40">
        <v>130626100</v>
      </c>
      <c r="BU39" s="40">
        <v>99423000</v>
      </c>
      <c r="BV39" s="116"/>
      <c r="BW39" s="40"/>
      <c r="BX39" s="115"/>
      <c r="BY39" s="30">
        <f>+SUM(BM39:BX39)</f>
        <v>872450175</v>
      </c>
      <c r="BZ39" s="38">
        <v>85214203</v>
      </c>
      <c r="CA39" s="38">
        <v>90602672</v>
      </c>
      <c r="CB39" s="38">
        <v>93165100</v>
      </c>
      <c r="CC39" s="38">
        <v>93810500</v>
      </c>
      <c r="CD39" s="38">
        <v>91592700</v>
      </c>
      <c r="CE39" s="40">
        <v>95410900</v>
      </c>
      <c r="CF39" s="40">
        <v>92605000</v>
      </c>
      <c r="CG39" s="40">
        <v>130626100</v>
      </c>
      <c r="CH39" s="40">
        <v>99423000</v>
      </c>
      <c r="CI39" s="109"/>
      <c r="CJ39" s="109"/>
      <c r="CK39" s="115"/>
      <c r="CL39" s="30">
        <f>+SUM(BZ39:CK39)</f>
        <v>872450175</v>
      </c>
      <c r="CM39" s="32">
        <f>+AL39-AY39</f>
        <v>100000000</v>
      </c>
      <c r="CN39" s="31">
        <f>+AY39-BL39</f>
        <v>162496514</v>
      </c>
      <c r="CO39" s="31">
        <f>+BL39-BY39</f>
        <v>0</v>
      </c>
      <c r="CP39" s="31">
        <f>+BY39-CL39</f>
        <v>0</v>
      </c>
      <c r="CQ39" s="262">
        <f t="shared" si="24"/>
        <v>0.91189013460349411</v>
      </c>
      <c r="CR39" s="76">
        <f t="shared" si="25"/>
        <v>0.76871467484407985</v>
      </c>
    </row>
    <row r="40" spans="1:96" s="64" customFormat="1" ht="21.75" customHeight="1" outlineLevel="3" thickBot="1" x14ac:dyDescent="0.25">
      <c r="A40" s="258"/>
      <c r="B40" s="131" t="s">
        <v>230</v>
      </c>
      <c r="C40" s="451" t="s">
        <v>85</v>
      </c>
      <c r="D40" s="110" t="s">
        <v>231</v>
      </c>
      <c r="E40" s="134">
        <f t="shared" ref="E40:AL40" si="63">+SUM(E41:E44)</f>
        <v>12419953098</v>
      </c>
      <c r="F40" s="134">
        <f t="shared" si="63"/>
        <v>0</v>
      </c>
      <c r="G40" s="134">
        <f t="shared" si="63"/>
        <v>0</v>
      </c>
      <c r="H40" s="134">
        <f t="shared" si="63"/>
        <v>0</v>
      </c>
      <c r="I40" s="134">
        <f t="shared" si="63"/>
        <v>0</v>
      </c>
      <c r="J40" s="134">
        <f t="shared" si="63"/>
        <v>0</v>
      </c>
      <c r="K40" s="134">
        <f t="shared" si="63"/>
        <v>0</v>
      </c>
      <c r="L40" s="134">
        <f t="shared" si="63"/>
        <v>0</v>
      </c>
      <c r="M40" s="134">
        <f t="shared" si="63"/>
        <v>0</v>
      </c>
      <c r="N40" s="134">
        <f t="shared" si="63"/>
        <v>0</v>
      </c>
      <c r="O40" s="134">
        <f t="shared" si="63"/>
        <v>0</v>
      </c>
      <c r="P40" s="134">
        <f t="shared" si="63"/>
        <v>0</v>
      </c>
      <c r="Q40" s="134">
        <f t="shared" si="63"/>
        <v>0</v>
      </c>
      <c r="R40" s="134">
        <f t="shared" si="63"/>
        <v>0</v>
      </c>
      <c r="S40" s="134">
        <f t="shared" si="63"/>
        <v>0</v>
      </c>
      <c r="T40" s="134">
        <f t="shared" si="63"/>
        <v>0</v>
      </c>
      <c r="U40" s="134">
        <f t="shared" si="63"/>
        <v>0</v>
      </c>
      <c r="V40" s="134">
        <f t="shared" si="63"/>
        <v>0</v>
      </c>
      <c r="W40" s="134">
        <f t="shared" si="63"/>
        <v>910000000</v>
      </c>
      <c r="X40" s="134">
        <f t="shared" si="63"/>
        <v>0</v>
      </c>
      <c r="Y40" s="134">
        <f t="shared" si="63"/>
        <v>0</v>
      </c>
      <c r="Z40" s="134">
        <f t="shared" si="63"/>
        <v>0</v>
      </c>
      <c r="AA40" s="134">
        <f t="shared" si="63"/>
        <v>0</v>
      </c>
      <c r="AB40" s="134">
        <f t="shared" si="63"/>
        <v>0</v>
      </c>
      <c r="AC40" s="134">
        <f t="shared" si="63"/>
        <v>0</v>
      </c>
      <c r="AD40" s="134">
        <f>+SUM(AD41:AD44)</f>
        <v>0</v>
      </c>
      <c r="AE40" s="134">
        <f t="shared" si="63"/>
        <v>910000000</v>
      </c>
      <c r="AF40" s="134">
        <f t="shared" si="63"/>
        <v>0</v>
      </c>
      <c r="AG40" s="134">
        <f t="shared" si="63"/>
        <v>1194308550</v>
      </c>
      <c r="AH40" s="133">
        <f t="shared" si="63"/>
        <v>0</v>
      </c>
      <c r="AI40" s="751">
        <f t="shared" si="63"/>
        <v>14524261648</v>
      </c>
      <c r="AJ40" s="132">
        <f t="shared" si="63"/>
        <v>0</v>
      </c>
      <c r="AK40" s="134">
        <f t="shared" si="63"/>
        <v>13614261648</v>
      </c>
      <c r="AL40" s="134">
        <f t="shared" si="63"/>
        <v>14524261648</v>
      </c>
      <c r="AM40" s="134">
        <f t="shared" ref="AM40:BL40" si="64">+SUM(AM41:AM44)</f>
        <v>13614261648</v>
      </c>
      <c r="AN40" s="134">
        <f t="shared" si="64"/>
        <v>0</v>
      </c>
      <c r="AO40" s="134">
        <f t="shared" si="64"/>
        <v>0</v>
      </c>
      <c r="AP40" s="134">
        <f t="shared" si="64"/>
        <v>0</v>
      </c>
      <c r="AQ40" s="134">
        <f t="shared" si="64"/>
        <v>0</v>
      </c>
      <c r="AR40" s="134">
        <f t="shared" si="64"/>
        <v>0</v>
      </c>
      <c r="AS40" s="134">
        <f t="shared" si="64"/>
        <v>0</v>
      </c>
      <c r="AT40" s="134">
        <f t="shared" si="64"/>
        <v>0</v>
      </c>
      <c r="AU40" s="134">
        <f t="shared" si="64"/>
        <v>0</v>
      </c>
      <c r="AV40" s="134">
        <f t="shared" si="64"/>
        <v>0</v>
      </c>
      <c r="AW40" s="153">
        <f t="shared" si="64"/>
        <v>0</v>
      </c>
      <c r="AX40" s="134">
        <f t="shared" si="64"/>
        <v>0</v>
      </c>
      <c r="AY40" s="134">
        <f t="shared" si="64"/>
        <v>13614261648</v>
      </c>
      <c r="AZ40" s="134">
        <f t="shared" si="64"/>
        <v>1133365126</v>
      </c>
      <c r="BA40" s="134">
        <f t="shared" si="64"/>
        <v>1093556689</v>
      </c>
      <c r="BB40" s="134">
        <f t="shared" si="64"/>
        <v>1086169426</v>
      </c>
      <c r="BC40" s="134">
        <f t="shared" si="64"/>
        <v>1102524738</v>
      </c>
      <c r="BD40" s="134">
        <f t="shared" si="64"/>
        <v>1099065878</v>
      </c>
      <c r="BE40" s="134">
        <f t="shared" si="64"/>
        <v>1183973761</v>
      </c>
      <c r="BF40" s="134">
        <f t="shared" si="64"/>
        <v>1239891053</v>
      </c>
      <c r="BG40" s="134">
        <f t="shared" si="64"/>
        <v>1375781171</v>
      </c>
      <c r="BH40" s="134">
        <f t="shared" si="64"/>
        <v>1192318557</v>
      </c>
      <c r="BI40" s="134">
        <f t="shared" si="64"/>
        <v>0</v>
      </c>
      <c r="BJ40" s="134">
        <f t="shared" si="64"/>
        <v>0</v>
      </c>
      <c r="BK40" s="134">
        <f t="shared" si="64"/>
        <v>0</v>
      </c>
      <c r="BL40" s="134">
        <f t="shared" si="64"/>
        <v>10506646399</v>
      </c>
      <c r="BM40" s="134">
        <v>9500600</v>
      </c>
      <c r="BN40" s="134">
        <v>9771100</v>
      </c>
      <c r="BO40" s="134">
        <v>10678900</v>
      </c>
      <c r="BP40" s="134">
        <v>9956300</v>
      </c>
      <c r="BQ40" s="134">
        <v>11978600</v>
      </c>
      <c r="BR40" s="134">
        <v>10593800</v>
      </c>
      <c r="BS40" s="134">
        <f>+SUM(BS41:BS44)</f>
        <v>1239203120</v>
      </c>
      <c r="BT40" s="134">
        <f t="shared" ref="BT40:CP40" si="65">+SUM(BT41:BT44)</f>
        <v>1375781171</v>
      </c>
      <c r="BU40" s="134">
        <f t="shared" si="65"/>
        <v>1192318557</v>
      </c>
      <c r="BV40" s="134">
        <f t="shared" si="65"/>
        <v>0</v>
      </c>
      <c r="BW40" s="134">
        <f t="shared" si="65"/>
        <v>0</v>
      </c>
      <c r="BX40" s="134">
        <f t="shared" si="65"/>
        <v>0</v>
      </c>
      <c r="BY40" s="134">
        <f t="shared" si="65"/>
        <v>10505958466</v>
      </c>
      <c r="BZ40" s="134">
        <v>9500600</v>
      </c>
      <c r="CA40" s="134">
        <v>9771100</v>
      </c>
      <c r="CB40" s="134">
        <v>10678900</v>
      </c>
      <c r="CC40" s="134">
        <v>9956300</v>
      </c>
      <c r="CD40" s="134">
        <v>11978600</v>
      </c>
      <c r="CE40" s="134">
        <v>10593800</v>
      </c>
      <c r="CF40" s="134">
        <v>15288800</v>
      </c>
      <c r="CG40" s="134">
        <f t="shared" si="65"/>
        <v>1375781171</v>
      </c>
      <c r="CH40" s="134">
        <f t="shared" si="65"/>
        <v>1192318557</v>
      </c>
      <c r="CI40" s="134">
        <f t="shared" si="65"/>
        <v>0</v>
      </c>
      <c r="CJ40" s="134">
        <f>+SUM(CJ41:CJ44)</f>
        <v>0</v>
      </c>
      <c r="CK40" s="134">
        <f t="shared" si="65"/>
        <v>0</v>
      </c>
      <c r="CL40" s="134">
        <f t="shared" si="65"/>
        <v>10505958466</v>
      </c>
      <c r="CM40" s="133">
        <f t="shared" si="65"/>
        <v>910000000</v>
      </c>
      <c r="CN40" s="133">
        <f t="shared" si="65"/>
        <v>3107615249</v>
      </c>
      <c r="CO40" s="133">
        <f t="shared" si="65"/>
        <v>687933</v>
      </c>
      <c r="CP40" s="133">
        <f t="shared" si="65"/>
        <v>0</v>
      </c>
      <c r="CQ40" s="260">
        <f t="shared" si="24"/>
        <v>0.93734621269885288</v>
      </c>
      <c r="CR40" s="261">
        <f t="shared" si="25"/>
        <v>0.72338592168275706</v>
      </c>
    </row>
    <row r="41" spans="1:96" s="26" customFormat="1" ht="18" customHeight="1" outlineLevel="4" x14ac:dyDescent="0.2">
      <c r="A41" s="403" t="s">
        <v>734</v>
      </c>
      <c r="B41" s="112" t="s">
        <v>142</v>
      </c>
      <c r="C41" s="25" t="s">
        <v>85</v>
      </c>
      <c r="D41" s="111" t="s">
        <v>54</v>
      </c>
      <c r="E41" s="30">
        <v>119144700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>
        <v>5000000</v>
      </c>
      <c r="X41" s="31"/>
      <c r="Y41" s="31"/>
      <c r="Z41" s="31"/>
      <c r="AA41" s="31"/>
      <c r="AB41" s="31"/>
      <c r="AC41" s="31"/>
      <c r="AD41" s="113">
        <f t="shared" ref="AD41:AE48" si="66">+F41+H41+J41+L41+N41+P41+R41+T41+V41+X41+Z41+AB41</f>
        <v>0</v>
      </c>
      <c r="AE41" s="37">
        <f t="shared" si="66"/>
        <v>5000000</v>
      </c>
      <c r="AF41" s="113"/>
      <c r="AG41" s="937">
        <v>10000000</v>
      </c>
      <c r="AH41" s="175"/>
      <c r="AI41" s="757">
        <f t="shared" ref="AI41:AI48" si="67">+E41-AD41+AE41-AH41-AF41+AG41</f>
        <v>134144700</v>
      </c>
      <c r="AJ41" s="122"/>
      <c r="AK41" s="37">
        <f t="shared" ref="AK41:AK48" si="68">+AJ41+AY41</f>
        <v>129144700</v>
      </c>
      <c r="AL41" s="37">
        <f t="shared" ref="AL41:AL48" si="69">+AI41-AJ41</f>
        <v>134144700</v>
      </c>
      <c r="AM41" s="30">
        <v>129144700</v>
      </c>
      <c r="AN41" s="30"/>
      <c r="AO41" s="37"/>
      <c r="AP41" s="37"/>
      <c r="AQ41" s="113"/>
      <c r="AR41" s="30"/>
      <c r="AS41" s="45"/>
      <c r="AT41" s="40"/>
      <c r="AU41" s="40"/>
      <c r="AV41" s="40"/>
      <c r="AW41" s="152"/>
      <c r="AX41" s="115"/>
      <c r="AY41" s="37">
        <f t="shared" ref="AY41:AY48" si="70">+SUM(AM41:AX41)</f>
        <v>129144700</v>
      </c>
      <c r="AZ41" s="30">
        <v>9500600</v>
      </c>
      <c r="BA41" s="30">
        <v>9771100</v>
      </c>
      <c r="BB41" s="40">
        <v>10678900</v>
      </c>
      <c r="BC41" s="40">
        <v>9956300</v>
      </c>
      <c r="BD41" s="40">
        <v>11978600</v>
      </c>
      <c r="BE41" s="40">
        <v>10593800</v>
      </c>
      <c r="BF41" s="40">
        <v>15288800</v>
      </c>
      <c r="BG41" s="40">
        <v>13928400</v>
      </c>
      <c r="BH41" s="40">
        <v>11032800</v>
      </c>
      <c r="BI41" s="116"/>
      <c r="BJ41" s="40"/>
      <c r="BK41" s="115"/>
      <c r="BL41" s="30">
        <f t="shared" ref="BL41:BL48" si="71">+SUM(AZ41:BK41)</f>
        <v>102729300</v>
      </c>
      <c r="BM41" s="34">
        <v>9500600</v>
      </c>
      <c r="BN41" s="38">
        <v>9771100</v>
      </c>
      <c r="BO41" s="38">
        <v>10678900</v>
      </c>
      <c r="BP41" s="38">
        <v>9956300</v>
      </c>
      <c r="BQ41" s="38">
        <v>11978600</v>
      </c>
      <c r="BR41" s="40">
        <v>10593800</v>
      </c>
      <c r="BS41" s="40">
        <v>15288800</v>
      </c>
      <c r="BT41" s="40">
        <v>13928400</v>
      </c>
      <c r="BU41" s="40">
        <v>11032800</v>
      </c>
      <c r="BV41" s="116"/>
      <c r="BW41" s="40"/>
      <c r="BX41" s="115"/>
      <c r="BY41" s="30">
        <f t="shared" ref="BY41:BY48" si="72">+SUM(BM41:BX41)</f>
        <v>102729300</v>
      </c>
      <c r="BZ41" s="34">
        <v>9500600</v>
      </c>
      <c r="CA41" s="38">
        <v>9771100</v>
      </c>
      <c r="CB41" s="40">
        <v>10678900</v>
      </c>
      <c r="CC41" s="40">
        <v>9956300</v>
      </c>
      <c r="CD41" s="40">
        <v>11978600</v>
      </c>
      <c r="CE41" s="40">
        <v>10593800</v>
      </c>
      <c r="CF41" s="40">
        <v>15288800</v>
      </c>
      <c r="CG41" s="40">
        <v>13928400</v>
      </c>
      <c r="CH41" s="40">
        <v>11032800</v>
      </c>
      <c r="CI41" s="109"/>
      <c r="CJ41" s="109"/>
      <c r="CK41" s="115"/>
      <c r="CL41" s="30">
        <f t="shared" ref="CL41:CL48" si="73">+SUM(BZ41:CK41)</f>
        <v>102729300</v>
      </c>
      <c r="CM41" s="32">
        <f t="shared" ref="CM41:CM48" si="74">+AL41-AY41</f>
        <v>5000000</v>
      </c>
      <c r="CN41" s="31">
        <f t="shared" ref="CN41:CN48" si="75">+AY41-BL41</f>
        <v>26415400</v>
      </c>
      <c r="CO41" s="31">
        <f t="shared" ref="CO41:CO48" si="76">+BL41-BY41</f>
        <v>0</v>
      </c>
      <c r="CP41" s="31">
        <f t="shared" ref="CP41:CP48" si="77">+BY41-CL41</f>
        <v>0</v>
      </c>
      <c r="CQ41" s="262">
        <f t="shared" si="24"/>
        <v>0.96272681663904724</v>
      </c>
      <c r="CR41" s="76">
        <f t="shared" si="25"/>
        <v>0.76580960708846491</v>
      </c>
    </row>
    <row r="42" spans="1:96" s="26" customFormat="1" ht="18" customHeight="1" outlineLevel="4" x14ac:dyDescent="0.2">
      <c r="A42" s="403" t="s">
        <v>735</v>
      </c>
      <c r="B42" s="112" t="s">
        <v>143</v>
      </c>
      <c r="C42" s="25" t="s">
        <v>85</v>
      </c>
      <c r="D42" s="111" t="s">
        <v>55</v>
      </c>
      <c r="E42" s="30">
        <v>5697403045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>
        <v>400000000</v>
      </c>
      <c r="X42" s="31"/>
      <c r="Y42" s="31"/>
      <c r="Z42" s="31"/>
      <c r="AA42" s="31"/>
      <c r="AB42" s="31"/>
      <c r="AC42" s="31"/>
      <c r="AD42" s="113">
        <f t="shared" si="66"/>
        <v>0</v>
      </c>
      <c r="AE42" s="37">
        <f t="shared" si="66"/>
        <v>400000000</v>
      </c>
      <c r="AF42" s="113"/>
      <c r="AG42" s="937">
        <v>545000000</v>
      </c>
      <c r="AH42" s="175"/>
      <c r="AI42" s="30">
        <f t="shared" si="67"/>
        <v>6642403045</v>
      </c>
      <c r="AJ42" s="122"/>
      <c r="AK42" s="37">
        <f t="shared" si="68"/>
        <v>6242403045</v>
      </c>
      <c r="AL42" s="37">
        <f t="shared" si="69"/>
        <v>6642403045</v>
      </c>
      <c r="AM42" s="30">
        <v>6242403045</v>
      </c>
      <c r="AN42" s="30"/>
      <c r="AO42" s="37"/>
      <c r="AP42" s="37"/>
      <c r="AQ42" s="113"/>
      <c r="AR42" s="30"/>
      <c r="AS42" s="45"/>
      <c r="AT42" s="40"/>
      <c r="AU42" s="40"/>
      <c r="AV42" s="40"/>
      <c r="AW42" s="152"/>
      <c r="AX42" s="115"/>
      <c r="AY42" s="37">
        <f t="shared" si="70"/>
        <v>6242403045</v>
      </c>
      <c r="AZ42" s="30">
        <v>516205717</v>
      </c>
      <c r="BA42" s="30">
        <v>489810803</v>
      </c>
      <c r="BB42" s="40">
        <v>498492252</v>
      </c>
      <c r="BC42" s="40">
        <v>503198704</v>
      </c>
      <c r="BD42" s="40">
        <v>505778478</v>
      </c>
      <c r="BE42" s="40">
        <v>544829691</v>
      </c>
      <c r="BF42" s="40">
        <v>569840053</v>
      </c>
      <c r="BG42" s="40">
        <v>522293470</v>
      </c>
      <c r="BH42" s="40">
        <v>542697757</v>
      </c>
      <c r="BI42" s="116"/>
      <c r="BJ42" s="40"/>
      <c r="BK42" s="115"/>
      <c r="BL42" s="30">
        <f t="shared" si="71"/>
        <v>4693146925</v>
      </c>
      <c r="BM42" s="34">
        <v>516205717</v>
      </c>
      <c r="BN42" s="38">
        <v>489810803</v>
      </c>
      <c r="BO42" s="38">
        <v>498492252</v>
      </c>
      <c r="BP42" s="38">
        <v>503198704</v>
      </c>
      <c r="BQ42" s="38">
        <v>505778478</v>
      </c>
      <c r="BR42" s="40">
        <v>544829691</v>
      </c>
      <c r="BS42" s="40">
        <v>569840053</v>
      </c>
      <c r="BT42" s="40">
        <v>522293470</v>
      </c>
      <c r="BU42" s="40">
        <v>542697757</v>
      </c>
      <c r="BV42" s="116"/>
      <c r="BW42" s="40"/>
      <c r="BX42" s="115"/>
      <c r="BY42" s="30">
        <f t="shared" si="72"/>
        <v>4693146925</v>
      </c>
      <c r="BZ42" s="34">
        <v>516205717</v>
      </c>
      <c r="CA42" s="38">
        <v>489810803</v>
      </c>
      <c r="CB42" s="40">
        <v>498492252</v>
      </c>
      <c r="CC42" s="40">
        <v>503198704</v>
      </c>
      <c r="CD42" s="40">
        <v>505778478</v>
      </c>
      <c r="CE42" s="40">
        <v>544829691</v>
      </c>
      <c r="CF42" s="40">
        <v>569840053</v>
      </c>
      <c r="CG42" s="40">
        <v>522293470</v>
      </c>
      <c r="CH42" s="40">
        <v>542697757</v>
      </c>
      <c r="CI42" s="109"/>
      <c r="CJ42" s="109"/>
      <c r="CK42" s="115"/>
      <c r="CL42" s="30">
        <f t="shared" si="73"/>
        <v>4693146925</v>
      </c>
      <c r="CM42" s="32">
        <f t="shared" si="74"/>
        <v>400000000</v>
      </c>
      <c r="CN42" s="31">
        <f t="shared" si="75"/>
        <v>1549256120</v>
      </c>
      <c r="CO42" s="31">
        <f t="shared" si="76"/>
        <v>0</v>
      </c>
      <c r="CP42" s="31">
        <f t="shared" si="77"/>
        <v>0</v>
      </c>
      <c r="CQ42" s="262">
        <f t="shared" si="24"/>
        <v>0.93978082972530619</v>
      </c>
      <c r="CR42" s="76">
        <f t="shared" si="25"/>
        <v>0.70654353450182728</v>
      </c>
    </row>
    <row r="43" spans="1:96" s="26" customFormat="1" ht="36" outlineLevel="4" x14ac:dyDescent="0.2">
      <c r="A43" s="403" t="s">
        <v>736</v>
      </c>
      <c r="B43" s="112" t="s">
        <v>144</v>
      </c>
      <c r="C43" s="25" t="s">
        <v>85</v>
      </c>
      <c r="D43" s="111" t="s">
        <v>56</v>
      </c>
      <c r="E43" s="30">
        <v>6528258063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>
        <v>500000000</v>
      </c>
      <c r="X43" s="31"/>
      <c r="Y43" s="31"/>
      <c r="Z43" s="31"/>
      <c r="AA43" s="31"/>
      <c r="AB43" s="31"/>
      <c r="AC43" s="31"/>
      <c r="AD43" s="113">
        <f t="shared" si="66"/>
        <v>0</v>
      </c>
      <c r="AE43" s="37">
        <f t="shared" si="66"/>
        <v>500000000</v>
      </c>
      <c r="AF43" s="113"/>
      <c r="AG43" s="937">
        <v>634308550</v>
      </c>
      <c r="AH43" s="175"/>
      <c r="AI43" s="30">
        <f t="shared" si="67"/>
        <v>7662566613</v>
      </c>
      <c r="AJ43" s="122"/>
      <c r="AK43" s="37">
        <f t="shared" si="68"/>
        <v>7162566613</v>
      </c>
      <c r="AL43" s="37">
        <f t="shared" si="69"/>
        <v>7662566613</v>
      </c>
      <c r="AM43" s="30">
        <v>7162566613</v>
      </c>
      <c r="AN43" s="30"/>
      <c r="AO43" s="37"/>
      <c r="AP43" s="37"/>
      <c r="AQ43" s="113"/>
      <c r="AR43" s="30"/>
      <c r="AS43" s="45"/>
      <c r="AT43" s="40"/>
      <c r="AU43" s="40"/>
      <c r="AV43" s="40"/>
      <c r="AW43" s="152"/>
      <c r="AX43" s="115"/>
      <c r="AY43" s="37">
        <f t="shared" si="70"/>
        <v>7162566613</v>
      </c>
      <c r="AZ43" s="30">
        <v>602155309</v>
      </c>
      <c r="BA43" s="30">
        <v>587959586</v>
      </c>
      <c r="BB43" s="40">
        <v>570359974</v>
      </c>
      <c r="BC43" s="40">
        <v>582092934</v>
      </c>
      <c r="BD43" s="40">
        <v>574582100</v>
      </c>
      <c r="BE43" s="40">
        <v>621109070</v>
      </c>
      <c r="BF43" s="40">
        <v>647493600</v>
      </c>
      <c r="BG43" s="40">
        <v>837348487</v>
      </c>
      <c r="BH43" s="40">
        <v>638588000</v>
      </c>
      <c r="BI43" s="40"/>
      <c r="BJ43" s="40"/>
      <c r="BK43" s="115"/>
      <c r="BL43" s="30">
        <f t="shared" si="71"/>
        <v>5661689060</v>
      </c>
      <c r="BM43" s="34">
        <v>602155309</v>
      </c>
      <c r="BN43" s="38">
        <v>587959586</v>
      </c>
      <c r="BO43" s="38">
        <v>570359974</v>
      </c>
      <c r="BP43" s="38">
        <v>582038434</v>
      </c>
      <c r="BQ43" s="38">
        <v>574636600</v>
      </c>
      <c r="BR43" s="40">
        <v>621109070</v>
      </c>
      <c r="BS43" s="40">
        <v>646805667</v>
      </c>
      <c r="BT43" s="40">
        <v>837348487</v>
      </c>
      <c r="BU43" s="40">
        <v>638588000</v>
      </c>
      <c r="BV43" s="40"/>
      <c r="BW43" s="40"/>
      <c r="BX43" s="115"/>
      <c r="BY43" s="30">
        <f t="shared" si="72"/>
        <v>5661001127</v>
      </c>
      <c r="BZ43" s="34">
        <v>602155309</v>
      </c>
      <c r="CA43" s="38">
        <v>587959586</v>
      </c>
      <c r="CB43" s="40">
        <v>570359974</v>
      </c>
      <c r="CC43" s="40">
        <v>582038434</v>
      </c>
      <c r="CD43" s="40">
        <v>574636600</v>
      </c>
      <c r="CE43" s="40">
        <v>621109070</v>
      </c>
      <c r="CF43" s="40">
        <v>646805667</v>
      </c>
      <c r="CG43" s="40">
        <v>837348487</v>
      </c>
      <c r="CH43" s="40">
        <v>638588000</v>
      </c>
      <c r="CI43" s="108"/>
      <c r="CJ43" s="108"/>
      <c r="CK43" s="115"/>
      <c r="CL43" s="30">
        <f t="shared" si="73"/>
        <v>5661001127</v>
      </c>
      <c r="CM43" s="32">
        <f t="shared" si="74"/>
        <v>500000000</v>
      </c>
      <c r="CN43" s="31">
        <f t="shared" si="75"/>
        <v>1500877553</v>
      </c>
      <c r="CO43" s="31">
        <f t="shared" si="76"/>
        <v>687933</v>
      </c>
      <c r="CP43" s="31">
        <f t="shared" si="77"/>
        <v>0</v>
      </c>
      <c r="CQ43" s="262">
        <f t="shared" si="24"/>
        <v>0.93474771245032695</v>
      </c>
      <c r="CR43" s="76">
        <f t="shared" si="25"/>
        <v>0.73887632511991574</v>
      </c>
    </row>
    <row r="44" spans="1:96" s="26" customFormat="1" ht="18" customHeight="1" outlineLevel="4" x14ac:dyDescent="0.2">
      <c r="A44" s="403" t="s">
        <v>737</v>
      </c>
      <c r="B44" s="112" t="s">
        <v>145</v>
      </c>
      <c r="C44" s="25" t="s">
        <v>85</v>
      </c>
      <c r="D44" s="111" t="s">
        <v>57</v>
      </c>
      <c r="E44" s="30">
        <v>75147290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>
        <v>5000000</v>
      </c>
      <c r="X44" s="31"/>
      <c r="Y44" s="31"/>
      <c r="Z44" s="31"/>
      <c r="AA44" s="31"/>
      <c r="AB44" s="31"/>
      <c r="AC44" s="31"/>
      <c r="AD44" s="113">
        <f t="shared" si="66"/>
        <v>0</v>
      </c>
      <c r="AE44" s="37">
        <f t="shared" si="66"/>
        <v>5000000</v>
      </c>
      <c r="AF44" s="113"/>
      <c r="AG44" s="937">
        <v>5000000</v>
      </c>
      <c r="AH44" s="175"/>
      <c r="AI44" s="30">
        <f t="shared" si="67"/>
        <v>85147290</v>
      </c>
      <c r="AJ44" s="122"/>
      <c r="AK44" s="37">
        <f t="shared" si="68"/>
        <v>80147290</v>
      </c>
      <c r="AL44" s="37">
        <f t="shared" si="69"/>
        <v>85147290</v>
      </c>
      <c r="AM44" s="30">
        <v>80147290</v>
      </c>
      <c r="AN44" s="30"/>
      <c r="AO44" s="37"/>
      <c r="AP44" s="37"/>
      <c r="AQ44" s="113"/>
      <c r="AR44" s="30"/>
      <c r="AS44" s="45"/>
      <c r="AT44" s="40"/>
      <c r="AU44" s="40"/>
      <c r="AV44" s="40"/>
      <c r="AW44" s="152"/>
      <c r="AX44" s="115"/>
      <c r="AY44" s="37">
        <f t="shared" si="70"/>
        <v>80147290</v>
      </c>
      <c r="AZ44" s="30">
        <v>5503500</v>
      </c>
      <c r="BA44" s="30">
        <v>6015200</v>
      </c>
      <c r="BB44" s="40">
        <v>6638300</v>
      </c>
      <c r="BC44" s="40">
        <v>7276800</v>
      </c>
      <c r="BD44" s="40">
        <v>6726700</v>
      </c>
      <c r="BE44" s="40">
        <v>7441200</v>
      </c>
      <c r="BF44" s="40">
        <v>7268600</v>
      </c>
      <c r="BG44" s="40">
        <v>2210814</v>
      </c>
      <c r="BH44" s="40"/>
      <c r="BI44" s="116"/>
      <c r="BJ44" s="40"/>
      <c r="BK44" s="115"/>
      <c r="BL44" s="30">
        <f t="shared" si="71"/>
        <v>49081114</v>
      </c>
      <c r="BM44" s="34">
        <v>5503500</v>
      </c>
      <c r="BN44" s="38">
        <v>6015200</v>
      </c>
      <c r="BO44" s="38">
        <v>6638300</v>
      </c>
      <c r="BP44" s="38">
        <v>7276800</v>
      </c>
      <c r="BQ44" s="38">
        <v>6726700</v>
      </c>
      <c r="BR44" s="40">
        <v>7441200</v>
      </c>
      <c r="BS44" s="40">
        <v>7268600</v>
      </c>
      <c r="BT44" s="40">
        <v>2210814</v>
      </c>
      <c r="BU44" s="40"/>
      <c r="BV44" s="116"/>
      <c r="BW44" s="40"/>
      <c r="BX44" s="115"/>
      <c r="BY44" s="30">
        <f t="shared" si="72"/>
        <v>49081114</v>
      </c>
      <c r="BZ44" s="34">
        <v>5503500</v>
      </c>
      <c r="CA44" s="38">
        <v>6015200</v>
      </c>
      <c r="CB44" s="40">
        <v>6638300</v>
      </c>
      <c r="CC44" s="40">
        <v>7276800</v>
      </c>
      <c r="CD44" s="40">
        <v>6726700</v>
      </c>
      <c r="CE44" s="40">
        <v>7441200</v>
      </c>
      <c r="CF44" s="40">
        <v>7268600</v>
      </c>
      <c r="CG44" s="40">
        <v>2210814</v>
      </c>
      <c r="CH44" s="40"/>
      <c r="CI44" s="109"/>
      <c r="CJ44" s="109"/>
      <c r="CK44" s="115"/>
      <c r="CL44" s="30">
        <f t="shared" si="73"/>
        <v>49081114</v>
      </c>
      <c r="CM44" s="32">
        <f t="shared" si="74"/>
        <v>5000000</v>
      </c>
      <c r="CN44" s="31">
        <f t="shared" si="75"/>
        <v>31066176</v>
      </c>
      <c r="CO44" s="31">
        <f t="shared" si="76"/>
        <v>0</v>
      </c>
      <c r="CP44" s="31">
        <f t="shared" si="77"/>
        <v>0</v>
      </c>
      <c r="CQ44" s="262">
        <f t="shared" si="24"/>
        <v>0.94127822506153747</v>
      </c>
      <c r="CR44" s="76">
        <f t="shared" si="25"/>
        <v>0.57642602600740434</v>
      </c>
    </row>
    <row r="45" spans="1:96" s="64" customFormat="1" ht="20.25" customHeight="1" outlineLevel="3" x14ac:dyDescent="0.2">
      <c r="A45" s="403" t="s">
        <v>856</v>
      </c>
      <c r="B45" s="156" t="s">
        <v>146</v>
      </c>
      <c r="C45" s="453" t="s">
        <v>85</v>
      </c>
      <c r="D45" s="117" t="s">
        <v>58</v>
      </c>
      <c r="E45" s="71">
        <v>2721591300</v>
      </c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>
        <v>450000000</v>
      </c>
      <c r="X45" s="266"/>
      <c r="Y45" s="266"/>
      <c r="Z45" s="266"/>
      <c r="AA45" s="266"/>
      <c r="AB45" s="266"/>
      <c r="AC45" s="266"/>
      <c r="AD45" s="267">
        <f t="shared" si="66"/>
        <v>0</v>
      </c>
      <c r="AE45" s="157">
        <f t="shared" si="66"/>
        <v>450000000</v>
      </c>
      <c r="AF45" s="267"/>
      <c r="AG45" s="938">
        <v>300000000</v>
      </c>
      <c r="AH45" s="268"/>
      <c r="AI45" s="71">
        <f t="shared" si="67"/>
        <v>3471591300</v>
      </c>
      <c r="AJ45" s="124"/>
      <c r="AK45" s="73">
        <f t="shared" si="68"/>
        <v>3021591300</v>
      </c>
      <c r="AL45" s="157">
        <f t="shared" si="69"/>
        <v>3471591300</v>
      </c>
      <c r="AM45" s="71">
        <v>3021591300</v>
      </c>
      <c r="AN45" s="157"/>
      <c r="AO45" s="157"/>
      <c r="AP45" s="157"/>
      <c r="AQ45" s="267"/>
      <c r="AR45" s="30"/>
      <c r="AS45" s="85"/>
      <c r="AT45" s="48"/>
      <c r="AU45" s="48"/>
      <c r="AV45" s="48"/>
      <c r="AW45" s="185"/>
      <c r="AX45" s="186"/>
      <c r="AY45" s="157">
        <f t="shared" si="70"/>
        <v>3021591300</v>
      </c>
      <c r="AZ45" s="71">
        <v>246269900</v>
      </c>
      <c r="BA45" s="71">
        <v>247986000</v>
      </c>
      <c r="BB45" s="84">
        <v>263302900</v>
      </c>
      <c r="BC45" s="84">
        <v>255533300</v>
      </c>
      <c r="BD45" s="84">
        <v>274501900</v>
      </c>
      <c r="BE45" s="84">
        <v>287929000</v>
      </c>
      <c r="BF45" s="84">
        <v>383438000</v>
      </c>
      <c r="BG45" s="84">
        <v>366260100</v>
      </c>
      <c r="BH45" s="84">
        <v>275932300</v>
      </c>
      <c r="BI45" s="84"/>
      <c r="BJ45" s="48"/>
      <c r="BK45" s="186"/>
      <c r="BL45" s="71">
        <f t="shared" si="71"/>
        <v>2601153400</v>
      </c>
      <c r="BM45" s="71">
        <v>246269900</v>
      </c>
      <c r="BN45" s="71">
        <v>247986000</v>
      </c>
      <c r="BO45" s="71">
        <v>263302900</v>
      </c>
      <c r="BP45" s="71">
        <v>255500800</v>
      </c>
      <c r="BQ45" s="71">
        <v>274534400</v>
      </c>
      <c r="BR45" s="84">
        <v>287929000</v>
      </c>
      <c r="BS45" s="84">
        <v>383438000</v>
      </c>
      <c r="BT45" s="84">
        <v>366260100</v>
      </c>
      <c r="BU45" s="84">
        <v>275932300</v>
      </c>
      <c r="BV45" s="84"/>
      <c r="BW45" s="48"/>
      <c r="BX45" s="186"/>
      <c r="BY45" s="71">
        <f t="shared" si="72"/>
        <v>2601153400</v>
      </c>
      <c r="BZ45" s="183">
        <v>246269900</v>
      </c>
      <c r="CA45" s="183">
        <v>247986000</v>
      </c>
      <c r="CB45" s="183">
        <v>263302900</v>
      </c>
      <c r="CC45" s="183">
        <v>255500800</v>
      </c>
      <c r="CD45" s="183">
        <v>274534400</v>
      </c>
      <c r="CE45" s="84">
        <v>287929000</v>
      </c>
      <c r="CF45" s="84">
        <v>383438000</v>
      </c>
      <c r="CG45" s="84">
        <v>366260100</v>
      </c>
      <c r="CH45" s="84">
        <v>275932300</v>
      </c>
      <c r="CI45" s="137"/>
      <c r="CJ45" s="137"/>
      <c r="CK45" s="186"/>
      <c r="CL45" s="71">
        <f t="shared" si="73"/>
        <v>2601153400</v>
      </c>
      <c r="CM45" s="32">
        <f t="shared" si="74"/>
        <v>450000000</v>
      </c>
      <c r="CN45" s="31">
        <f t="shared" si="75"/>
        <v>420437900</v>
      </c>
      <c r="CO45" s="31">
        <f t="shared" si="76"/>
        <v>0</v>
      </c>
      <c r="CP45" s="31">
        <f t="shared" si="77"/>
        <v>0</v>
      </c>
      <c r="CQ45" s="262">
        <f t="shared" si="24"/>
        <v>0.8703764466744689</v>
      </c>
      <c r="CR45" s="76">
        <f t="shared" si="25"/>
        <v>0.74926832545063704</v>
      </c>
    </row>
    <row r="46" spans="1:96" s="64" customFormat="1" ht="20.25" customHeight="1" outlineLevel="3" x14ac:dyDescent="0.2">
      <c r="A46" s="403" t="s">
        <v>857</v>
      </c>
      <c r="B46" s="156" t="s">
        <v>147</v>
      </c>
      <c r="C46" s="453" t="s">
        <v>85</v>
      </c>
      <c r="D46" s="117" t="s">
        <v>59</v>
      </c>
      <c r="E46" s="71">
        <v>520219400</v>
      </c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>
        <v>75000000</v>
      </c>
      <c r="X46" s="266"/>
      <c r="Y46" s="266"/>
      <c r="Z46" s="266"/>
      <c r="AA46" s="266"/>
      <c r="AB46" s="266"/>
      <c r="AC46" s="266"/>
      <c r="AD46" s="267">
        <f t="shared" si="66"/>
        <v>0</v>
      </c>
      <c r="AE46" s="157">
        <f t="shared" si="66"/>
        <v>75000000</v>
      </c>
      <c r="AF46" s="267"/>
      <c r="AG46" s="938">
        <v>20000000</v>
      </c>
      <c r="AH46" s="268"/>
      <c r="AI46" s="71">
        <f t="shared" si="67"/>
        <v>615219400</v>
      </c>
      <c r="AJ46" s="124"/>
      <c r="AK46" s="73">
        <f t="shared" si="68"/>
        <v>540219400</v>
      </c>
      <c r="AL46" s="157">
        <f t="shared" si="69"/>
        <v>615219400</v>
      </c>
      <c r="AM46" s="71">
        <v>540219400</v>
      </c>
      <c r="AN46" s="157"/>
      <c r="AO46" s="157"/>
      <c r="AP46" s="157"/>
      <c r="AQ46" s="267"/>
      <c r="AR46" s="30"/>
      <c r="AS46" s="85"/>
      <c r="AT46" s="48"/>
      <c r="AU46" s="48"/>
      <c r="AV46" s="48"/>
      <c r="AW46" s="185"/>
      <c r="AX46" s="186"/>
      <c r="AY46" s="157">
        <f t="shared" si="70"/>
        <v>540219400</v>
      </c>
      <c r="AZ46" s="71">
        <v>41039900</v>
      </c>
      <c r="BA46" s="71">
        <v>41327300</v>
      </c>
      <c r="BB46" s="84">
        <v>43978100</v>
      </c>
      <c r="BC46" s="84">
        <v>42685500</v>
      </c>
      <c r="BD46" s="84">
        <v>45833700</v>
      </c>
      <c r="BE46" s="84">
        <v>48082100</v>
      </c>
      <c r="BF46" s="84">
        <v>63977800</v>
      </c>
      <c r="BG46" s="84">
        <v>61132900</v>
      </c>
      <c r="BH46" s="84">
        <v>46077200</v>
      </c>
      <c r="BI46" s="84"/>
      <c r="BJ46" s="48"/>
      <c r="BK46" s="186"/>
      <c r="BL46" s="71">
        <f t="shared" si="71"/>
        <v>434134500</v>
      </c>
      <c r="BM46" s="71">
        <v>41039900</v>
      </c>
      <c r="BN46" s="71">
        <v>41327300</v>
      </c>
      <c r="BO46" s="71">
        <v>43978100</v>
      </c>
      <c r="BP46" s="71">
        <v>42680000</v>
      </c>
      <c r="BQ46" s="71">
        <v>45839200</v>
      </c>
      <c r="BR46" s="84">
        <v>48082100</v>
      </c>
      <c r="BS46" s="84">
        <v>63977800</v>
      </c>
      <c r="BT46" s="84">
        <v>61132900</v>
      </c>
      <c r="BU46" s="84">
        <v>46077200</v>
      </c>
      <c r="BV46" s="84"/>
      <c r="BW46" s="48"/>
      <c r="BX46" s="186"/>
      <c r="BY46" s="71">
        <f t="shared" si="72"/>
        <v>434134500</v>
      </c>
      <c r="BZ46" s="183">
        <v>41039900</v>
      </c>
      <c r="CA46" s="183">
        <v>41327300</v>
      </c>
      <c r="CB46" s="183">
        <v>43978100</v>
      </c>
      <c r="CC46" s="183">
        <v>42680000</v>
      </c>
      <c r="CD46" s="183">
        <v>45839200</v>
      </c>
      <c r="CE46" s="84">
        <v>48082100</v>
      </c>
      <c r="CF46" s="84">
        <v>63977800</v>
      </c>
      <c r="CG46" s="84">
        <v>61132900</v>
      </c>
      <c r="CH46" s="84">
        <v>46077200</v>
      </c>
      <c r="CI46" s="137"/>
      <c r="CJ46" s="137"/>
      <c r="CK46" s="186"/>
      <c r="CL46" s="71">
        <f t="shared" si="73"/>
        <v>434134500</v>
      </c>
      <c r="CM46" s="32">
        <f t="shared" si="74"/>
        <v>75000000</v>
      </c>
      <c r="CN46" s="31">
        <f t="shared" si="75"/>
        <v>106084900</v>
      </c>
      <c r="CO46" s="31">
        <f t="shared" si="76"/>
        <v>0</v>
      </c>
      <c r="CP46" s="31">
        <f t="shared" si="77"/>
        <v>0</v>
      </c>
      <c r="CQ46" s="262">
        <f t="shared" si="24"/>
        <v>0.87809227082240904</v>
      </c>
      <c r="CR46" s="76">
        <f t="shared" si="25"/>
        <v>0.70565801403531814</v>
      </c>
    </row>
    <row r="47" spans="1:96" s="64" customFormat="1" ht="20.25" customHeight="1" outlineLevel="3" x14ac:dyDescent="0.2">
      <c r="A47" s="403" t="s">
        <v>858</v>
      </c>
      <c r="B47" s="156" t="s">
        <v>148</v>
      </c>
      <c r="C47" s="453" t="s">
        <v>85</v>
      </c>
      <c r="D47" s="117" t="s">
        <v>60</v>
      </c>
      <c r="E47" s="71">
        <v>520219400</v>
      </c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>
        <v>75000000</v>
      </c>
      <c r="X47" s="266"/>
      <c r="Y47" s="266"/>
      <c r="Z47" s="266"/>
      <c r="AA47" s="266"/>
      <c r="AB47" s="266"/>
      <c r="AC47" s="266"/>
      <c r="AD47" s="267">
        <f t="shared" si="66"/>
        <v>0</v>
      </c>
      <c r="AE47" s="157">
        <f t="shared" si="66"/>
        <v>75000000</v>
      </c>
      <c r="AF47" s="267"/>
      <c r="AG47" s="938">
        <v>20000000</v>
      </c>
      <c r="AH47" s="268"/>
      <c r="AI47" s="71">
        <f t="shared" si="67"/>
        <v>615219400</v>
      </c>
      <c r="AJ47" s="124"/>
      <c r="AK47" s="73">
        <f t="shared" si="68"/>
        <v>540219400</v>
      </c>
      <c r="AL47" s="157">
        <f t="shared" si="69"/>
        <v>615219400</v>
      </c>
      <c r="AM47" s="71">
        <v>540219400</v>
      </c>
      <c r="AN47" s="157"/>
      <c r="AO47" s="157"/>
      <c r="AP47" s="157"/>
      <c r="AQ47" s="267"/>
      <c r="AR47" s="30"/>
      <c r="AS47" s="85"/>
      <c r="AT47" s="48"/>
      <c r="AU47" s="48"/>
      <c r="AV47" s="48"/>
      <c r="AW47" s="185"/>
      <c r="AX47" s="186"/>
      <c r="AY47" s="157">
        <f t="shared" si="70"/>
        <v>540219400</v>
      </c>
      <c r="AZ47" s="71">
        <v>41039900</v>
      </c>
      <c r="BA47" s="71">
        <v>41327300</v>
      </c>
      <c r="BB47" s="84">
        <v>43978100</v>
      </c>
      <c r="BC47" s="84">
        <v>42685500</v>
      </c>
      <c r="BD47" s="84">
        <v>45833700</v>
      </c>
      <c r="BE47" s="84">
        <v>48082100</v>
      </c>
      <c r="BF47" s="84">
        <v>63977800</v>
      </c>
      <c r="BG47" s="84">
        <v>61132900</v>
      </c>
      <c r="BH47" s="84">
        <v>46077200</v>
      </c>
      <c r="BI47" s="84"/>
      <c r="BJ47" s="48"/>
      <c r="BK47" s="186"/>
      <c r="BL47" s="71">
        <f t="shared" si="71"/>
        <v>434134500</v>
      </c>
      <c r="BM47" s="71">
        <v>41039900</v>
      </c>
      <c r="BN47" s="71">
        <v>41327300</v>
      </c>
      <c r="BO47" s="71">
        <v>43978100</v>
      </c>
      <c r="BP47" s="71">
        <v>42680000</v>
      </c>
      <c r="BQ47" s="71">
        <v>45839200</v>
      </c>
      <c r="BR47" s="84">
        <v>48082100</v>
      </c>
      <c r="BS47" s="84">
        <v>63977800</v>
      </c>
      <c r="BT47" s="84">
        <v>61132900</v>
      </c>
      <c r="BU47" s="84">
        <v>46077200</v>
      </c>
      <c r="BV47" s="84"/>
      <c r="BW47" s="48"/>
      <c r="BX47" s="186"/>
      <c r="BY47" s="71">
        <f t="shared" si="72"/>
        <v>434134500</v>
      </c>
      <c r="BZ47" s="183">
        <v>41039900</v>
      </c>
      <c r="CA47" s="183">
        <v>41327300</v>
      </c>
      <c r="CB47" s="183">
        <v>43978100</v>
      </c>
      <c r="CC47" s="183">
        <v>42680000</v>
      </c>
      <c r="CD47" s="183">
        <v>45839200</v>
      </c>
      <c r="CE47" s="84">
        <v>48082100</v>
      </c>
      <c r="CF47" s="84">
        <v>63977800</v>
      </c>
      <c r="CG47" s="84">
        <v>61132900</v>
      </c>
      <c r="CH47" s="84">
        <v>46077200</v>
      </c>
      <c r="CI47" s="137"/>
      <c r="CJ47" s="137"/>
      <c r="CK47" s="186"/>
      <c r="CL47" s="71">
        <f t="shared" si="73"/>
        <v>434134500</v>
      </c>
      <c r="CM47" s="32">
        <f t="shared" si="74"/>
        <v>75000000</v>
      </c>
      <c r="CN47" s="31">
        <f t="shared" si="75"/>
        <v>106084900</v>
      </c>
      <c r="CO47" s="31">
        <f t="shared" si="76"/>
        <v>0</v>
      </c>
      <c r="CP47" s="31">
        <f t="shared" si="77"/>
        <v>0</v>
      </c>
      <c r="CQ47" s="262">
        <f t="shared" si="24"/>
        <v>0.87809227082240904</v>
      </c>
      <c r="CR47" s="76">
        <f t="shared" si="25"/>
        <v>0.70565801403531814</v>
      </c>
    </row>
    <row r="48" spans="1:96" s="64" customFormat="1" ht="20.25" customHeight="1" outlineLevel="3" thickBot="1" x14ac:dyDescent="0.25">
      <c r="A48" s="403" t="s">
        <v>859</v>
      </c>
      <c r="B48" s="269" t="s">
        <v>149</v>
      </c>
      <c r="C48" s="454" t="s">
        <v>85</v>
      </c>
      <c r="D48" s="118" t="s">
        <v>61</v>
      </c>
      <c r="E48" s="184">
        <v>940395000</v>
      </c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>
        <v>150000000</v>
      </c>
      <c r="X48" s="270"/>
      <c r="Y48" s="270"/>
      <c r="Z48" s="270"/>
      <c r="AA48" s="270"/>
      <c r="AB48" s="270"/>
      <c r="AC48" s="270"/>
      <c r="AD48" s="271">
        <f t="shared" si="66"/>
        <v>0</v>
      </c>
      <c r="AE48" s="272">
        <f t="shared" si="66"/>
        <v>150000000</v>
      </c>
      <c r="AF48" s="271"/>
      <c r="AG48" s="939">
        <v>100000000</v>
      </c>
      <c r="AH48" s="273"/>
      <c r="AI48" s="184">
        <f t="shared" si="67"/>
        <v>1190395000</v>
      </c>
      <c r="AJ48" s="274"/>
      <c r="AK48" s="1310">
        <f t="shared" si="68"/>
        <v>1040395000</v>
      </c>
      <c r="AL48" s="272">
        <f t="shared" si="69"/>
        <v>1190395000</v>
      </c>
      <c r="AM48" s="184">
        <v>1040395000</v>
      </c>
      <c r="AN48" s="272"/>
      <c r="AO48" s="272"/>
      <c r="AP48" s="272"/>
      <c r="AQ48" s="271"/>
      <c r="AR48" s="54"/>
      <c r="AS48" s="275"/>
      <c r="AT48" s="232"/>
      <c r="AU48" s="232"/>
      <c r="AV48" s="232"/>
      <c r="AW48" s="1308"/>
      <c r="AX48" s="233"/>
      <c r="AY48" s="272">
        <f t="shared" si="70"/>
        <v>1040395000</v>
      </c>
      <c r="AZ48" s="209">
        <v>82076600</v>
      </c>
      <c r="BA48" s="1305">
        <v>82649300</v>
      </c>
      <c r="BB48" s="275">
        <v>87855900</v>
      </c>
      <c r="BC48" s="276">
        <v>85266300</v>
      </c>
      <c r="BD48" s="276">
        <v>91581300</v>
      </c>
      <c r="BE48" s="276">
        <v>96050100</v>
      </c>
      <c r="BF48" s="276">
        <v>127877300</v>
      </c>
      <c r="BG48" s="276">
        <v>122142000</v>
      </c>
      <c r="BH48" s="276">
        <v>92049500</v>
      </c>
      <c r="BI48" s="276"/>
      <c r="BJ48" s="232"/>
      <c r="BK48" s="233"/>
      <c r="BL48" s="184">
        <f t="shared" si="71"/>
        <v>867548300</v>
      </c>
      <c r="BM48" s="184">
        <v>82076600</v>
      </c>
      <c r="BN48" s="184">
        <v>82649300</v>
      </c>
      <c r="BO48" s="184">
        <v>87855900</v>
      </c>
      <c r="BP48" s="184">
        <v>85255400</v>
      </c>
      <c r="BQ48" s="184">
        <v>91592200</v>
      </c>
      <c r="BR48" s="276">
        <v>96050100</v>
      </c>
      <c r="BS48" s="276">
        <v>127877300</v>
      </c>
      <c r="BT48" s="276">
        <v>122142000</v>
      </c>
      <c r="BU48" s="276">
        <v>92049500</v>
      </c>
      <c r="BV48" s="276"/>
      <c r="BW48" s="232"/>
      <c r="BX48" s="233"/>
      <c r="BY48" s="184">
        <f t="shared" si="72"/>
        <v>867548300</v>
      </c>
      <c r="BZ48" s="234">
        <v>82076600</v>
      </c>
      <c r="CA48" s="234">
        <v>82649300</v>
      </c>
      <c r="CB48" s="234">
        <v>87855900</v>
      </c>
      <c r="CC48" s="234">
        <v>85255400</v>
      </c>
      <c r="CD48" s="234">
        <v>91592200</v>
      </c>
      <c r="CE48" s="276">
        <v>96050100</v>
      </c>
      <c r="CF48" s="276">
        <v>127877300</v>
      </c>
      <c r="CG48" s="276">
        <v>122142000</v>
      </c>
      <c r="CH48" s="276">
        <v>92049500</v>
      </c>
      <c r="CI48" s="277"/>
      <c r="CJ48" s="277"/>
      <c r="CK48" s="233"/>
      <c r="CL48" s="184">
        <f t="shared" si="73"/>
        <v>867548300</v>
      </c>
      <c r="CM48" s="139">
        <f t="shared" si="74"/>
        <v>150000000</v>
      </c>
      <c r="CN48" s="53">
        <f t="shared" si="75"/>
        <v>172846700</v>
      </c>
      <c r="CO48" s="53">
        <f t="shared" si="76"/>
        <v>0</v>
      </c>
      <c r="CP48" s="53">
        <f t="shared" si="77"/>
        <v>0</v>
      </c>
      <c r="CQ48" s="278">
        <f t="shared" si="24"/>
        <v>0.87399140621390381</v>
      </c>
      <c r="CR48" s="279">
        <f t="shared" si="25"/>
        <v>0.72879027549678888</v>
      </c>
    </row>
    <row r="49" spans="1:96" s="29" customFormat="1" ht="18.75" thickBot="1" x14ac:dyDescent="0.25">
      <c r="A49" s="225"/>
      <c r="B49" s="225"/>
      <c r="C49" s="467"/>
      <c r="D49" s="75"/>
      <c r="E49" s="226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226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226"/>
      <c r="BZ49" s="75"/>
      <c r="CA49" s="226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226"/>
      <c r="CM49" s="75"/>
      <c r="CN49" s="75"/>
      <c r="CO49" s="75"/>
      <c r="CP49" s="75"/>
      <c r="CQ49" s="280"/>
      <c r="CR49" s="281"/>
    </row>
    <row r="50" spans="1:96" s="64" customFormat="1" ht="31.5" customHeight="1" thickBot="1" x14ac:dyDescent="0.25">
      <c r="A50" s="282"/>
      <c r="B50" s="246" t="s">
        <v>264</v>
      </c>
      <c r="C50" s="449" t="s">
        <v>85</v>
      </c>
      <c r="D50" s="94" t="s">
        <v>25</v>
      </c>
      <c r="E50" s="247">
        <f t="shared" ref="E50:AC50" si="78">+E51+E60</f>
        <v>10961500000</v>
      </c>
      <c r="F50" s="247">
        <f t="shared" si="78"/>
        <v>329500000</v>
      </c>
      <c r="G50" s="247">
        <f t="shared" si="78"/>
        <v>329500000</v>
      </c>
      <c r="H50" s="247">
        <f t="shared" si="78"/>
        <v>317600000</v>
      </c>
      <c r="I50" s="247">
        <f t="shared" si="78"/>
        <v>317600000</v>
      </c>
      <c r="J50" s="247">
        <f t="shared" si="78"/>
        <v>43223589</v>
      </c>
      <c r="K50" s="247">
        <f t="shared" si="78"/>
        <v>43223589</v>
      </c>
      <c r="L50" s="247">
        <f t="shared" si="78"/>
        <v>324496256</v>
      </c>
      <c r="M50" s="247">
        <f t="shared" si="78"/>
        <v>324496256</v>
      </c>
      <c r="N50" s="247">
        <f t="shared" si="78"/>
        <v>200000000</v>
      </c>
      <c r="O50" s="247">
        <f t="shared" si="78"/>
        <v>200000000</v>
      </c>
      <c r="P50" s="247">
        <f t="shared" si="78"/>
        <v>82919338</v>
      </c>
      <c r="Q50" s="247">
        <f t="shared" si="78"/>
        <v>82919338</v>
      </c>
      <c r="R50" s="247">
        <f t="shared" si="78"/>
        <v>148000000</v>
      </c>
      <c r="S50" s="247">
        <f t="shared" si="78"/>
        <v>148000000</v>
      </c>
      <c r="T50" s="247">
        <f t="shared" si="78"/>
        <v>0</v>
      </c>
      <c r="U50" s="247">
        <f t="shared" si="78"/>
        <v>0</v>
      </c>
      <c r="V50" s="283">
        <f t="shared" si="78"/>
        <v>505124458</v>
      </c>
      <c r="W50" s="283">
        <f t="shared" si="78"/>
        <v>505124458</v>
      </c>
      <c r="X50" s="283">
        <f t="shared" si="78"/>
        <v>0</v>
      </c>
      <c r="Y50" s="283">
        <f t="shared" si="78"/>
        <v>0</v>
      </c>
      <c r="Z50" s="283">
        <f t="shared" si="78"/>
        <v>0</v>
      </c>
      <c r="AA50" s="283">
        <f t="shared" si="78"/>
        <v>0</v>
      </c>
      <c r="AB50" s="283">
        <f t="shared" si="78"/>
        <v>0</v>
      </c>
      <c r="AC50" s="284">
        <f t="shared" si="78"/>
        <v>0</v>
      </c>
      <c r="AD50" s="471">
        <f t="shared" ref="AD50:BS50" si="79">+AD51+AD60</f>
        <v>1950863641</v>
      </c>
      <c r="AE50" s="472">
        <f t="shared" si="79"/>
        <v>1950863641</v>
      </c>
      <c r="AF50" s="286">
        <f>+AF51+AF60</f>
        <v>0</v>
      </c>
      <c r="AG50" s="247">
        <f>+AG51+AG60</f>
        <v>7500000000</v>
      </c>
      <c r="AH50" s="247">
        <f t="shared" si="79"/>
        <v>0</v>
      </c>
      <c r="AI50" s="247">
        <f t="shared" si="79"/>
        <v>18461500000</v>
      </c>
      <c r="AJ50" s="249">
        <f t="shared" si="79"/>
        <v>0</v>
      </c>
      <c r="AK50" s="247">
        <f t="shared" si="79"/>
        <v>15621249753.18</v>
      </c>
      <c r="AL50" s="247">
        <f>+AL51+AL60</f>
        <v>18461500000</v>
      </c>
      <c r="AM50" s="247">
        <f t="shared" si="79"/>
        <v>6421123170.2700005</v>
      </c>
      <c r="AN50" s="248">
        <f t="shared" si="79"/>
        <v>2382762062.1199999</v>
      </c>
      <c r="AO50" s="247">
        <f t="shared" si="79"/>
        <v>905382871.28999996</v>
      </c>
      <c r="AP50" s="247">
        <f t="shared" si="79"/>
        <v>43787320</v>
      </c>
      <c r="AQ50" s="247">
        <f t="shared" si="79"/>
        <v>478891971</v>
      </c>
      <c r="AR50" s="247">
        <f t="shared" si="79"/>
        <v>375993748</v>
      </c>
      <c r="AS50" s="247">
        <f t="shared" si="79"/>
        <v>1639467096.5</v>
      </c>
      <c r="AT50" s="247">
        <f>+AT51+AT60</f>
        <v>2524911827</v>
      </c>
      <c r="AU50" s="247">
        <f t="shared" si="79"/>
        <v>1673157587</v>
      </c>
      <c r="AV50" s="247">
        <f t="shared" si="79"/>
        <v>0</v>
      </c>
      <c r="AW50" s="285">
        <f t="shared" si="79"/>
        <v>0</v>
      </c>
      <c r="AX50" s="247">
        <f t="shared" si="79"/>
        <v>0</v>
      </c>
      <c r="AY50" s="247">
        <f t="shared" si="79"/>
        <v>15621249753.18</v>
      </c>
      <c r="AZ50" s="249">
        <f t="shared" si="79"/>
        <v>3528401267.1199999</v>
      </c>
      <c r="BA50" s="286">
        <f t="shared" si="79"/>
        <v>879878909.92000008</v>
      </c>
      <c r="BB50" s="247">
        <f t="shared" si="79"/>
        <v>1377029424.29</v>
      </c>
      <c r="BC50" s="249">
        <f t="shared" si="79"/>
        <v>2272369642.1999998</v>
      </c>
      <c r="BD50" s="247">
        <f>+BD51+BD60</f>
        <v>224519879</v>
      </c>
      <c r="BE50" s="247">
        <f t="shared" si="79"/>
        <v>671425327.76999998</v>
      </c>
      <c r="BF50" s="247">
        <f t="shared" si="79"/>
        <v>121737851</v>
      </c>
      <c r="BG50" s="247">
        <f t="shared" si="79"/>
        <v>516949436</v>
      </c>
      <c r="BH50" s="247">
        <f t="shared" si="79"/>
        <v>1609605036.4400001</v>
      </c>
      <c r="BI50" s="247">
        <f t="shared" si="79"/>
        <v>0</v>
      </c>
      <c r="BJ50" s="247">
        <f t="shared" si="79"/>
        <v>0</v>
      </c>
      <c r="BK50" s="248">
        <f t="shared" si="79"/>
        <v>0</v>
      </c>
      <c r="BL50" s="247">
        <f t="shared" si="79"/>
        <v>11204186773.74</v>
      </c>
      <c r="BM50" s="249">
        <f t="shared" si="79"/>
        <v>298909583</v>
      </c>
      <c r="BN50" s="286">
        <f t="shared" si="79"/>
        <v>384985138</v>
      </c>
      <c r="BO50" s="247">
        <f>+BO51+BO60</f>
        <v>1161560512.8</v>
      </c>
      <c r="BP50" s="249">
        <f t="shared" si="79"/>
        <v>471511089</v>
      </c>
      <c r="BQ50" s="247">
        <f t="shared" si="79"/>
        <v>631764637</v>
      </c>
      <c r="BR50" s="247">
        <f t="shared" si="79"/>
        <v>1023041074.4300001</v>
      </c>
      <c r="BS50" s="247">
        <f t="shared" si="79"/>
        <v>1048083871.61</v>
      </c>
      <c r="BT50" s="247">
        <f>+BT51+BT60</f>
        <v>685900286</v>
      </c>
      <c r="BU50" s="247">
        <f t="shared" ref="BU50:CP50" si="80">+BU51+BU60</f>
        <v>1410944332</v>
      </c>
      <c r="BV50" s="247">
        <f t="shared" si="80"/>
        <v>0</v>
      </c>
      <c r="BW50" s="247">
        <f t="shared" si="80"/>
        <v>0</v>
      </c>
      <c r="BX50" s="248">
        <f t="shared" si="80"/>
        <v>0</v>
      </c>
      <c r="BY50" s="247">
        <f t="shared" si="80"/>
        <v>7115205061.8400002</v>
      </c>
      <c r="BZ50" s="249">
        <f t="shared" si="80"/>
        <v>275232786</v>
      </c>
      <c r="CA50" s="249">
        <f t="shared" si="80"/>
        <v>317592628</v>
      </c>
      <c r="CB50" s="247">
        <f t="shared" si="80"/>
        <v>1190279819.8</v>
      </c>
      <c r="CC50" s="247">
        <f t="shared" si="80"/>
        <v>468988511</v>
      </c>
      <c r="CD50" s="247">
        <f t="shared" si="80"/>
        <v>632791753</v>
      </c>
      <c r="CE50" s="247">
        <f t="shared" si="80"/>
        <v>1019471074.4300001</v>
      </c>
      <c r="CF50" s="247">
        <f t="shared" si="80"/>
        <v>1029897867.61</v>
      </c>
      <c r="CG50" s="247">
        <f t="shared" si="80"/>
        <v>700018232</v>
      </c>
      <c r="CH50" s="247">
        <f t="shared" si="80"/>
        <v>1363196584</v>
      </c>
      <c r="CI50" s="247">
        <f t="shared" si="80"/>
        <v>0</v>
      </c>
      <c r="CJ50" s="247">
        <f t="shared" si="80"/>
        <v>0</v>
      </c>
      <c r="CK50" s="247">
        <f t="shared" si="80"/>
        <v>0</v>
      </c>
      <c r="CL50" s="248">
        <f t="shared" si="80"/>
        <v>7063389255.8400002</v>
      </c>
      <c r="CM50" s="247">
        <f t="shared" si="80"/>
        <v>2840250246.8200002</v>
      </c>
      <c r="CN50" s="249">
        <f t="shared" si="80"/>
        <v>4417062979.4399996</v>
      </c>
      <c r="CO50" s="249">
        <f t="shared" si="80"/>
        <v>4088981711.9000001</v>
      </c>
      <c r="CP50" s="249">
        <f t="shared" si="80"/>
        <v>51815806</v>
      </c>
      <c r="CQ50" s="287">
        <f t="shared" ref="CQ50:CQ113" si="81">IFERROR(AY50/AL50,0)</f>
        <v>0.84615279111556485</v>
      </c>
      <c r="CR50" s="287">
        <f t="shared" ref="CR50:CR113" si="82">IFERROR(BL50/AL50,0)</f>
        <v>0.60689471460823874</v>
      </c>
    </row>
    <row r="51" spans="1:96" s="64" customFormat="1" ht="27.75" customHeight="1" outlineLevel="1" x14ac:dyDescent="0.2">
      <c r="A51" s="258"/>
      <c r="B51" s="288" t="s">
        <v>232</v>
      </c>
      <c r="C51" s="455" t="s">
        <v>85</v>
      </c>
      <c r="D51" s="129" t="s">
        <v>233</v>
      </c>
      <c r="E51" s="289">
        <f>+E52+E57</f>
        <v>198000000</v>
      </c>
      <c r="F51" s="290">
        <f t="shared" ref="F51:BS51" si="83">+F52+F57</f>
        <v>0</v>
      </c>
      <c r="G51" s="291">
        <f t="shared" ref="G51:AC51" si="84">+G52+G57</f>
        <v>0</v>
      </c>
      <c r="H51" s="291">
        <f t="shared" si="84"/>
        <v>0</v>
      </c>
      <c r="I51" s="291">
        <f t="shared" si="84"/>
        <v>145000000</v>
      </c>
      <c r="J51" s="291">
        <f t="shared" si="84"/>
        <v>0</v>
      </c>
      <c r="K51" s="291">
        <f t="shared" si="84"/>
        <v>0</v>
      </c>
      <c r="L51" s="291">
        <f t="shared" si="84"/>
        <v>0</v>
      </c>
      <c r="M51" s="291">
        <f t="shared" si="84"/>
        <v>0</v>
      </c>
      <c r="N51" s="291">
        <f t="shared" si="84"/>
        <v>0</v>
      </c>
      <c r="O51" s="291">
        <f t="shared" si="84"/>
        <v>0</v>
      </c>
      <c r="P51" s="291">
        <f t="shared" si="84"/>
        <v>0</v>
      </c>
      <c r="Q51" s="292">
        <f t="shared" si="84"/>
        <v>0</v>
      </c>
      <c r="R51" s="289">
        <f>+R52+R57</f>
        <v>0</v>
      </c>
      <c r="S51" s="293">
        <f t="shared" si="84"/>
        <v>0</v>
      </c>
      <c r="T51" s="290">
        <f t="shared" si="84"/>
        <v>0</v>
      </c>
      <c r="U51" s="291">
        <f t="shared" si="84"/>
        <v>0</v>
      </c>
      <c r="V51" s="291">
        <f t="shared" si="84"/>
        <v>0</v>
      </c>
      <c r="W51" s="291">
        <f t="shared" si="84"/>
        <v>0</v>
      </c>
      <c r="X51" s="291">
        <f t="shared" si="84"/>
        <v>0</v>
      </c>
      <c r="Y51" s="291">
        <f t="shared" si="84"/>
        <v>0</v>
      </c>
      <c r="Z51" s="291">
        <f t="shared" si="84"/>
        <v>0</v>
      </c>
      <c r="AA51" s="291">
        <f t="shared" si="84"/>
        <v>0</v>
      </c>
      <c r="AB51" s="291">
        <f t="shared" si="84"/>
        <v>0</v>
      </c>
      <c r="AC51" s="292">
        <f t="shared" si="84"/>
        <v>0</v>
      </c>
      <c r="AD51" s="473">
        <f t="shared" si="83"/>
        <v>0</v>
      </c>
      <c r="AE51" s="474">
        <f t="shared" si="83"/>
        <v>145000000</v>
      </c>
      <c r="AF51" s="294">
        <f t="shared" si="83"/>
        <v>0</v>
      </c>
      <c r="AG51" s="289">
        <f t="shared" si="83"/>
        <v>0</v>
      </c>
      <c r="AH51" s="289">
        <f t="shared" si="83"/>
        <v>0</v>
      </c>
      <c r="AI51" s="289">
        <f t="shared" si="83"/>
        <v>343000000</v>
      </c>
      <c r="AJ51" s="293">
        <f t="shared" si="83"/>
        <v>0</v>
      </c>
      <c r="AK51" s="289">
        <f t="shared" si="83"/>
        <v>313661563</v>
      </c>
      <c r="AL51" s="289">
        <f>+AL52+AL57</f>
        <v>343000000</v>
      </c>
      <c r="AM51" s="289">
        <f t="shared" si="83"/>
        <v>33836002</v>
      </c>
      <c r="AN51" s="294">
        <f t="shared" si="83"/>
        <v>18706923</v>
      </c>
      <c r="AO51" s="289">
        <f t="shared" si="83"/>
        <v>252082638</v>
      </c>
      <c r="AP51" s="289">
        <f t="shared" si="83"/>
        <v>9036000</v>
      </c>
      <c r="AQ51" s="289">
        <f t="shared" si="83"/>
        <v>0</v>
      </c>
      <c r="AR51" s="289">
        <f t="shared" si="83"/>
        <v>0</v>
      </c>
      <c r="AS51" s="289">
        <f t="shared" si="83"/>
        <v>0</v>
      </c>
      <c r="AT51" s="289">
        <f t="shared" si="83"/>
        <v>0</v>
      </c>
      <c r="AU51" s="289">
        <f t="shared" si="83"/>
        <v>0</v>
      </c>
      <c r="AV51" s="289">
        <f t="shared" si="83"/>
        <v>0</v>
      </c>
      <c r="AW51" s="295">
        <f t="shared" si="83"/>
        <v>0</v>
      </c>
      <c r="AX51" s="289">
        <f t="shared" si="83"/>
        <v>0</v>
      </c>
      <c r="AY51" s="289">
        <f t="shared" si="83"/>
        <v>313661563</v>
      </c>
      <c r="AZ51" s="293">
        <f t="shared" si="83"/>
        <v>33836002</v>
      </c>
      <c r="BA51" s="294">
        <f t="shared" si="83"/>
        <v>18706923</v>
      </c>
      <c r="BB51" s="289">
        <f t="shared" si="83"/>
        <v>252082638</v>
      </c>
      <c r="BC51" s="293">
        <f t="shared" si="83"/>
        <v>9036000</v>
      </c>
      <c r="BD51" s="289">
        <f t="shared" si="83"/>
        <v>0</v>
      </c>
      <c r="BE51" s="289">
        <f t="shared" si="83"/>
        <v>0</v>
      </c>
      <c r="BF51" s="289">
        <f t="shared" si="83"/>
        <v>0</v>
      </c>
      <c r="BG51" s="289">
        <f t="shared" si="83"/>
        <v>0</v>
      </c>
      <c r="BH51" s="289">
        <f t="shared" si="83"/>
        <v>0</v>
      </c>
      <c r="BI51" s="289">
        <f t="shared" si="83"/>
        <v>0</v>
      </c>
      <c r="BJ51" s="289">
        <f t="shared" si="83"/>
        <v>0</v>
      </c>
      <c r="BK51" s="296">
        <f t="shared" si="83"/>
        <v>0</v>
      </c>
      <c r="BL51" s="289">
        <f t="shared" si="83"/>
        <v>313661563</v>
      </c>
      <c r="BM51" s="293">
        <f t="shared" si="83"/>
        <v>33836002</v>
      </c>
      <c r="BN51" s="294">
        <f t="shared" si="83"/>
        <v>18706923</v>
      </c>
      <c r="BO51" s="289">
        <f t="shared" si="83"/>
        <v>252082638</v>
      </c>
      <c r="BP51" s="293">
        <f t="shared" si="83"/>
        <v>9036000</v>
      </c>
      <c r="BQ51" s="289">
        <f t="shared" si="83"/>
        <v>0</v>
      </c>
      <c r="BR51" s="289">
        <f t="shared" si="83"/>
        <v>0</v>
      </c>
      <c r="BS51" s="289">
        <f t="shared" si="83"/>
        <v>0</v>
      </c>
      <c r="BT51" s="289">
        <f t="shared" ref="BT51:CP51" si="85">+BT52+BT57</f>
        <v>0</v>
      </c>
      <c r="BU51" s="289">
        <f t="shared" si="85"/>
        <v>0</v>
      </c>
      <c r="BV51" s="289">
        <f t="shared" si="85"/>
        <v>0</v>
      </c>
      <c r="BW51" s="289">
        <f t="shared" si="85"/>
        <v>0</v>
      </c>
      <c r="BX51" s="296">
        <f t="shared" si="85"/>
        <v>0</v>
      </c>
      <c r="BY51" s="289">
        <f t="shared" si="85"/>
        <v>313661563</v>
      </c>
      <c r="BZ51" s="293">
        <f t="shared" si="85"/>
        <v>33836002</v>
      </c>
      <c r="CA51" s="293">
        <f t="shared" si="85"/>
        <v>18706923</v>
      </c>
      <c r="CB51" s="289">
        <f t="shared" si="85"/>
        <v>252082638</v>
      </c>
      <c r="CC51" s="289">
        <f t="shared" si="85"/>
        <v>9036000</v>
      </c>
      <c r="CD51" s="289">
        <f t="shared" si="85"/>
        <v>0</v>
      </c>
      <c r="CE51" s="289">
        <f t="shared" si="85"/>
        <v>0</v>
      </c>
      <c r="CF51" s="289">
        <f t="shared" si="85"/>
        <v>0</v>
      </c>
      <c r="CG51" s="289">
        <f t="shared" si="85"/>
        <v>0</v>
      </c>
      <c r="CH51" s="289">
        <f t="shared" si="85"/>
        <v>0</v>
      </c>
      <c r="CI51" s="289">
        <f t="shared" si="85"/>
        <v>0</v>
      </c>
      <c r="CJ51" s="289">
        <f t="shared" si="85"/>
        <v>0</v>
      </c>
      <c r="CK51" s="289">
        <f t="shared" si="85"/>
        <v>0</v>
      </c>
      <c r="CL51" s="296">
        <f t="shared" si="85"/>
        <v>313661563</v>
      </c>
      <c r="CM51" s="289">
        <f t="shared" si="85"/>
        <v>29338437</v>
      </c>
      <c r="CN51" s="293">
        <f t="shared" si="85"/>
        <v>0</v>
      </c>
      <c r="CO51" s="293">
        <f t="shared" si="85"/>
        <v>0</v>
      </c>
      <c r="CP51" s="293">
        <f t="shared" si="85"/>
        <v>0</v>
      </c>
      <c r="CQ51" s="297">
        <f t="shared" si="81"/>
        <v>0.91446519825072892</v>
      </c>
      <c r="CR51" s="297">
        <f t="shared" si="82"/>
        <v>0.91446519825072892</v>
      </c>
    </row>
    <row r="52" spans="1:96" s="64" customFormat="1" ht="20.25" customHeight="1" outlineLevel="2" thickBot="1" x14ac:dyDescent="0.25">
      <c r="A52" s="258"/>
      <c r="B52" s="131" t="s">
        <v>234</v>
      </c>
      <c r="C52" s="451" t="s">
        <v>85</v>
      </c>
      <c r="D52" s="110" t="s">
        <v>240</v>
      </c>
      <c r="E52" s="134">
        <f>+SUM(E53:E56)</f>
        <v>196000000</v>
      </c>
      <c r="F52" s="173">
        <f t="shared" ref="F52:BS52" si="86">+SUM(F53:F56)</f>
        <v>0</v>
      </c>
      <c r="G52" s="137">
        <f t="shared" ref="G52:AC52" si="87">+SUM(G53:G56)</f>
        <v>0</v>
      </c>
      <c r="H52" s="137">
        <f t="shared" si="87"/>
        <v>0</v>
      </c>
      <c r="I52" s="137">
        <f t="shared" si="87"/>
        <v>145000000</v>
      </c>
      <c r="J52" s="137">
        <f t="shared" si="87"/>
        <v>0</v>
      </c>
      <c r="K52" s="137">
        <f t="shared" si="87"/>
        <v>0</v>
      </c>
      <c r="L52" s="137">
        <f t="shared" si="87"/>
        <v>0</v>
      </c>
      <c r="M52" s="137">
        <f t="shared" si="87"/>
        <v>0</v>
      </c>
      <c r="N52" s="137">
        <f t="shared" si="87"/>
        <v>0</v>
      </c>
      <c r="O52" s="137">
        <f t="shared" si="87"/>
        <v>0</v>
      </c>
      <c r="P52" s="137">
        <f t="shared" si="87"/>
        <v>0</v>
      </c>
      <c r="Q52" s="176">
        <f t="shared" si="87"/>
        <v>0</v>
      </c>
      <c r="R52" s="134">
        <f t="shared" si="87"/>
        <v>0</v>
      </c>
      <c r="S52" s="132">
        <f t="shared" si="87"/>
        <v>0</v>
      </c>
      <c r="T52" s="173">
        <f t="shared" si="87"/>
        <v>0</v>
      </c>
      <c r="U52" s="137">
        <f t="shared" si="87"/>
        <v>0</v>
      </c>
      <c r="V52" s="137">
        <f t="shared" si="87"/>
        <v>0</v>
      </c>
      <c r="W52" s="137">
        <f t="shared" si="87"/>
        <v>0</v>
      </c>
      <c r="X52" s="137">
        <f t="shared" si="87"/>
        <v>0</v>
      </c>
      <c r="Y52" s="137">
        <f t="shared" si="87"/>
        <v>0</v>
      </c>
      <c r="Z52" s="137">
        <f t="shared" si="87"/>
        <v>0</v>
      </c>
      <c r="AA52" s="137">
        <f t="shared" si="87"/>
        <v>0</v>
      </c>
      <c r="AB52" s="137">
        <f t="shared" si="87"/>
        <v>0</v>
      </c>
      <c r="AC52" s="176">
        <f t="shared" si="87"/>
        <v>0</v>
      </c>
      <c r="AD52" s="259">
        <f t="shared" si="86"/>
        <v>0</v>
      </c>
      <c r="AE52" s="475">
        <f t="shared" si="86"/>
        <v>145000000</v>
      </c>
      <c r="AF52" s="135">
        <f>+SUM(AF53:AF56)</f>
        <v>0</v>
      </c>
      <c r="AG52" s="134">
        <f>+SUM(AG53:AG56)</f>
        <v>0</v>
      </c>
      <c r="AH52" s="134">
        <f>+SUM(AH53:AH56)</f>
        <v>0</v>
      </c>
      <c r="AI52" s="750">
        <f t="shared" si="86"/>
        <v>341000000</v>
      </c>
      <c r="AJ52" s="132">
        <f t="shared" si="86"/>
        <v>0</v>
      </c>
      <c r="AK52" s="134">
        <f t="shared" si="86"/>
        <v>313661563</v>
      </c>
      <c r="AL52" s="134">
        <f>+SUM(AL53:AL56)</f>
        <v>341000000</v>
      </c>
      <c r="AM52" s="134">
        <f t="shared" si="86"/>
        <v>33836002</v>
      </c>
      <c r="AN52" s="135">
        <f t="shared" si="86"/>
        <v>18706923</v>
      </c>
      <c r="AO52" s="134">
        <f t="shared" si="86"/>
        <v>252082638</v>
      </c>
      <c r="AP52" s="134">
        <f t="shared" si="86"/>
        <v>9036000</v>
      </c>
      <c r="AQ52" s="134">
        <f t="shared" si="86"/>
        <v>0</v>
      </c>
      <c r="AR52" s="134">
        <f t="shared" si="86"/>
        <v>0</v>
      </c>
      <c r="AS52" s="134">
        <f t="shared" si="86"/>
        <v>0</v>
      </c>
      <c r="AT52" s="134">
        <f t="shared" si="86"/>
        <v>0</v>
      </c>
      <c r="AU52" s="134">
        <f t="shared" si="86"/>
        <v>0</v>
      </c>
      <c r="AV52" s="134">
        <f t="shared" si="86"/>
        <v>0</v>
      </c>
      <c r="AW52" s="153">
        <f t="shared" si="86"/>
        <v>0</v>
      </c>
      <c r="AX52" s="134">
        <f t="shared" si="86"/>
        <v>0</v>
      </c>
      <c r="AY52" s="134">
        <f t="shared" si="86"/>
        <v>313661563</v>
      </c>
      <c r="AZ52" s="132">
        <f t="shared" si="86"/>
        <v>33836002</v>
      </c>
      <c r="BA52" s="135">
        <f t="shared" si="86"/>
        <v>18706923</v>
      </c>
      <c r="BB52" s="134">
        <f t="shared" si="86"/>
        <v>252082638</v>
      </c>
      <c r="BC52" s="132">
        <f t="shared" si="86"/>
        <v>9036000</v>
      </c>
      <c r="BD52" s="134">
        <f t="shared" si="86"/>
        <v>0</v>
      </c>
      <c r="BE52" s="134">
        <f t="shared" si="86"/>
        <v>0</v>
      </c>
      <c r="BF52" s="134">
        <f t="shared" si="86"/>
        <v>0</v>
      </c>
      <c r="BG52" s="134">
        <f t="shared" si="86"/>
        <v>0</v>
      </c>
      <c r="BH52" s="134">
        <f t="shared" si="86"/>
        <v>0</v>
      </c>
      <c r="BI52" s="134">
        <f t="shared" si="86"/>
        <v>0</v>
      </c>
      <c r="BJ52" s="134">
        <f t="shared" si="86"/>
        <v>0</v>
      </c>
      <c r="BK52" s="133">
        <f t="shared" si="86"/>
        <v>0</v>
      </c>
      <c r="BL52" s="134">
        <f t="shared" si="86"/>
        <v>313661563</v>
      </c>
      <c r="BM52" s="132">
        <f t="shared" si="86"/>
        <v>33836002</v>
      </c>
      <c r="BN52" s="135">
        <f t="shared" si="86"/>
        <v>18706923</v>
      </c>
      <c r="BO52" s="134">
        <f>+SUM(BO53:BO56)</f>
        <v>252082638</v>
      </c>
      <c r="BP52" s="132">
        <f t="shared" si="86"/>
        <v>9036000</v>
      </c>
      <c r="BQ52" s="134">
        <f t="shared" si="86"/>
        <v>0</v>
      </c>
      <c r="BR52" s="134">
        <f t="shared" si="86"/>
        <v>0</v>
      </c>
      <c r="BS52" s="134">
        <f t="shared" si="86"/>
        <v>0</v>
      </c>
      <c r="BT52" s="134">
        <f t="shared" ref="BT52:CP52" si="88">+SUM(BT53:BT56)</f>
        <v>0</v>
      </c>
      <c r="BU52" s="134">
        <f t="shared" si="88"/>
        <v>0</v>
      </c>
      <c r="BV52" s="134">
        <f t="shared" si="88"/>
        <v>0</v>
      </c>
      <c r="BW52" s="134">
        <f t="shared" si="88"/>
        <v>0</v>
      </c>
      <c r="BX52" s="133">
        <f t="shared" si="88"/>
        <v>0</v>
      </c>
      <c r="BY52" s="134">
        <f t="shared" si="88"/>
        <v>313661563</v>
      </c>
      <c r="BZ52" s="132">
        <f t="shared" si="88"/>
        <v>33836002</v>
      </c>
      <c r="CA52" s="132">
        <f t="shared" si="88"/>
        <v>18706923</v>
      </c>
      <c r="CB52" s="134">
        <f t="shared" si="88"/>
        <v>252082638</v>
      </c>
      <c r="CC52" s="134">
        <f t="shared" si="88"/>
        <v>9036000</v>
      </c>
      <c r="CD52" s="134">
        <f t="shared" si="88"/>
        <v>0</v>
      </c>
      <c r="CE52" s="134">
        <f t="shared" si="88"/>
        <v>0</v>
      </c>
      <c r="CF52" s="134">
        <f t="shared" si="88"/>
        <v>0</v>
      </c>
      <c r="CG52" s="134">
        <f t="shared" si="88"/>
        <v>0</v>
      </c>
      <c r="CH52" s="134">
        <f t="shared" si="88"/>
        <v>0</v>
      </c>
      <c r="CI52" s="134">
        <f t="shared" si="88"/>
        <v>0</v>
      </c>
      <c r="CJ52" s="134">
        <f t="shared" si="88"/>
        <v>0</v>
      </c>
      <c r="CK52" s="134">
        <f t="shared" si="88"/>
        <v>0</v>
      </c>
      <c r="CL52" s="133">
        <f>+SUM(CL53:CL56)</f>
        <v>313661563</v>
      </c>
      <c r="CM52" s="134">
        <f t="shared" si="88"/>
        <v>27338437</v>
      </c>
      <c r="CN52" s="132">
        <f t="shared" si="88"/>
        <v>0</v>
      </c>
      <c r="CO52" s="132">
        <f t="shared" si="88"/>
        <v>0</v>
      </c>
      <c r="CP52" s="132">
        <f t="shared" si="88"/>
        <v>0</v>
      </c>
      <c r="CQ52" s="136">
        <f t="shared" si="81"/>
        <v>0.91982863049853369</v>
      </c>
      <c r="CR52" s="136">
        <f t="shared" si="82"/>
        <v>0.91982863049853369</v>
      </c>
    </row>
    <row r="53" spans="1:96" s="29" customFormat="1" ht="18" customHeight="1" outlineLevel="3" x14ac:dyDescent="0.2">
      <c r="A53" s="403" t="s">
        <v>738</v>
      </c>
      <c r="B53" s="43" t="s">
        <v>151</v>
      </c>
      <c r="C53" s="452" t="s">
        <v>85</v>
      </c>
      <c r="D53" s="65" t="s">
        <v>62</v>
      </c>
      <c r="E53" s="30">
        <v>6376304</v>
      </c>
      <c r="F53" s="44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28"/>
      <c r="R53" s="484"/>
      <c r="S53" s="27"/>
      <c r="T53" s="44"/>
      <c r="U53" s="39"/>
      <c r="V53" s="39"/>
      <c r="W53" s="39"/>
      <c r="X53" s="39"/>
      <c r="Y53" s="39"/>
      <c r="Z53" s="39"/>
      <c r="AA53" s="39"/>
      <c r="AB53" s="39"/>
      <c r="AC53" s="28"/>
      <c r="AD53" s="126">
        <f t="shared" ref="AD53:AE56" si="89">+F53+H53+J53+L53+N53+P53+R53+T53+V53+X53+Z53+AB53</f>
        <v>0</v>
      </c>
      <c r="AE53" s="36">
        <f t="shared" si="89"/>
        <v>0</v>
      </c>
      <c r="AF53" s="485"/>
      <c r="AG53" s="484"/>
      <c r="AH53" s="484"/>
      <c r="AI53" s="757">
        <f t="shared" ref="AI53:AI56" si="90">+E53-AD53+AE53-AH53-AF53+AG53</f>
        <v>6376304</v>
      </c>
      <c r="AJ53" s="27"/>
      <c r="AK53" s="37">
        <f>+AJ53+AY53</f>
        <v>6217875</v>
      </c>
      <c r="AL53" s="37">
        <f>+AI53-AJ53</f>
        <v>6376304</v>
      </c>
      <c r="AM53" s="30">
        <v>0</v>
      </c>
      <c r="AN53" s="298">
        <v>0</v>
      </c>
      <c r="AO53" s="298">
        <v>6217875</v>
      </c>
      <c r="AP53" s="298">
        <v>0</v>
      </c>
      <c r="AQ53" s="299">
        <v>0</v>
      </c>
      <c r="AR53" s="30">
        <v>0</v>
      </c>
      <c r="AS53" s="30"/>
      <c r="AT53" s="40"/>
      <c r="AU53" s="40"/>
      <c r="AV53" s="40"/>
      <c r="AW53" s="152"/>
      <c r="AX53" s="115"/>
      <c r="AY53" s="30">
        <f>+SUM(AM53:AX53)</f>
        <v>6217875</v>
      </c>
      <c r="AZ53" s="30">
        <v>0</v>
      </c>
      <c r="BA53" s="30">
        <v>0</v>
      </c>
      <c r="BB53" s="37">
        <v>6217875</v>
      </c>
      <c r="BC53" s="45">
        <v>0</v>
      </c>
      <c r="BD53" s="40">
        <v>0</v>
      </c>
      <c r="BE53" s="40">
        <v>0</v>
      </c>
      <c r="BF53" s="40"/>
      <c r="BG53" s="40"/>
      <c r="BH53" s="40"/>
      <c r="BI53" s="116"/>
      <c r="BJ53" s="40"/>
      <c r="BK53" s="115"/>
      <c r="BL53" s="30">
        <f>+SUM(AZ53:BK53)</f>
        <v>6217875</v>
      </c>
      <c r="BM53" s="34">
        <v>0</v>
      </c>
      <c r="BN53" s="38">
        <v>0</v>
      </c>
      <c r="BO53" s="38">
        <v>6217875</v>
      </c>
      <c r="BP53" s="38">
        <v>0</v>
      </c>
      <c r="BQ53" s="38">
        <v>0</v>
      </c>
      <c r="BR53" s="40">
        <v>0</v>
      </c>
      <c r="BS53" s="38"/>
      <c r="BT53" s="38"/>
      <c r="BU53" s="38"/>
      <c r="BV53" s="38"/>
      <c r="BW53" s="40"/>
      <c r="BX53" s="115"/>
      <c r="BY53" s="30">
        <f>+SUM(BM53:BX53)</f>
        <v>6217875</v>
      </c>
      <c r="BZ53" s="38">
        <v>0</v>
      </c>
      <c r="CA53" s="38">
        <v>0</v>
      </c>
      <c r="CB53" s="38">
        <v>6217875</v>
      </c>
      <c r="CC53" s="38">
        <v>0</v>
      </c>
      <c r="CD53" s="38">
        <v>0</v>
      </c>
      <c r="CE53" s="40">
        <v>0</v>
      </c>
      <c r="CF53" s="38"/>
      <c r="CG53" s="38"/>
      <c r="CH53" s="38"/>
      <c r="CI53" s="38"/>
      <c r="CJ53" s="38"/>
      <c r="CK53" s="115"/>
      <c r="CL53" s="31">
        <f>+SUM(BZ53:CK53)</f>
        <v>6217875</v>
      </c>
      <c r="CM53" s="30">
        <f>+AL53-AY53</f>
        <v>158429</v>
      </c>
      <c r="CN53" s="33">
        <f>+AY53-BL53</f>
        <v>0</v>
      </c>
      <c r="CO53" s="33">
        <f>+BL53-BY53</f>
        <v>0</v>
      </c>
      <c r="CP53" s="33">
        <f>+BY53-CL53</f>
        <v>0</v>
      </c>
      <c r="CQ53" s="74">
        <f t="shared" si="81"/>
        <v>0.97515347448929657</v>
      </c>
      <c r="CR53" s="74">
        <f t="shared" si="82"/>
        <v>0.97515347448929657</v>
      </c>
    </row>
    <row r="54" spans="1:96" s="26" customFormat="1" ht="18" customHeight="1" outlineLevel="3" x14ac:dyDescent="0.2">
      <c r="A54" s="403" t="s">
        <v>739</v>
      </c>
      <c r="B54" s="43" t="s">
        <v>152</v>
      </c>
      <c r="C54" s="452" t="s">
        <v>85</v>
      </c>
      <c r="D54" s="65" t="s">
        <v>63</v>
      </c>
      <c r="E54" s="30">
        <v>179023696</v>
      </c>
      <c r="F54" s="42"/>
      <c r="G54" s="38"/>
      <c r="H54" s="38"/>
      <c r="I54" s="38">
        <v>145000000</v>
      </c>
      <c r="J54" s="38"/>
      <c r="K54" s="38"/>
      <c r="L54" s="38"/>
      <c r="M54" s="38"/>
      <c r="N54" s="38"/>
      <c r="O54" s="38"/>
      <c r="P54" s="38"/>
      <c r="Q54" s="35"/>
      <c r="R54" s="30"/>
      <c r="S54" s="33"/>
      <c r="T54" s="42"/>
      <c r="U54" s="38"/>
      <c r="V54" s="38"/>
      <c r="W54" s="38"/>
      <c r="X54" s="38"/>
      <c r="Y54" s="38"/>
      <c r="Z54" s="38"/>
      <c r="AA54" s="38"/>
      <c r="AB54" s="38"/>
      <c r="AC54" s="35"/>
      <c r="AD54" s="34">
        <f t="shared" si="89"/>
        <v>0</v>
      </c>
      <c r="AE54" s="36">
        <f t="shared" si="89"/>
        <v>145000000</v>
      </c>
      <c r="AF54" s="32"/>
      <c r="AG54" s="30"/>
      <c r="AH54" s="30"/>
      <c r="AI54" s="30">
        <f t="shared" si="90"/>
        <v>324023696</v>
      </c>
      <c r="AJ54" s="33">
        <v>0</v>
      </c>
      <c r="AK54" s="30">
        <f>+AJ54+AY54</f>
        <v>307443688</v>
      </c>
      <c r="AL54" s="37">
        <f>+AI54-AJ54</f>
        <v>324023696</v>
      </c>
      <c r="AM54" s="30">
        <v>33836002</v>
      </c>
      <c r="AN54" s="298">
        <v>18706923</v>
      </c>
      <c r="AO54" s="298">
        <v>245864763</v>
      </c>
      <c r="AP54" s="298">
        <v>9036000</v>
      </c>
      <c r="AQ54" s="299">
        <v>0</v>
      </c>
      <c r="AR54" s="30">
        <v>0</v>
      </c>
      <c r="AS54" s="30"/>
      <c r="AT54" s="40"/>
      <c r="AU54" s="40"/>
      <c r="AV54" s="40"/>
      <c r="AW54" s="152"/>
      <c r="AX54" s="115"/>
      <c r="AY54" s="30">
        <f>+SUM(AM54:AX54)</f>
        <v>307443688</v>
      </c>
      <c r="AZ54" s="30">
        <v>33836002</v>
      </c>
      <c r="BA54" s="30">
        <v>18706923</v>
      </c>
      <c r="BB54" s="37">
        <v>245864763</v>
      </c>
      <c r="BC54" s="45">
        <v>9036000</v>
      </c>
      <c r="BD54" s="40">
        <v>0</v>
      </c>
      <c r="BE54" s="40">
        <v>0</v>
      </c>
      <c r="BF54" s="40"/>
      <c r="BG54" s="40"/>
      <c r="BH54" s="40"/>
      <c r="BI54" s="40"/>
      <c r="BJ54" s="40"/>
      <c r="BK54" s="115"/>
      <c r="BL54" s="30">
        <f>+SUM(AZ54:BK54)</f>
        <v>307443688</v>
      </c>
      <c r="BM54" s="34">
        <v>33836002</v>
      </c>
      <c r="BN54" s="38">
        <v>18706923</v>
      </c>
      <c r="BO54" s="38">
        <v>245864763</v>
      </c>
      <c r="BP54" s="38">
        <v>9036000</v>
      </c>
      <c r="BQ54" s="38">
        <v>0</v>
      </c>
      <c r="BR54" s="40">
        <v>0</v>
      </c>
      <c r="BS54" s="38"/>
      <c r="BT54" s="38"/>
      <c r="BU54" s="38"/>
      <c r="BV54" s="38"/>
      <c r="BW54" s="40"/>
      <c r="BX54" s="115"/>
      <c r="BY54" s="30">
        <f>+SUM(BM54:BX54)</f>
        <v>307443688</v>
      </c>
      <c r="BZ54" s="38">
        <v>33836002</v>
      </c>
      <c r="CA54" s="38">
        <v>18706923</v>
      </c>
      <c r="CB54" s="38">
        <v>245864763</v>
      </c>
      <c r="CC54" s="38">
        <v>9036000</v>
      </c>
      <c r="CD54" s="38">
        <v>0</v>
      </c>
      <c r="CE54" s="40">
        <v>0</v>
      </c>
      <c r="CF54" s="38"/>
      <c r="CG54" s="38"/>
      <c r="CH54" s="38"/>
      <c r="CI54" s="38"/>
      <c r="CJ54" s="38"/>
      <c r="CK54" s="115"/>
      <c r="CL54" s="31">
        <f>+SUM(BZ54:CK54)</f>
        <v>307443688</v>
      </c>
      <c r="CM54" s="30">
        <f>+AL54-AY54</f>
        <v>16580008</v>
      </c>
      <c r="CN54" s="33">
        <f>+AY54-BL54</f>
        <v>0</v>
      </c>
      <c r="CO54" s="33">
        <f>+BL54-BY54</f>
        <v>0</v>
      </c>
      <c r="CP54" s="33">
        <f>+BY54-CL54</f>
        <v>0</v>
      </c>
      <c r="CQ54" s="74">
        <f t="shared" si="81"/>
        <v>0.94883087809726119</v>
      </c>
      <c r="CR54" s="74">
        <f t="shared" si="82"/>
        <v>0.94883087809726119</v>
      </c>
    </row>
    <row r="55" spans="1:96" s="26" customFormat="1" ht="18" customHeight="1" outlineLevel="3" x14ac:dyDescent="0.2">
      <c r="A55" s="403" t="s">
        <v>740</v>
      </c>
      <c r="B55" s="43" t="s">
        <v>150</v>
      </c>
      <c r="C55" s="452" t="s">
        <v>85</v>
      </c>
      <c r="D55" s="65" t="s">
        <v>64</v>
      </c>
      <c r="E55" s="30">
        <v>10000000</v>
      </c>
      <c r="F55" s="42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5"/>
      <c r="R55" s="30"/>
      <c r="S55" s="33"/>
      <c r="T55" s="42"/>
      <c r="U55" s="38"/>
      <c r="V55" s="38"/>
      <c r="W55" s="38"/>
      <c r="X55" s="38"/>
      <c r="Y55" s="38"/>
      <c r="Z55" s="38"/>
      <c r="AA55" s="38"/>
      <c r="AB55" s="38"/>
      <c r="AC55" s="35"/>
      <c r="AD55" s="34">
        <f t="shared" si="89"/>
        <v>0</v>
      </c>
      <c r="AE55" s="36">
        <f t="shared" si="89"/>
        <v>0</v>
      </c>
      <c r="AF55" s="32"/>
      <c r="AG55" s="30"/>
      <c r="AH55" s="30"/>
      <c r="AI55" s="30">
        <f t="shared" si="90"/>
        <v>10000000</v>
      </c>
      <c r="AJ55" s="33"/>
      <c r="AK55" s="37">
        <f>+AJ55+AY55</f>
        <v>0</v>
      </c>
      <c r="AL55" s="37">
        <f>+AI55-AJ55</f>
        <v>10000000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/>
      <c r="AT55" s="40"/>
      <c r="AU55" s="40"/>
      <c r="AV55" s="40"/>
      <c r="AW55" s="152"/>
      <c r="AX55" s="115"/>
      <c r="AY55" s="30">
        <f>+SUM(AM55:AX55)</f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40">
        <v>0</v>
      </c>
      <c r="BF55" s="40"/>
      <c r="BG55" s="40"/>
      <c r="BH55" s="40"/>
      <c r="BI55" s="40"/>
      <c r="BJ55" s="40"/>
      <c r="BK55" s="115"/>
      <c r="BL55" s="30">
        <f>+SUM(AZ55:BK55)</f>
        <v>0</v>
      </c>
      <c r="BM55" s="34">
        <v>0</v>
      </c>
      <c r="BN55" s="34">
        <v>0</v>
      </c>
      <c r="BO55" s="34">
        <v>0</v>
      </c>
      <c r="BP55" s="34">
        <v>0</v>
      </c>
      <c r="BQ55" s="34">
        <v>0</v>
      </c>
      <c r="BR55" s="40">
        <v>0</v>
      </c>
      <c r="BS55" s="38"/>
      <c r="BT55" s="38"/>
      <c r="BU55" s="38"/>
      <c r="BV55" s="38"/>
      <c r="BW55" s="40"/>
      <c r="BX55" s="115"/>
      <c r="BY55" s="30">
        <f>+SUM(BM55:BX55)</f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40">
        <v>0</v>
      </c>
      <c r="CF55" s="38"/>
      <c r="CG55" s="38"/>
      <c r="CH55" s="38"/>
      <c r="CI55" s="38"/>
      <c r="CJ55" s="38"/>
      <c r="CK55" s="115"/>
      <c r="CL55" s="31">
        <f>+SUM(BZ55:CK55)</f>
        <v>0</v>
      </c>
      <c r="CM55" s="30">
        <f>+AL55-AY55</f>
        <v>10000000</v>
      </c>
      <c r="CN55" s="33">
        <f>+AY55-BL55</f>
        <v>0</v>
      </c>
      <c r="CO55" s="33">
        <f>+BL55-BY55</f>
        <v>0</v>
      </c>
      <c r="CP55" s="33">
        <f>+BY55-CL55</f>
        <v>0</v>
      </c>
      <c r="CQ55" s="74">
        <f t="shared" si="81"/>
        <v>0</v>
      </c>
      <c r="CR55" s="74">
        <f t="shared" si="82"/>
        <v>0</v>
      </c>
    </row>
    <row r="56" spans="1:96" s="26" customFormat="1" ht="18" customHeight="1" outlineLevel="3" thickBot="1" x14ac:dyDescent="0.25">
      <c r="A56" s="403" t="s">
        <v>741</v>
      </c>
      <c r="B56" s="43" t="s">
        <v>153</v>
      </c>
      <c r="C56" s="452" t="s">
        <v>85</v>
      </c>
      <c r="D56" s="65" t="s">
        <v>65</v>
      </c>
      <c r="E56" s="30">
        <v>600000</v>
      </c>
      <c r="F56" s="42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5"/>
      <c r="R56" s="30"/>
      <c r="S56" s="33"/>
      <c r="T56" s="42"/>
      <c r="U56" s="38"/>
      <c r="V56" s="38"/>
      <c r="W56" s="38"/>
      <c r="X56" s="38"/>
      <c r="Y56" s="38"/>
      <c r="Z56" s="38"/>
      <c r="AA56" s="38"/>
      <c r="AB56" s="38"/>
      <c r="AC56" s="35"/>
      <c r="AD56" s="34">
        <f t="shared" si="89"/>
        <v>0</v>
      </c>
      <c r="AE56" s="36">
        <f t="shared" si="89"/>
        <v>0</v>
      </c>
      <c r="AF56" s="32"/>
      <c r="AG56" s="30"/>
      <c r="AH56" s="30"/>
      <c r="AI56" s="54">
        <f t="shared" si="90"/>
        <v>600000</v>
      </c>
      <c r="AJ56" s="33"/>
      <c r="AK56" s="37">
        <f>+AJ56+AY56</f>
        <v>0</v>
      </c>
      <c r="AL56" s="37">
        <f>+AI56-AJ56</f>
        <v>600000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/>
      <c r="AT56" s="40"/>
      <c r="AU56" s="40"/>
      <c r="AV56" s="40"/>
      <c r="AW56" s="152"/>
      <c r="AX56" s="115"/>
      <c r="AY56" s="30">
        <f>+SUM(AM56:AX56)</f>
        <v>0</v>
      </c>
      <c r="AZ56" s="30">
        <v>0</v>
      </c>
      <c r="BA56" s="30">
        <v>0</v>
      </c>
      <c r="BB56" s="30">
        <v>0</v>
      </c>
      <c r="BC56" s="30">
        <v>0</v>
      </c>
      <c r="BD56" s="30">
        <v>0</v>
      </c>
      <c r="BE56" s="40">
        <v>0</v>
      </c>
      <c r="BF56" s="40"/>
      <c r="BG56" s="40"/>
      <c r="BH56" s="40"/>
      <c r="BI56" s="40"/>
      <c r="BJ56" s="40"/>
      <c r="BK56" s="115"/>
      <c r="BL56" s="30">
        <f>+SUM(AZ56:BK56)</f>
        <v>0</v>
      </c>
      <c r="BM56" s="34">
        <v>0</v>
      </c>
      <c r="BN56" s="34">
        <v>0</v>
      </c>
      <c r="BO56" s="34">
        <v>0</v>
      </c>
      <c r="BP56" s="34">
        <v>0</v>
      </c>
      <c r="BQ56" s="34">
        <v>0</v>
      </c>
      <c r="BR56" s="40">
        <v>0</v>
      </c>
      <c r="BS56" s="38"/>
      <c r="BT56" s="38"/>
      <c r="BU56" s="38"/>
      <c r="BV56" s="38"/>
      <c r="BW56" s="40"/>
      <c r="BX56" s="115"/>
      <c r="BY56" s="30">
        <f>+SUM(BM56:BX56)</f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40">
        <v>0</v>
      </c>
      <c r="CF56" s="38"/>
      <c r="CG56" s="38"/>
      <c r="CH56" s="38"/>
      <c r="CI56" s="38"/>
      <c r="CJ56" s="38"/>
      <c r="CK56" s="115"/>
      <c r="CL56" s="31">
        <f>+SUM(BZ56:CK56)</f>
        <v>0</v>
      </c>
      <c r="CM56" s="30">
        <f>+AL56-AY56</f>
        <v>600000</v>
      </c>
      <c r="CN56" s="33">
        <f>+AY56-BL56</f>
        <v>0</v>
      </c>
      <c r="CO56" s="33">
        <f>+BL56-BY56</f>
        <v>0</v>
      </c>
      <c r="CP56" s="33">
        <f>+BY56-CL56</f>
        <v>0</v>
      </c>
      <c r="CQ56" s="74">
        <f t="shared" si="81"/>
        <v>0</v>
      </c>
      <c r="CR56" s="74">
        <f t="shared" si="82"/>
        <v>0</v>
      </c>
    </row>
    <row r="57" spans="1:96" s="64" customFormat="1" ht="20.25" customHeight="1" outlineLevel="2" thickBot="1" x14ac:dyDescent="0.25">
      <c r="A57" s="258"/>
      <c r="B57" s="300" t="s">
        <v>235</v>
      </c>
      <c r="C57" s="456" t="s">
        <v>85</v>
      </c>
      <c r="D57" s="130" t="s">
        <v>236</v>
      </c>
      <c r="E57" s="301">
        <f>+SUM(E58:E59)</f>
        <v>2000000</v>
      </c>
      <c r="F57" s="302">
        <f t="shared" ref="F57:BS57" si="91">+SUM(F58:F59)</f>
        <v>0</v>
      </c>
      <c r="G57" s="303">
        <f t="shared" ref="G57:AC57" si="92">+SUM(G58:G59)</f>
        <v>0</v>
      </c>
      <c r="H57" s="303">
        <f t="shared" si="92"/>
        <v>0</v>
      </c>
      <c r="I57" s="303">
        <f t="shared" si="92"/>
        <v>0</v>
      </c>
      <c r="J57" s="303">
        <f t="shared" si="92"/>
        <v>0</v>
      </c>
      <c r="K57" s="303">
        <f t="shared" si="92"/>
        <v>0</v>
      </c>
      <c r="L57" s="303">
        <f t="shared" si="92"/>
        <v>0</v>
      </c>
      <c r="M57" s="303">
        <f t="shared" si="92"/>
        <v>0</v>
      </c>
      <c r="N57" s="303">
        <f t="shared" si="92"/>
        <v>0</v>
      </c>
      <c r="O57" s="303">
        <f t="shared" si="92"/>
        <v>0</v>
      </c>
      <c r="P57" s="303">
        <f t="shared" si="92"/>
        <v>0</v>
      </c>
      <c r="Q57" s="304">
        <f t="shared" si="92"/>
        <v>0</v>
      </c>
      <c r="R57" s="301">
        <f t="shared" si="92"/>
        <v>0</v>
      </c>
      <c r="S57" s="305">
        <f t="shared" si="92"/>
        <v>0</v>
      </c>
      <c r="T57" s="302">
        <f t="shared" si="92"/>
        <v>0</v>
      </c>
      <c r="U57" s="303">
        <f t="shared" si="92"/>
        <v>0</v>
      </c>
      <c r="V57" s="303">
        <f t="shared" si="92"/>
        <v>0</v>
      </c>
      <c r="W57" s="303">
        <f t="shared" si="92"/>
        <v>0</v>
      </c>
      <c r="X57" s="303">
        <f t="shared" si="92"/>
        <v>0</v>
      </c>
      <c r="Y57" s="303">
        <f t="shared" si="92"/>
        <v>0</v>
      </c>
      <c r="Z57" s="303">
        <f t="shared" si="92"/>
        <v>0</v>
      </c>
      <c r="AA57" s="303">
        <f t="shared" si="92"/>
        <v>0</v>
      </c>
      <c r="AB57" s="303">
        <f t="shared" si="92"/>
        <v>0</v>
      </c>
      <c r="AC57" s="304">
        <f t="shared" si="92"/>
        <v>0</v>
      </c>
      <c r="AD57" s="477">
        <f t="shared" si="91"/>
        <v>0</v>
      </c>
      <c r="AE57" s="478">
        <f t="shared" si="91"/>
        <v>0</v>
      </c>
      <c r="AF57" s="306">
        <f>+SUM(AF58:AF59)</f>
        <v>0</v>
      </c>
      <c r="AG57" s="301">
        <f>+SUM(AG58:AG59)</f>
        <v>0</v>
      </c>
      <c r="AH57" s="301">
        <f>+SUM(AH58:AH59)</f>
        <v>0</v>
      </c>
      <c r="AI57" s="752">
        <f t="shared" si="91"/>
        <v>2000000</v>
      </c>
      <c r="AJ57" s="305">
        <f t="shared" si="91"/>
        <v>0</v>
      </c>
      <c r="AK57" s="301">
        <f>+SUM(AK58:AK59)</f>
        <v>0</v>
      </c>
      <c r="AL57" s="301">
        <f>+SUM(AL58:AL59)</f>
        <v>2000000</v>
      </c>
      <c r="AM57" s="301">
        <f t="shared" si="91"/>
        <v>0</v>
      </c>
      <c r="AN57" s="306">
        <f t="shared" si="91"/>
        <v>0</v>
      </c>
      <c r="AO57" s="301">
        <f t="shared" si="91"/>
        <v>0</v>
      </c>
      <c r="AP57" s="301">
        <f t="shared" si="91"/>
        <v>0</v>
      </c>
      <c r="AQ57" s="301">
        <f t="shared" si="91"/>
        <v>0</v>
      </c>
      <c r="AR57" s="301">
        <f t="shared" si="91"/>
        <v>0</v>
      </c>
      <c r="AS57" s="301">
        <f t="shared" si="91"/>
        <v>0</v>
      </c>
      <c r="AT57" s="301">
        <f t="shared" si="91"/>
        <v>0</v>
      </c>
      <c r="AU57" s="301">
        <f t="shared" si="91"/>
        <v>0</v>
      </c>
      <c r="AV57" s="301">
        <f t="shared" si="91"/>
        <v>0</v>
      </c>
      <c r="AW57" s="307">
        <f t="shared" si="91"/>
        <v>0</v>
      </c>
      <c r="AX57" s="301">
        <f t="shared" si="91"/>
        <v>0</v>
      </c>
      <c r="AY57" s="301">
        <f t="shared" si="91"/>
        <v>0</v>
      </c>
      <c r="AZ57" s="305">
        <f t="shared" si="91"/>
        <v>0</v>
      </c>
      <c r="BA57" s="306">
        <f t="shared" si="91"/>
        <v>0</v>
      </c>
      <c r="BB57" s="301">
        <f t="shared" si="91"/>
        <v>0</v>
      </c>
      <c r="BC57" s="305">
        <f t="shared" si="91"/>
        <v>0</v>
      </c>
      <c r="BD57" s="301">
        <f t="shared" si="91"/>
        <v>0</v>
      </c>
      <c r="BE57" s="301">
        <f t="shared" si="91"/>
        <v>0</v>
      </c>
      <c r="BF57" s="301">
        <f t="shared" si="91"/>
        <v>0</v>
      </c>
      <c r="BG57" s="301">
        <f t="shared" si="91"/>
        <v>0</v>
      </c>
      <c r="BH57" s="301">
        <f t="shared" si="91"/>
        <v>0</v>
      </c>
      <c r="BI57" s="301">
        <f t="shared" si="91"/>
        <v>0</v>
      </c>
      <c r="BJ57" s="301">
        <f t="shared" si="91"/>
        <v>0</v>
      </c>
      <c r="BK57" s="308">
        <f t="shared" si="91"/>
        <v>0</v>
      </c>
      <c r="BL57" s="301">
        <f t="shared" si="91"/>
        <v>0</v>
      </c>
      <c r="BM57" s="305">
        <f t="shared" si="91"/>
        <v>0</v>
      </c>
      <c r="BN57" s="306">
        <f t="shared" si="91"/>
        <v>0</v>
      </c>
      <c r="BO57" s="301">
        <f t="shared" si="91"/>
        <v>0</v>
      </c>
      <c r="BP57" s="305">
        <f t="shared" si="91"/>
        <v>0</v>
      </c>
      <c r="BQ57" s="301">
        <f t="shared" si="91"/>
        <v>0</v>
      </c>
      <c r="BR57" s="301">
        <f>+SUM(BR58:BR59)</f>
        <v>0</v>
      </c>
      <c r="BS57" s="301">
        <f t="shared" si="91"/>
        <v>0</v>
      </c>
      <c r="BT57" s="301">
        <f t="shared" ref="BT57:CP57" si="93">+SUM(BT58:BT59)</f>
        <v>0</v>
      </c>
      <c r="BU57" s="301">
        <f t="shared" si="93"/>
        <v>0</v>
      </c>
      <c r="BV57" s="301">
        <f t="shared" si="93"/>
        <v>0</v>
      </c>
      <c r="BW57" s="301">
        <f t="shared" si="93"/>
        <v>0</v>
      </c>
      <c r="BX57" s="308">
        <f t="shared" si="93"/>
        <v>0</v>
      </c>
      <c r="BY57" s="301">
        <f t="shared" si="93"/>
        <v>0</v>
      </c>
      <c r="BZ57" s="305">
        <f t="shared" si="93"/>
        <v>0</v>
      </c>
      <c r="CA57" s="305">
        <f t="shared" si="93"/>
        <v>0</v>
      </c>
      <c r="CB57" s="301">
        <f t="shared" si="93"/>
        <v>0</v>
      </c>
      <c r="CC57" s="301">
        <f t="shared" si="93"/>
        <v>0</v>
      </c>
      <c r="CD57" s="301">
        <f t="shared" si="93"/>
        <v>0</v>
      </c>
      <c r="CE57" s="301">
        <f>+SUM(CE58:CE59)</f>
        <v>0</v>
      </c>
      <c r="CF57" s="301">
        <f t="shared" si="93"/>
        <v>0</v>
      </c>
      <c r="CG57" s="301">
        <f t="shared" si="93"/>
        <v>0</v>
      </c>
      <c r="CH57" s="301">
        <f t="shared" si="93"/>
        <v>0</v>
      </c>
      <c r="CI57" s="301">
        <f t="shared" si="93"/>
        <v>0</v>
      </c>
      <c r="CJ57" s="301">
        <f t="shared" si="93"/>
        <v>0</v>
      </c>
      <c r="CK57" s="301">
        <f t="shared" si="93"/>
        <v>0</v>
      </c>
      <c r="CL57" s="308">
        <f t="shared" si="93"/>
        <v>0</v>
      </c>
      <c r="CM57" s="301">
        <f t="shared" si="93"/>
        <v>2000000</v>
      </c>
      <c r="CN57" s="305">
        <f t="shared" si="93"/>
        <v>0</v>
      </c>
      <c r="CO57" s="305">
        <f t="shared" si="93"/>
        <v>0</v>
      </c>
      <c r="CP57" s="305">
        <f t="shared" si="93"/>
        <v>0</v>
      </c>
      <c r="CQ57" s="309">
        <f t="shared" si="81"/>
        <v>0</v>
      </c>
      <c r="CR57" s="309">
        <f t="shared" si="82"/>
        <v>0</v>
      </c>
    </row>
    <row r="58" spans="1:96" s="26" customFormat="1" ht="18" customHeight="1" outlineLevel="3" x14ac:dyDescent="0.2">
      <c r="A58" s="403" t="s">
        <v>742</v>
      </c>
      <c r="B58" s="43" t="s">
        <v>154</v>
      </c>
      <c r="C58" s="452" t="s">
        <v>85</v>
      </c>
      <c r="D58" s="65" t="s">
        <v>66</v>
      </c>
      <c r="E58" s="30">
        <v>1000000</v>
      </c>
      <c r="F58" s="42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5"/>
      <c r="R58" s="30"/>
      <c r="S58" s="33"/>
      <c r="T58" s="42"/>
      <c r="U58" s="38"/>
      <c r="V58" s="38"/>
      <c r="W58" s="38"/>
      <c r="X58" s="38"/>
      <c r="Y58" s="38"/>
      <c r="Z58" s="38"/>
      <c r="AA58" s="38"/>
      <c r="AB58" s="38"/>
      <c r="AC58" s="35"/>
      <c r="AD58" s="34">
        <f>+F58+H58+J58+L58+N58+P58+R58+T58+V58+X58+Z58+AB58</f>
        <v>0</v>
      </c>
      <c r="AE58" s="36">
        <f>+G58+I58+K58+M58+O58+Q58+S58+U58+W58+Y58+AA58+AC58</f>
        <v>0</v>
      </c>
      <c r="AF58" s="32"/>
      <c r="AG58" s="30"/>
      <c r="AH58" s="30"/>
      <c r="AI58" s="757">
        <f t="shared" ref="AI58:AI59" si="94">+E58-AD58+AE58-AH58-AF58+AG58</f>
        <v>1000000</v>
      </c>
      <c r="AJ58" s="33"/>
      <c r="AK58" s="37">
        <f>+AJ58+AY58</f>
        <v>0</v>
      </c>
      <c r="AL58" s="37">
        <f>+AI58-AJ58</f>
        <v>1000000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/>
      <c r="AT58" s="40"/>
      <c r="AU58" s="40"/>
      <c r="AV58" s="40"/>
      <c r="AW58" s="152"/>
      <c r="AX58" s="115"/>
      <c r="AY58" s="30">
        <f>+SUM(AM58:AX58)</f>
        <v>0</v>
      </c>
      <c r="AZ58" s="30">
        <v>0</v>
      </c>
      <c r="BA58" s="30">
        <v>0</v>
      </c>
      <c r="BB58" s="30">
        <v>0</v>
      </c>
      <c r="BC58" s="30">
        <v>0</v>
      </c>
      <c r="BD58" s="30">
        <v>0</v>
      </c>
      <c r="BE58" s="40">
        <v>0</v>
      </c>
      <c r="BF58" s="40"/>
      <c r="BG58" s="40"/>
      <c r="BH58" s="40"/>
      <c r="BI58" s="40"/>
      <c r="BJ58" s="40"/>
      <c r="BK58" s="115"/>
      <c r="BL58" s="30">
        <f>+SUM(AZ58:BK58)</f>
        <v>0</v>
      </c>
      <c r="BM58" s="34">
        <v>0</v>
      </c>
      <c r="BN58" s="34">
        <v>0</v>
      </c>
      <c r="BO58" s="34">
        <v>0</v>
      </c>
      <c r="BP58" s="34">
        <v>0</v>
      </c>
      <c r="BQ58" s="34">
        <v>0</v>
      </c>
      <c r="BR58" s="40">
        <v>0</v>
      </c>
      <c r="BS58" s="38"/>
      <c r="BT58" s="38"/>
      <c r="BU58" s="38"/>
      <c r="BV58" s="38"/>
      <c r="BW58" s="40"/>
      <c r="BX58" s="115"/>
      <c r="BY58" s="30">
        <f>+SUM(BM58:BX58)</f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40">
        <v>0</v>
      </c>
      <c r="CF58" s="38"/>
      <c r="CG58" s="38"/>
      <c r="CH58" s="38"/>
      <c r="CI58" s="38"/>
      <c r="CJ58" s="38"/>
      <c r="CK58" s="115"/>
      <c r="CL58" s="31">
        <f>+SUM(BZ58:CK58)</f>
        <v>0</v>
      </c>
      <c r="CM58" s="30">
        <f>+AL58-AY58</f>
        <v>1000000</v>
      </c>
      <c r="CN58" s="33">
        <f>+AY58-BL58</f>
        <v>0</v>
      </c>
      <c r="CO58" s="33">
        <f>+BL58-BY58</f>
        <v>0</v>
      </c>
      <c r="CP58" s="33">
        <f>+BY58-CL58</f>
        <v>0</v>
      </c>
      <c r="CQ58" s="74">
        <f t="shared" si="81"/>
        <v>0</v>
      </c>
      <c r="CR58" s="74">
        <f t="shared" si="82"/>
        <v>0</v>
      </c>
    </row>
    <row r="59" spans="1:96" s="26" customFormat="1" ht="18" customHeight="1" outlineLevel="3" thickBot="1" x14ac:dyDescent="0.25">
      <c r="A59" s="403" t="s">
        <v>743</v>
      </c>
      <c r="B59" s="43" t="s">
        <v>155</v>
      </c>
      <c r="C59" s="452" t="s">
        <v>85</v>
      </c>
      <c r="D59" s="65" t="s">
        <v>67</v>
      </c>
      <c r="E59" s="30">
        <v>1000000</v>
      </c>
      <c r="F59" s="42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5"/>
      <c r="R59" s="30"/>
      <c r="S59" s="33"/>
      <c r="T59" s="42"/>
      <c r="U59" s="38"/>
      <c r="V59" s="38"/>
      <c r="W59" s="38"/>
      <c r="X59" s="38"/>
      <c r="Y59" s="38"/>
      <c r="Z59" s="38"/>
      <c r="AA59" s="38"/>
      <c r="AB59" s="38"/>
      <c r="AC59" s="35"/>
      <c r="AD59" s="34">
        <f>+F59+H59+J59+L59+N59+P59+R59+T59+V59+X59+Z59+AB59</f>
        <v>0</v>
      </c>
      <c r="AE59" s="36">
        <f>+G59+I59+K59+M59+O59+Q59+S59+U59+W59+Y59+AA59+AC59</f>
        <v>0</v>
      </c>
      <c r="AF59" s="32"/>
      <c r="AG59" s="30"/>
      <c r="AH59" s="30"/>
      <c r="AI59" s="54">
        <f t="shared" si="94"/>
        <v>1000000</v>
      </c>
      <c r="AJ59" s="33"/>
      <c r="AK59" s="37">
        <f>+AJ59+AY59</f>
        <v>0</v>
      </c>
      <c r="AL59" s="37">
        <f>+AI59-AJ59</f>
        <v>1000000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/>
      <c r="AT59" s="40"/>
      <c r="AU59" s="40"/>
      <c r="AV59" s="40"/>
      <c r="AW59" s="152"/>
      <c r="AX59" s="115"/>
      <c r="AY59" s="30">
        <f>+SUM(AM59:AX59)</f>
        <v>0</v>
      </c>
      <c r="AZ59" s="30">
        <v>0</v>
      </c>
      <c r="BA59" s="30">
        <v>0</v>
      </c>
      <c r="BB59" s="30">
        <v>0</v>
      </c>
      <c r="BC59" s="30">
        <v>0</v>
      </c>
      <c r="BD59" s="30">
        <v>0</v>
      </c>
      <c r="BE59" s="40">
        <v>0</v>
      </c>
      <c r="BF59" s="40"/>
      <c r="BG59" s="40"/>
      <c r="BH59" s="40"/>
      <c r="BI59" s="40"/>
      <c r="BJ59" s="40"/>
      <c r="BK59" s="115"/>
      <c r="BL59" s="30">
        <f>+SUM(AZ59:BK59)</f>
        <v>0</v>
      </c>
      <c r="BM59" s="34">
        <v>0</v>
      </c>
      <c r="BN59" s="34">
        <v>0</v>
      </c>
      <c r="BO59" s="34">
        <v>0</v>
      </c>
      <c r="BP59" s="34">
        <v>0</v>
      </c>
      <c r="BQ59" s="34">
        <v>0</v>
      </c>
      <c r="BR59" s="40">
        <v>0</v>
      </c>
      <c r="BS59" s="38"/>
      <c r="BT59" s="38"/>
      <c r="BU59" s="38"/>
      <c r="BV59" s="38"/>
      <c r="BW59" s="40"/>
      <c r="BX59" s="115"/>
      <c r="BY59" s="30">
        <f>+SUM(BM59:BX59)</f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40">
        <v>0</v>
      </c>
      <c r="CF59" s="38"/>
      <c r="CG59" s="38"/>
      <c r="CH59" s="38"/>
      <c r="CI59" s="38"/>
      <c r="CJ59" s="38"/>
      <c r="CK59" s="115"/>
      <c r="CL59" s="31">
        <f>+SUM(BZ59:CK59)</f>
        <v>0</v>
      </c>
      <c r="CM59" s="30">
        <f>+AL59-AY59</f>
        <v>1000000</v>
      </c>
      <c r="CN59" s="33">
        <f>+AY59-BL59</f>
        <v>0</v>
      </c>
      <c r="CO59" s="33">
        <f>+BL59-BY59</f>
        <v>0</v>
      </c>
      <c r="CP59" s="33">
        <f>+BY59-CL59</f>
        <v>0</v>
      </c>
      <c r="CQ59" s="74">
        <f t="shared" si="81"/>
        <v>0</v>
      </c>
      <c r="CR59" s="74">
        <f t="shared" si="82"/>
        <v>0</v>
      </c>
    </row>
    <row r="60" spans="1:96" s="68" customFormat="1" ht="54.75" customHeight="1" x14ac:dyDescent="0.2">
      <c r="A60" s="258"/>
      <c r="B60" s="300" t="s">
        <v>237</v>
      </c>
      <c r="C60" s="470" t="s">
        <v>687</v>
      </c>
      <c r="D60" s="130" t="s">
        <v>238</v>
      </c>
      <c r="E60" s="310">
        <f t="shared" ref="E60:U60" si="95">+E61+E67+E70+E86+E96+E101+E104+E110+E114+E117+E123+E132+E134+E122</f>
        <v>10763500000</v>
      </c>
      <c r="F60" s="310">
        <f t="shared" si="95"/>
        <v>329500000</v>
      </c>
      <c r="G60" s="310">
        <f t="shared" si="95"/>
        <v>329500000</v>
      </c>
      <c r="H60" s="310">
        <f t="shared" si="95"/>
        <v>317600000</v>
      </c>
      <c r="I60" s="310">
        <f t="shared" si="95"/>
        <v>172600000</v>
      </c>
      <c r="J60" s="310">
        <f t="shared" si="95"/>
        <v>43223589</v>
      </c>
      <c r="K60" s="310">
        <f t="shared" si="95"/>
        <v>43223589</v>
      </c>
      <c r="L60" s="310">
        <f t="shared" si="95"/>
        <v>324496256</v>
      </c>
      <c r="M60" s="310">
        <f t="shared" si="95"/>
        <v>324496256</v>
      </c>
      <c r="N60" s="310">
        <f t="shared" si="95"/>
        <v>200000000</v>
      </c>
      <c r="O60" s="310">
        <f t="shared" si="95"/>
        <v>200000000</v>
      </c>
      <c r="P60" s="310">
        <f t="shared" si="95"/>
        <v>82919338</v>
      </c>
      <c r="Q60" s="310">
        <f t="shared" si="95"/>
        <v>82919338</v>
      </c>
      <c r="R60" s="310">
        <f t="shared" si="95"/>
        <v>148000000</v>
      </c>
      <c r="S60" s="310">
        <f t="shared" si="95"/>
        <v>148000000</v>
      </c>
      <c r="T60" s="310">
        <f t="shared" si="95"/>
        <v>0</v>
      </c>
      <c r="U60" s="310">
        <f t="shared" si="95"/>
        <v>0</v>
      </c>
      <c r="V60" s="310">
        <f t="shared" ref="V60:AL60" si="96">+V61+V67+V70+V86+V96+V101+V104+V110+V114+V117+V123+V132+V134+V122</f>
        <v>505124458</v>
      </c>
      <c r="W60" s="310">
        <f t="shared" si="96"/>
        <v>505124458</v>
      </c>
      <c r="X60" s="310">
        <f t="shared" si="96"/>
        <v>0</v>
      </c>
      <c r="Y60" s="310">
        <f t="shared" si="96"/>
        <v>0</v>
      </c>
      <c r="Z60" s="310">
        <f t="shared" si="96"/>
        <v>0</v>
      </c>
      <c r="AA60" s="310">
        <f t="shared" si="96"/>
        <v>0</v>
      </c>
      <c r="AB60" s="310">
        <f t="shared" si="96"/>
        <v>0</v>
      </c>
      <c r="AC60" s="311">
        <f t="shared" si="96"/>
        <v>0</v>
      </c>
      <c r="AD60" s="310">
        <f t="shared" si="96"/>
        <v>1950863641</v>
      </c>
      <c r="AE60" s="310">
        <f t="shared" si="96"/>
        <v>1805863641</v>
      </c>
      <c r="AF60" s="771">
        <f>+AF61+AF67+AF70+AF86+AF96+AF101+AF104+AF110+AF114+AF117+AF123+AF132+AF134+AF122</f>
        <v>0</v>
      </c>
      <c r="AG60" s="310">
        <f>+AG61+AG67+AG70+AG86+AG96+AG101+AG104+AG110+AG114+AG117+AG123+AG132+AG134+AG122</f>
        <v>7500000000</v>
      </c>
      <c r="AH60" s="310">
        <f t="shared" si="96"/>
        <v>0</v>
      </c>
      <c r="AI60" s="753">
        <f t="shared" si="96"/>
        <v>18118500000</v>
      </c>
      <c r="AJ60" s="310">
        <f t="shared" si="96"/>
        <v>0</v>
      </c>
      <c r="AK60" s="310">
        <f t="shared" si="96"/>
        <v>15307588190.18</v>
      </c>
      <c r="AL60" s="310">
        <f t="shared" si="96"/>
        <v>18118500000</v>
      </c>
      <c r="AM60" s="310">
        <f t="shared" ref="AM60:BR60" si="97">+AM61+AM67+AM70+AM86+AM96+AM101+AM104+AM110+AM114+AM117+AM123+AM132+AM134+AM122</f>
        <v>6387287168.2700005</v>
      </c>
      <c r="AN60" s="310">
        <f t="shared" si="97"/>
        <v>2364055139.1199999</v>
      </c>
      <c r="AO60" s="310">
        <f t="shared" si="97"/>
        <v>653300233.28999996</v>
      </c>
      <c r="AP60" s="310">
        <f t="shared" si="97"/>
        <v>34751320</v>
      </c>
      <c r="AQ60" s="310">
        <f t="shared" si="97"/>
        <v>478891971</v>
      </c>
      <c r="AR60" s="310">
        <f t="shared" si="97"/>
        <v>375993748</v>
      </c>
      <c r="AS60" s="310">
        <f t="shared" si="97"/>
        <v>1639467096.5</v>
      </c>
      <c r="AT60" s="310">
        <f t="shared" si="97"/>
        <v>2524911827</v>
      </c>
      <c r="AU60" s="310">
        <f t="shared" si="97"/>
        <v>1673157587</v>
      </c>
      <c r="AV60" s="310">
        <f t="shared" si="97"/>
        <v>0</v>
      </c>
      <c r="AW60" s="310">
        <f t="shared" si="97"/>
        <v>0</v>
      </c>
      <c r="AX60" s="310">
        <f t="shared" si="97"/>
        <v>0</v>
      </c>
      <c r="AY60" s="310">
        <f t="shared" si="97"/>
        <v>15307588190.18</v>
      </c>
      <c r="AZ60" s="310">
        <f t="shared" si="97"/>
        <v>3494565265.1199999</v>
      </c>
      <c r="BA60" s="310">
        <f t="shared" si="97"/>
        <v>861171986.92000008</v>
      </c>
      <c r="BB60" s="310">
        <f t="shared" si="97"/>
        <v>1124946786.29</v>
      </c>
      <c r="BC60" s="310">
        <f t="shared" si="97"/>
        <v>2263333642.1999998</v>
      </c>
      <c r="BD60" s="310">
        <f t="shared" si="97"/>
        <v>224519879</v>
      </c>
      <c r="BE60" s="310">
        <f t="shared" si="97"/>
        <v>671425327.76999998</v>
      </c>
      <c r="BF60" s="310">
        <f t="shared" si="97"/>
        <v>121737851</v>
      </c>
      <c r="BG60" s="310">
        <f t="shared" si="97"/>
        <v>516949436</v>
      </c>
      <c r="BH60" s="310">
        <f t="shared" si="97"/>
        <v>1609605036.4400001</v>
      </c>
      <c r="BI60" s="310">
        <f t="shared" si="97"/>
        <v>0</v>
      </c>
      <c r="BJ60" s="310">
        <f t="shared" si="97"/>
        <v>0</v>
      </c>
      <c r="BK60" s="310">
        <f t="shared" si="97"/>
        <v>0</v>
      </c>
      <c r="BL60" s="310">
        <f t="shared" si="97"/>
        <v>10890525210.74</v>
      </c>
      <c r="BM60" s="310">
        <f t="shared" si="97"/>
        <v>265073581</v>
      </c>
      <c r="BN60" s="310">
        <f t="shared" si="97"/>
        <v>366278215</v>
      </c>
      <c r="BO60" s="310">
        <f t="shared" si="97"/>
        <v>909477874.79999995</v>
      </c>
      <c r="BP60" s="310">
        <f t="shared" si="97"/>
        <v>462475089</v>
      </c>
      <c r="BQ60" s="310">
        <f t="shared" si="97"/>
        <v>631764637</v>
      </c>
      <c r="BR60" s="310">
        <f t="shared" si="97"/>
        <v>1023041074.4300001</v>
      </c>
      <c r="BS60" s="310">
        <f>+BS61+BS67+BS70+BS86+BS96+BS101+BS104+BS110+BS114+BS117+BS123+BS132+BS134+BS122</f>
        <v>1048083871.61</v>
      </c>
      <c r="BT60" s="310">
        <f t="shared" ref="BT60:CL60" si="98">+BT61+BT67+BT70+BT86+BT96+BT101+BT104+BT110+BT114+BT117+BT123+BT132+BT134+BT122</f>
        <v>685900286</v>
      </c>
      <c r="BU60" s="310">
        <f t="shared" si="98"/>
        <v>1410944332</v>
      </c>
      <c r="BV60" s="310">
        <f t="shared" si="98"/>
        <v>0</v>
      </c>
      <c r="BW60" s="310">
        <f t="shared" si="98"/>
        <v>0</v>
      </c>
      <c r="BX60" s="310">
        <f t="shared" si="98"/>
        <v>0</v>
      </c>
      <c r="BY60" s="310">
        <f t="shared" si="98"/>
        <v>6801543498.8400002</v>
      </c>
      <c r="BZ60" s="310">
        <f t="shared" si="98"/>
        <v>241396784</v>
      </c>
      <c r="CA60" s="310">
        <f t="shared" si="98"/>
        <v>298885705</v>
      </c>
      <c r="CB60" s="310">
        <f t="shared" si="98"/>
        <v>938197181.79999995</v>
      </c>
      <c r="CC60" s="310">
        <f t="shared" si="98"/>
        <v>459952511</v>
      </c>
      <c r="CD60" s="310">
        <f t="shared" si="98"/>
        <v>632791753</v>
      </c>
      <c r="CE60" s="310">
        <f t="shared" si="98"/>
        <v>1019471074.4300001</v>
      </c>
      <c r="CF60" s="310">
        <f t="shared" si="98"/>
        <v>1029897867.61</v>
      </c>
      <c r="CG60" s="310">
        <f t="shared" si="98"/>
        <v>700018232</v>
      </c>
      <c r="CH60" s="310">
        <f t="shared" si="98"/>
        <v>1363196584</v>
      </c>
      <c r="CI60" s="310">
        <f t="shared" si="98"/>
        <v>0</v>
      </c>
      <c r="CJ60" s="310">
        <f t="shared" si="98"/>
        <v>0</v>
      </c>
      <c r="CK60" s="310">
        <f t="shared" si="98"/>
        <v>0</v>
      </c>
      <c r="CL60" s="311">
        <f t="shared" si="98"/>
        <v>6749727692.8400002</v>
      </c>
      <c r="CM60" s="310">
        <f>+CM61+CM67+CM70+CM86+CM96+CM101+CM104+CM110+CM114+CM117+CM123+CM132+CM134+CM122</f>
        <v>2810911809.8200002</v>
      </c>
      <c r="CN60" s="312">
        <f>+CN61+CN67+CN70+CN86+CN96+CN101+CN104+CN110+CN114+CN117+CN123+CN132+CN134+CN122</f>
        <v>4417062979.4399996</v>
      </c>
      <c r="CO60" s="312">
        <f>+CO61+CO67+CO70+CO86+CO96+CO101+CO104+CO110+CO114+CO117+CO123+CO132+CO134</f>
        <v>4088981711.9000001</v>
      </c>
      <c r="CP60" s="312">
        <f>+CP61+CP67+CP70+CP86+CP96+CP101+CP104+CP110+CP114+CP117+CP123+CP132+CP134</f>
        <v>51815806</v>
      </c>
      <c r="CQ60" s="309">
        <f t="shared" si="81"/>
        <v>0.84485957392609767</v>
      </c>
      <c r="CR60" s="309">
        <f t="shared" si="82"/>
        <v>0.60107212024946877</v>
      </c>
    </row>
    <row r="61" spans="1:96" s="64" customFormat="1" ht="20.25" customHeight="1" outlineLevel="1" thickBot="1" x14ac:dyDescent="0.25">
      <c r="A61" s="258"/>
      <c r="B61" s="131" t="s">
        <v>239</v>
      </c>
      <c r="C61" s="634" t="s">
        <v>687</v>
      </c>
      <c r="D61" s="110" t="s">
        <v>241</v>
      </c>
      <c r="E61" s="134">
        <f>+SUM(E62:E66)</f>
        <v>325000000</v>
      </c>
      <c r="F61" s="134">
        <f t="shared" ref="F61:BS61" si="99">+SUM(F62:F66)</f>
        <v>50000000</v>
      </c>
      <c r="G61" s="134">
        <f t="shared" si="99"/>
        <v>157000000</v>
      </c>
      <c r="H61" s="134">
        <f t="shared" si="99"/>
        <v>100000000</v>
      </c>
      <c r="I61" s="134">
        <f t="shared" si="99"/>
        <v>0</v>
      </c>
      <c r="J61" s="134">
        <f t="shared" si="99"/>
        <v>0</v>
      </c>
      <c r="K61" s="134">
        <f t="shared" si="99"/>
        <v>0</v>
      </c>
      <c r="L61" s="134">
        <f t="shared" si="99"/>
        <v>0</v>
      </c>
      <c r="M61" s="134">
        <f t="shared" si="99"/>
        <v>35000000</v>
      </c>
      <c r="N61" s="134">
        <f t="shared" si="99"/>
        <v>0</v>
      </c>
      <c r="O61" s="134">
        <f t="shared" si="99"/>
        <v>0</v>
      </c>
      <c r="P61" s="134">
        <f t="shared" si="99"/>
        <v>60000000</v>
      </c>
      <c r="Q61" s="133">
        <f t="shared" si="99"/>
        <v>0</v>
      </c>
      <c r="R61" s="134">
        <f t="shared" si="99"/>
        <v>0</v>
      </c>
      <c r="S61" s="132">
        <f t="shared" si="99"/>
        <v>0</v>
      </c>
      <c r="T61" s="132">
        <f t="shared" si="99"/>
        <v>0</v>
      </c>
      <c r="U61" s="134">
        <f t="shared" si="99"/>
        <v>0</v>
      </c>
      <c r="V61" s="134">
        <f t="shared" si="99"/>
        <v>0</v>
      </c>
      <c r="W61" s="134">
        <f t="shared" si="99"/>
        <v>0</v>
      </c>
      <c r="X61" s="134">
        <f t="shared" si="99"/>
        <v>0</v>
      </c>
      <c r="Y61" s="134">
        <f t="shared" si="99"/>
        <v>0</v>
      </c>
      <c r="Z61" s="134">
        <f t="shared" si="99"/>
        <v>0</v>
      </c>
      <c r="AA61" s="134">
        <f t="shared" si="99"/>
        <v>0</v>
      </c>
      <c r="AB61" s="134">
        <f t="shared" si="99"/>
        <v>0</v>
      </c>
      <c r="AC61" s="133">
        <f t="shared" si="99"/>
        <v>0</v>
      </c>
      <c r="AD61" s="134">
        <f t="shared" si="99"/>
        <v>210000000</v>
      </c>
      <c r="AE61" s="134">
        <f t="shared" si="99"/>
        <v>192000000</v>
      </c>
      <c r="AF61" s="135">
        <f>+SUM(AF62:AF66)</f>
        <v>0</v>
      </c>
      <c r="AG61" s="134">
        <f>+SUM(AG62:AG66)</f>
        <v>986000000</v>
      </c>
      <c r="AH61" s="134">
        <f t="shared" si="99"/>
        <v>0</v>
      </c>
      <c r="AI61" s="750">
        <f t="shared" si="99"/>
        <v>1293000000</v>
      </c>
      <c r="AJ61" s="134">
        <f t="shared" si="99"/>
        <v>0</v>
      </c>
      <c r="AK61" s="134">
        <f t="shared" si="99"/>
        <v>1191612609.1500001</v>
      </c>
      <c r="AL61" s="134">
        <f>+SUM(AL62:AL66)</f>
        <v>1293000000</v>
      </c>
      <c r="AM61" s="134">
        <f t="shared" si="99"/>
        <v>224967578.15000001</v>
      </c>
      <c r="AN61" s="134">
        <f t="shared" si="99"/>
        <v>6275031</v>
      </c>
      <c r="AO61" s="134">
        <f t="shared" si="99"/>
        <v>400000</v>
      </c>
      <c r="AP61" s="134">
        <f t="shared" si="99"/>
        <v>0</v>
      </c>
      <c r="AQ61" s="134">
        <f t="shared" si="99"/>
        <v>0</v>
      </c>
      <c r="AR61" s="134">
        <f t="shared" si="99"/>
        <v>0</v>
      </c>
      <c r="AS61" s="134">
        <f t="shared" si="99"/>
        <v>0</v>
      </c>
      <c r="AT61" s="134">
        <f t="shared" si="99"/>
        <v>529970000</v>
      </c>
      <c r="AU61" s="134">
        <f t="shared" si="99"/>
        <v>430000000</v>
      </c>
      <c r="AV61" s="134">
        <f t="shared" si="99"/>
        <v>0</v>
      </c>
      <c r="AW61" s="134">
        <f t="shared" si="99"/>
        <v>0</v>
      </c>
      <c r="AX61" s="134">
        <f t="shared" si="99"/>
        <v>0</v>
      </c>
      <c r="AY61" s="134">
        <f t="shared" si="99"/>
        <v>1191612609.1500001</v>
      </c>
      <c r="AZ61" s="134">
        <f t="shared" si="99"/>
        <v>0</v>
      </c>
      <c r="BA61" s="134">
        <f t="shared" si="99"/>
        <v>208021013.44999999</v>
      </c>
      <c r="BB61" s="134">
        <f t="shared" si="99"/>
        <v>0</v>
      </c>
      <c r="BC61" s="134">
        <f t="shared" si="99"/>
        <v>0</v>
      </c>
      <c r="BD61" s="134">
        <f t="shared" si="99"/>
        <v>0</v>
      </c>
      <c r="BE61" s="134">
        <f t="shared" si="99"/>
        <v>0</v>
      </c>
      <c r="BF61" s="134">
        <f t="shared" si="99"/>
        <v>0</v>
      </c>
      <c r="BG61" s="134">
        <f t="shared" si="99"/>
        <v>0</v>
      </c>
      <c r="BH61" s="134">
        <f t="shared" si="99"/>
        <v>36250000</v>
      </c>
      <c r="BI61" s="134">
        <f t="shared" si="99"/>
        <v>0</v>
      </c>
      <c r="BJ61" s="134">
        <f t="shared" si="99"/>
        <v>0</v>
      </c>
      <c r="BK61" s="134">
        <f t="shared" si="99"/>
        <v>0</v>
      </c>
      <c r="BL61" s="134">
        <f t="shared" si="99"/>
        <v>244271013.44999999</v>
      </c>
      <c r="BM61" s="134">
        <f t="shared" si="99"/>
        <v>0</v>
      </c>
      <c r="BN61" s="134">
        <f t="shared" si="99"/>
        <v>400000</v>
      </c>
      <c r="BO61" s="134">
        <f t="shared" si="99"/>
        <v>0</v>
      </c>
      <c r="BP61" s="134">
        <f t="shared" si="99"/>
        <v>6275031</v>
      </c>
      <c r="BQ61" s="134">
        <f t="shared" si="99"/>
        <v>0</v>
      </c>
      <c r="BR61" s="134">
        <f t="shared" si="99"/>
        <v>0</v>
      </c>
      <c r="BS61" s="134">
        <f t="shared" si="99"/>
        <v>201345982.44</v>
      </c>
      <c r="BT61" s="134">
        <f t="shared" ref="BT61:CK61" si="100">+SUM(BT62:BT66)</f>
        <v>0</v>
      </c>
      <c r="BU61" s="134">
        <f t="shared" si="100"/>
        <v>0</v>
      </c>
      <c r="BV61" s="134">
        <f t="shared" si="100"/>
        <v>0</v>
      </c>
      <c r="BW61" s="134">
        <f t="shared" si="100"/>
        <v>0</v>
      </c>
      <c r="BX61" s="134">
        <f t="shared" si="100"/>
        <v>0</v>
      </c>
      <c r="BY61" s="134">
        <f t="shared" si="100"/>
        <v>208021013.44</v>
      </c>
      <c r="BZ61" s="134">
        <f t="shared" si="100"/>
        <v>0</v>
      </c>
      <c r="CA61" s="134">
        <f t="shared" si="100"/>
        <v>400000</v>
      </c>
      <c r="CB61" s="134">
        <f t="shared" si="100"/>
        <v>0</v>
      </c>
      <c r="CC61" s="134">
        <f t="shared" si="100"/>
        <v>6275031</v>
      </c>
      <c r="CD61" s="134">
        <f t="shared" si="100"/>
        <v>0</v>
      </c>
      <c r="CE61" s="134">
        <f t="shared" si="100"/>
        <v>0</v>
      </c>
      <c r="CF61" s="134">
        <f t="shared" si="100"/>
        <v>201345982.44</v>
      </c>
      <c r="CG61" s="134">
        <f t="shared" si="100"/>
        <v>0</v>
      </c>
      <c r="CH61" s="134">
        <f t="shared" si="100"/>
        <v>0</v>
      </c>
      <c r="CI61" s="134">
        <f t="shared" si="100"/>
        <v>0</v>
      </c>
      <c r="CJ61" s="134">
        <f t="shared" si="100"/>
        <v>0</v>
      </c>
      <c r="CK61" s="134">
        <f t="shared" si="100"/>
        <v>0</v>
      </c>
      <c r="CL61" s="133">
        <f>+CL62+CL63+CL64+CL65+CL66</f>
        <v>208021013.44</v>
      </c>
      <c r="CM61" s="134">
        <f>+CM62+CM63+CM64+CM65+CM66</f>
        <v>101387390.84999999</v>
      </c>
      <c r="CN61" s="132">
        <f>+SUM(CN62:CN66)</f>
        <v>947341595.70000005</v>
      </c>
      <c r="CO61" s="132">
        <f>+SUM(CO62:CO66)</f>
        <v>36250000.00999999</v>
      </c>
      <c r="CP61" s="132">
        <f>+SUM(CP62:CP66)</f>
        <v>0</v>
      </c>
      <c r="CQ61" s="136">
        <f t="shared" si="81"/>
        <v>0.92158747807424601</v>
      </c>
      <c r="CR61" s="136">
        <f t="shared" si="82"/>
        <v>0.18891803051044082</v>
      </c>
    </row>
    <row r="62" spans="1:96" s="26" customFormat="1" ht="18" customHeight="1" outlineLevel="2" x14ac:dyDescent="0.2">
      <c r="A62" s="403" t="s">
        <v>860</v>
      </c>
      <c r="B62" s="43" t="s">
        <v>688</v>
      </c>
      <c r="C62" s="452">
        <v>13</v>
      </c>
      <c r="D62" s="65" t="s">
        <v>689</v>
      </c>
      <c r="E62" s="30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2">
        <v>0</v>
      </c>
      <c r="R62" s="30">
        <v>0</v>
      </c>
      <c r="S62" s="33"/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32">
        <v>0</v>
      </c>
      <c r="AD62" s="34">
        <f>+F62+H62+J62+L62+N62+P62+R62+T62+V62+X62+Z62+AB62</f>
        <v>0</v>
      </c>
      <c r="AE62" s="36">
        <f>+G62+I62+K62+M62+O62+Q62+S62+U62+W62+Y62+AA62+AC62</f>
        <v>0</v>
      </c>
      <c r="AF62" s="32">
        <v>0</v>
      </c>
      <c r="AG62" s="30">
        <v>6000000</v>
      </c>
      <c r="AH62" s="30"/>
      <c r="AI62" s="757">
        <f t="shared" ref="AI62:AI66" si="101">+E62-AD62+AE62-AH62-AF62+AG62</f>
        <v>6000000</v>
      </c>
      <c r="AJ62" s="33"/>
      <c r="AK62" s="37">
        <f>+AJ62+AY62</f>
        <v>0</v>
      </c>
      <c r="AL62" s="37">
        <f>+AI62-AJ62</f>
        <v>6000000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  <c r="AX62" s="30">
        <v>0</v>
      </c>
      <c r="AY62" s="30">
        <f>+SUM(AM62:AX62)</f>
        <v>0</v>
      </c>
      <c r="AZ62" s="30">
        <v>0</v>
      </c>
      <c r="BA62" s="30">
        <v>0</v>
      </c>
      <c r="BB62" s="30">
        <v>0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v>0</v>
      </c>
      <c r="BK62" s="30">
        <v>0</v>
      </c>
      <c r="BL62" s="30">
        <f>+SUM(AZ62:BK62)</f>
        <v>0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0</v>
      </c>
      <c r="BW62" s="30">
        <v>0</v>
      </c>
      <c r="BX62" s="30">
        <v>0</v>
      </c>
      <c r="BY62" s="30">
        <f>+SUM(BM62:BX62)</f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0</v>
      </c>
      <c r="CK62" s="30">
        <v>0</v>
      </c>
      <c r="CL62" s="31">
        <f>+SUM(BZ62:CK62)</f>
        <v>0</v>
      </c>
      <c r="CM62" s="30">
        <f>+AL62-AY62</f>
        <v>6000000</v>
      </c>
      <c r="CN62" s="33">
        <f>+AY62-BL62</f>
        <v>0</v>
      </c>
      <c r="CO62" s="33">
        <f>+BL62-BY62</f>
        <v>0</v>
      </c>
      <c r="CP62" s="33">
        <f>+BY62-CL62</f>
        <v>0</v>
      </c>
      <c r="CQ62" s="74">
        <f t="shared" si="81"/>
        <v>0</v>
      </c>
      <c r="CR62" s="74">
        <f t="shared" si="82"/>
        <v>0</v>
      </c>
    </row>
    <row r="63" spans="1:96" s="26" customFormat="1" ht="18" customHeight="1" outlineLevel="2" x14ac:dyDescent="0.2">
      <c r="A63" s="403" t="s">
        <v>861</v>
      </c>
      <c r="B63" s="43" t="s">
        <v>156</v>
      </c>
      <c r="C63" s="452">
        <v>13</v>
      </c>
      <c r="D63" s="65" t="s">
        <v>68</v>
      </c>
      <c r="E63" s="30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32">
        <v>0</v>
      </c>
      <c r="R63" s="30">
        <v>0</v>
      </c>
      <c r="S63" s="33"/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32">
        <v>0</v>
      </c>
      <c r="AD63" s="34">
        <f>+F63+H63+J63+L63+N63+P63+R63+T63+V63+X63+Z63+AB63</f>
        <v>0</v>
      </c>
      <c r="AE63" s="36">
        <f>+G63+I63+K63+M63+O63+Q63+S63+U63+W63+Y63+AA63+AC63</f>
        <v>0</v>
      </c>
      <c r="AF63" s="32">
        <v>0</v>
      </c>
      <c r="AG63" s="30">
        <v>500000000</v>
      </c>
      <c r="AH63" s="30"/>
      <c r="AI63" s="30">
        <f t="shared" si="101"/>
        <v>500000000</v>
      </c>
      <c r="AJ63" s="33"/>
      <c r="AK63" s="37">
        <f>+AJ63+AY63</f>
        <v>482320000</v>
      </c>
      <c r="AL63" s="37">
        <f>+AI63-AJ63</f>
        <v>500000000</v>
      </c>
      <c r="AM63" s="30"/>
      <c r="AN63" s="30"/>
      <c r="AO63" s="30"/>
      <c r="AP63" s="30"/>
      <c r="AQ63" s="30"/>
      <c r="AR63" s="30"/>
      <c r="AS63" s="30"/>
      <c r="AT63" s="30">
        <v>482320000</v>
      </c>
      <c r="AU63" s="30">
        <v>0</v>
      </c>
      <c r="AV63" s="30">
        <v>0</v>
      </c>
      <c r="AW63" s="30">
        <v>0</v>
      </c>
      <c r="AX63" s="30">
        <v>0</v>
      </c>
      <c r="AY63" s="30">
        <f>+SUM(AM63:AX63)</f>
        <v>482320000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f>+SUM(AZ63:BK63)</f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f>+SUM(BM63:BX63)</f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0">
        <v>0</v>
      </c>
      <c r="CK63" s="30">
        <v>0</v>
      </c>
      <c r="CL63" s="31">
        <f>+SUM(BZ63:CK63)</f>
        <v>0</v>
      </c>
      <c r="CM63" s="30">
        <f>+AL63-AY63</f>
        <v>17680000</v>
      </c>
      <c r="CN63" s="33">
        <f>+AY63-BL63</f>
        <v>482320000</v>
      </c>
      <c r="CO63" s="33">
        <f>+BL63-BY63</f>
        <v>0</v>
      </c>
      <c r="CP63" s="33">
        <f>+BY63-CL63</f>
        <v>0</v>
      </c>
      <c r="CQ63" s="74">
        <f t="shared" si="81"/>
        <v>0.96464000000000005</v>
      </c>
      <c r="CR63" s="74">
        <f t="shared" si="82"/>
        <v>0</v>
      </c>
    </row>
    <row r="64" spans="1:96" s="26" customFormat="1" ht="18" customHeight="1" outlineLevel="2" x14ac:dyDescent="0.2">
      <c r="A64" s="403" t="s">
        <v>744</v>
      </c>
      <c r="B64" s="43" t="s">
        <v>156</v>
      </c>
      <c r="C64" s="452" t="s">
        <v>85</v>
      </c>
      <c r="D64" s="65" t="s">
        <v>68</v>
      </c>
      <c r="E64" s="30">
        <v>250000000</v>
      </c>
      <c r="F64" s="42">
        <v>50000000</v>
      </c>
      <c r="G64" s="38"/>
      <c r="H64" s="38">
        <v>100000000</v>
      </c>
      <c r="I64" s="38"/>
      <c r="J64" s="38"/>
      <c r="K64" s="38"/>
      <c r="L64" s="38"/>
      <c r="M64" s="38">
        <v>35000000</v>
      </c>
      <c r="N64" s="38"/>
      <c r="O64" s="38"/>
      <c r="P64" s="38">
        <v>60000000</v>
      </c>
      <c r="Q64" s="35"/>
      <c r="R64" s="30"/>
      <c r="S64" s="33"/>
      <c r="T64" s="42"/>
      <c r="U64" s="38"/>
      <c r="V64" s="38"/>
      <c r="W64" s="38"/>
      <c r="X64" s="38"/>
      <c r="Y64" s="38"/>
      <c r="Z64" s="38"/>
      <c r="AA64" s="38"/>
      <c r="AB64" s="38"/>
      <c r="AC64" s="35"/>
      <c r="AD64" s="34">
        <f t="shared" ref="AD64:AE66" si="102">+F64+H64+J64+L64+N64+P64+R64+T64+V64+X64+Z64+AB64</f>
        <v>210000000</v>
      </c>
      <c r="AE64" s="36">
        <f t="shared" si="102"/>
        <v>35000000</v>
      </c>
      <c r="AF64" s="32"/>
      <c r="AG64" s="30"/>
      <c r="AH64" s="30"/>
      <c r="AI64" s="30">
        <f t="shared" si="101"/>
        <v>75000000</v>
      </c>
      <c r="AJ64" s="33"/>
      <c r="AK64" s="37">
        <f>+AJ64+AY64</f>
        <v>400000</v>
      </c>
      <c r="AL64" s="37">
        <f>+AI64-AJ64</f>
        <v>75000000</v>
      </c>
      <c r="AM64" s="30"/>
      <c r="AN64" s="298"/>
      <c r="AO64" s="298">
        <v>400000</v>
      </c>
      <c r="AP64" s="298"/>
      <c r="AQ64" s="299"/>
      <c r="AR64" s="30"/>
      <c r="AS64" s="30"/>
      <c r="AT64" s="40"/>
      <c r="AU64" s="40"/>
      <c r="AV64" s="40"/>
      <c r="AW64" s="152"/>
      <c r="AX64" s="115"/>
      <c r="AY64" s="30">
        <f>+SUM(AM64:AX64)</f>
        <v>400000</v>
      </c>
      <c r="AZ64" s="30">
        <v>0</v>
      </c>
      <c r="BA64" s="30">
        <v>400000</v>
      </c>
      <c r="BB64" s="37">
        <v>0</v>
      </c>
      <c r="BC64" s="45">
        <v>0</v>
      </c>
      <c r="BD64" s="40">
        <v>0</v>
      </c>
      <c r="BE64" s="40">
        <v>0</v>
      </c>
      <c r="BF64" s="40"/>
      <c r="BG64" s="40"/>
      <c r="BH64" s="40"/>
      <c r="BI64" s="40"/>
      <c r="BJ64" s="40"/>
      <c r="BK64" s="115"/>
      <c r="BL64" s="30">
        <f>+SUM(AZ64:BK64)</f>
        <v>400000</v>
      </c>
      <c r="BM64" s="34">
        <v>0</v>
      </c>
      <c r="BN64" s="38">
        <v>400000</v>
      </c>
      <c r="BO64" s="38">
        <v>0</v>
      </c>
      <c r="BP64" s="38">
        <v>0</v>
      </c>
      <c r="BQ64" s="38">
        <v>0</v>
      </c>
      <c r="BR64" s="40">
        <v>0</v>
      </c>
      <c r="BS64" s="38"/>
      <c r="BT64" s="38"/>
      <c r="BU64" s="38"/>
      <c r="BV64" s="38"/>
      <c r="BW64" s="40"/>
      <c r="BX64" s="115"/>
      <c r="BY64" s="30">
        <f>+SUM(BM64:BX64)</f>
        <v>400000</v>
      </c>
      <c r="BZ64" s="38">
        <v>0</v>
      </c>
      <c r="CA64" s="38">
        <v>400000</v>
      </c>
      <c r="CB64" s="38">
        <v>0</v>
      </c>
      <c r="CC64" s="38">
        <v>0</v>
      </c>
      <c r="CD64" s="38">
        <v>0</v>
      </c>
      <c r="CE64" s="40">
        <v>0</v>
      </c>
      <c r="CF64" s="38"/>
      <c r="CG64" s="38"/>
      <c r="CH64" s="38"/>
      <c r="CI64" s="38"/>
      <c r="CJ64" s="38"/>
      <c r="CK64" s="115"/>
      <c r="CL64" s="31">
        <f>+SUM(BZ64:CK64)</f>
        <v>400000</v>
      </c>
      <c r="CM64" s="30">
        <f>+AL64-AY64</f>
        <v>74600000</v>
      </c>
      <c r="CN64" s="33">
        <f>+AY64-BL64</f>
        <v>0</v>
      </c>
      <c r="CO64" s="33">
        <f>+BL64-BY64</f>
        <v>0</v>
      </c>
      <c r="CP64" s="33">
        <f>+BY64-CL64</f>
        <v>0</v>
      </c>
      <c r="CQ64" s="74">
        <f t="shared" si="81"/>
        <v>5.3333333333333332E-3</v>
      </c>
      <c r="CR64" s="74">
        <f t="shared" si="82"/>
        <v>5.3333333333333332E-3</v>
      </c>
    </row>
    <row r="65" spans="1:96" s="26" customFormat="1" ht="18" customHeight="1" outlineLevel="2" x14ac:dyDescent="0.2">
      <c r="A65" s="403" t="s">
        <v>862</v>
      </c>
      <c r="B65" s="43" t="s">
        <v>157</v>
      </c>
      <c r="C65" s="452">
        <v>13</v>
      </c>
      <c r="D65" s="65" t="s">
        <v>69</v>
      </c>
      <c r="E65" s="30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32">
        <v>0</v>
      </c>
      <c r="R65" s="30">
        <v>0</v>
      </c>
      <c r="S65" s="33"/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32">
        <v>0</v>
      </c>
      <c r="AD65" s="34">
        <f t="shared" si="102"/>
        <v>0</v>
      </c>
      <c r="AE65" s="36">
        <f t="shared" si="102"/>
        <v>0</v>
      </c>
      <c r="AF65" s="32">
        <v>0</v>
      </c>
      <c r="AG65" s="30">
        <v>480000000</v>
      </c>
      <c r="AH65" s="30"/>
      <c r="AI65" s="30">
        <f t="shared" si="101"/>
        <v>480000000</v>
      </c>
      <c r="AJ65" s="33"/>
      <c r="AK65" s="37">
        <f>+AJ65+AY65</f>
        <v>477650000</v>
      </c>
      <c r="AL65" s="37">
        <f>+AI65-AJ65</f>
        <v>480000000</v>
      </c>
      <c r="AM65" s="30"/>
      <c r="AN65" s="30"/>
      <c r="AO65" s="30"/>
      <c r="AP65" s="30"/>
      <c r="AQ65" s="30"/>
      <c r="AR65" s="30"/>
      <c r="AS65" s="30"/>
      <c r="AT65" s="30">
        <v>47650000</v>
      </c>
      <c r="AU65" s="30">
        <v>430000000</v>
      </c>
      <c r="AV65" s="30"/>
      <c r="AW65" s="30"/>
      <c r="AX65" s="30"/>
      <c r="AY65" s="30">
        <f>+SUM(AM65:AX65)</f>
        <v>477650000</v>
      </c>
      <c r="AZ65" s="30"/>
      <c r="BA65" s="30"/>
      <c r="BB65" s="30"/>
      <c r="BC65" s="30"/>
      <c r="BD65" s="30"/>
      <c r="BE65" s="30"/>
      <c r="BF65" s="30"/>
      <c r="BG65" s="30"/>
      <c r="BH65" s="30">
        <v>36250000</v>
      </c>
      <c r="BI65" s="30">
        <v>0</v>
      </c>
      <c r="BJ65" s="30">
        <v>0</v>
      </c>
      <c r="BK65" s="30">
        <v>0</v>
      </c>
      <c r="BL65" s="30">
        <f>+SUM(AZ65:BK65)</f>
        <v>36250000</v>
      </c>
      <c r="BM65" s="30">
        <v>0</v>
      </c>
      <c r="BN65" s="30">
        <v>0</v>
      </c>
      <c r="BO65" s="30">
        <v>0</v>
      </c>
      <c r="BP65" s="30">
        <v>0</v>
      </c>
      <c r="BQ65" s="30">
        <v>0</v>
      </c>
      <c r="BR65" s="30">
        <v>0</v>
      </c>
      <c r="BS65" s="30">
        <v>0</v>
      </c>
      <c r="BT65" s="30">
        <v>0</v>
      </c>
      <c r="BU65" s="30">
        <v>0</v>
      </c>
      <c r="BV65" s="30">
        <v>0</v>
      </c>
      <c r="BW65" s="30">
        <v>0</v>
      </c>
      <c r="BX65" s="30">
        <v>0</v>
      </c>
      <c r="BY65" s="30">
        <f>+SUM(BM65:BX65)</f>
        <v>0</v>
      </c>
      <c r="BZ65" s="30">
        <v>0</v>
      </c>
      <c r="CA65" s="30">
        <v>0</v>
      </c>
      <c r="CB65" s="30">
        <v>0</v>
      </c>
      <c r="CC65" s="30">
        <v>0</v>
      </c>
      <c r="CD65" s="30">
        <v>0</v>
      </c>
      <c r="CE65" s="30">
        <v>0</v>
      </c>
      <c r="CF65" s="30">
        <v>0</v>
      </c>
      <c r="CG65" s="30">
        <v>0</v>
      </c>
      <c r="CH65" s="30">
        <v>0</v>
      </c>
      <c r="CI65" s="30">
        <v>0</v>
      </c>
      <c r="CJ65" s="30">
        <v>0</v>
      </c>
      <c r="CK65" s="30">
        <v>0</v>
      </c>
      <c r="CL65" s="31">
        <f>+SUM(BZ65:CK65)</f>
        <v>0</v>
      </c>
      <c r="CM65" s="30">
        <f>+AL65-AY65</f>
        <v>2350000</v>
      </c>
      <c r="CN65" s="33">
        <f>+AY65-BL65</f>
        <v>441400000</v>
      </c>
      <c r="CO65" s="33">
        <f>+BL65-BY65</f>
        <v>36250000</v>
      </c>
      <c r="CP65" s="33">
        <f>+BY65-CL65</f>
        <v>0</v>
      </c>
      <c r="CQ65" s="74">
        <f t="shared" si="81"/>
        <v>0.99510416666666668</v>
      </c>
      <c r="CR65" s="74">
        <f t="shared" si="82"/>
        <v>7.5520833333333329E-2</v>
      </c>
    </row>
    <row r="66" spans="1:96" s="564" customFormat="1" ht="18" customHeight="1" outlineLevel="2" thickBot="1" x14ac:dyDescent="0.25">
      <c r="A66" s="404" t="s">
        <v>745</v>
      </c>
      <c r="B66" s="43" t="s">
        <v>157</v>
      </c>
      <c r="C66" s="452" t="s">
        <v>85</v>
      </c>
      <c r="D66" s="65" t="s">
        <v>69</v>
      </c>
      <c r="E66" s="30">
        <v>75000000</v>
      </c>
      <c r="F66" s="42"/>
      <c r="G66" s="38">
        <v>157000000</v>
      </c>
      <c r="H66" s="38"/>
      <c r="I66" s="38"/>
      <c r="J66" s="38"/>
      <c r="K66" s="38"/>
      <c r="L66" s="38"/>
      <c r="M66" s="38"/>
      <c r="N66" s="38"/>
      <c r="O66" s="38"/>
      <c r="P66" s="38"/>
      <c r="Q66" s="35"/>
      <c r="R66" s="30"/>
      <c r="S66" s="33"/>
      <c r="T66" s="42"/>
      <c r="U66" s="38"/>
      <c r="V66" s="38"/>
      <c r="W66" s="38"/>
      <c r="X66" s="38"/>
      <c r="Y66" s="38"/>
      <c r="Z66" s="38"/>
      <c r="AA66" s="38"/>
      <c r="AB66" s="38"/>
      <c r="AC66" s="35"/>
      <c r="AD66" s="34">
        <f t="shared" si="102"/>
        <v>0</v>
      </c>
      <c r="AE66" s="36">
        <f t="shared" si="102"/>
        <v>157000000</v>
      </c>
      <c r="AF66" s="32"/>
      <c r="AG66" s="30"/>
      <c r="AH66" s="30"/>
      <c r="AI66" s="54">
        <f t="shared" si="101"/>
        <v>232000000</v>
      </c>
      <c r="AJ66" s="33"/>
      <c r="AK66" s="30">
        <f>+AJ66+AY66</f>
        <v>231242609.15000001</v>
      </c>
      <c r="AL66" s="37">
        <f>+AI66-AJ66</f>
        <v>232000000</v>
      </c>
      <c r="AM66" s="30">
        <v>224967578.15000001</v>
      </c>
      <c r="AN66" s="167">
        <v>6275031</v>
      </c>
      <c r="AO66" s="167">
        <v>0</v>
      </c>
      <c r="AP66" s="167">
        <v>0</v>
      </c>
      <c r="AQ66" s="563">
        <v>0</v>
      </c>
      <c r="AR66" s="30">
        <v>0</v>
      </c>
      <c r="AS66" s="30"/>
      <c r="AT66" s="38"/>
      <c r="AU66" s="38"/>
      <c r="AV66" s="38"/>
      <c r="AW66" s="158"/>
      <c r="AX66" s="35"/>
      <c r="AY66" s="30">
        <f>+SUM(AM66:AX66)</f>
        <v>231242609.15000001</v>
      </c>
      <c r="AZ66" s="30">
        <v>0</v>
      </c>
      <c r="BA66" s="30">
        <v>207621013.44999999</v>
      </c>
      <c r="BB66" s="30">
        <v>0</v>
      </c>
      <c r="BC66" s="42">
        <v>0</v>
      </c>
      <c r="BD66" s="38">
        <v>0</v>
      </c>
      <c r="BE66" s="38">
        <v>0</v>
      </c>
      <c r="BF66" s="38"/>
      <c r="BG66" s="38"/>
      <c r="BH66" s="38"/>
      <c r="BI66" s="38"/>
      <c r="BJ66" s="38"/>
      <c r="BK66" s="35"/>
      <c r="BL66" s="30">
        <f>+SUM(AZ66:BK66)</f>
        <v>207621013.44999999</v>
      </c>
      <c r="BM66" s="34"/>
      <c r="BN66" s="38"/>
      <c r="BO66" s="38"/>
      <c r="BP66" s="38">
        <v>6275031</v>
      </c>
      <c r="BQ66" s="38"/>
      <c r="BR66" s="38"/>
      <c r="BS66" s="38">
        <v>201345982.44</v>
      </c>
      <c r="BT66" s="38"/>
      <c r="BU66" s="38"/>
      <c r="BV66" s="38"/>
      <c r="BW66" s="38"/>
      <c r="BX66" s="35"/>
      <c r="BY66" s="30">
        <f>+SUM(BM66:BX66)</f>
        <v>207621013.44</v>
      </c>
      <c r="BZ66" s="38"/>
      <c r="CA66" s="38"/>
      <c r="CB66" s="38"/>
      <c r="CC66" s="38">
        <v>6275031</v>
      </c>
      <c r="CD66" s="38"/>
      <c r="CE66" s="38"/>
      <c r="CF66" s="38">
        <v>201345982.44</v>
      </c>
      <c r="CG66" s="38"/>
      <c r="CH66" s="38"/>
      <c r="CI66" s="38"/>
      <c r="CJ66" s="38"/>
      <c r="CK66" s="35"/>
      <c r="CL66" s="31">
        <f>+SUM(BZ66:CK66)</f>
        <v>207621013.44</v>
      </c>
      <c r="CM66" s="30">
        <f>+AL66-AY66</f>
        <v>757390.84999999404</v>
      </c>
      <c r="CN66" s="33">
        <f>+AY66-BL66</f>
        <v>23621595.700000018</v>
      </c>
      <c r="CO66" s="33">
        <f>+BL66-BY66</f>
        <v>9.9999904632568359E-3</v>
      </c>
      <c r="CP66" s="33">
        <f>+BY66-CL66</f>
        <v>0</v>
      </c>
      <c r="CQ66" s="74">
        <f t="shared" si="81"/>
        <v>0.9967353842672414</v>
      </c>
      <c r="CR66" s="74">
        <f t="shared" si="82"/>
        <v>0.89491816142241376</v>
      </c>
    </row>
    <row r="67" spans="1:96" s="64" customFormat="1" ht="20.25" customHeight="1" outlineLevel="1" thickBot="1" x14ac:dyDescent="0.25">
      <c r="A67" s="258"/>
      <c r="B67" s="131" t="s">
        <v>242</v>
      </c>
      <c r="C67" s="451" t="s">
        <v>85</v>
      </c>
      <c r="D67" s="110" t="s">
        <v>243</v>
      </c>
      <c r="E67" s="134">
        <f>+SUM(E68:E69)</f>
        <v>40000000</v>
      </c>
      <c r="F67" s="173">
        <f t="shared" ref="F67:BS67" si="103">+SUM(F68:F69)</f>
        <v>0</v>
      </c>
      <c r="G67" s="137">
        <f t="shared" ref="G67:AC67" si="104">+SUM(G68:G69)</f>
        <v>0</v>
      </c>
      <c r="H67" s="137">
        <f t="shared" si="104"/>
        <v>0</v>
      </c>
      <c r="I67" s="137">
        <f t="shared" si="104"/>
        <v>12000000</v>
      </c>
      <c r="J67" s="137">
        <f t="shared" si="104"/>
        <v>0</v>
      </c>
      <c r="K67" s="137">
        <f t="shared" si="104"/>
        <v>0</v>
      </c>
      <c r="L67" s="137">
        <f t="shared" si="104"/>
        <v>20000000</v>
      </c>
      <c r="M67" s="137">
        <f t="shared" si="104"/>
        <v>0</v>
      </c>
      <c r="N67" s="137">
        <f t="shared" si="104"/>
        <v>0</v>
      </c>
      <c r="O67" s="137">
        <f t="shared" si="104"/>
        <v>0</v>
      </c>
      <c r="P67" s="137">
        <f t="shared" si="104"/>
        <v>0</v>
      </c>
      <c r="Q67" s="176">
        <f t="shared" si="104"/>
        <v>0</v>
      </c>
      <c r="R67" s="134">
        <f t="shared" si="104"/>
        <v>0</v>
      </c>
      <c r="S67" s="132">
        <f t="shared" si="104"/>
        <v>0</v>
      </c>
      <c r="T67" s="173">
        <f t="shared" si="104"/>
        <v>0</v>
      </c>
      <c r="U67" s="137">
        <f t="shared" si="104"/>
        <v>0</v>
      </c>
      <c r="V67" s="137">
        <f t="shared" si="104"/>
        <v>0</v>
      </c>
      <c r="W67" s="137">
        <f t="shared" si="104"/>
        <v>0</v>
      </c>
      <c r="X67" s="137">
        <f t="shared" si="104"/>
        <v>0</v>
      </c>
      <c r="Y67" s="137">
        <f t="shared" si="104"/>
        <v>0</v>
      </c>
      <c r="Z67" s="137">
        <f t="shared" si="104"/>
        <v>0</v>
      </c>
      <c r="AA67" s="137">
        <f t="shared" si="104"/>
        <v>0</v>
      </c>
      <c r="AB67" s="137">
        <f t="shared" si="104"/>
        <v>0</v>
      </c>
      <c r="AC67" s="176">
        <f t="shared" si="104"/>
        <v>0</v>
      </c>
      <c r="AD67" s="259">
        <f t="shared" si="103"/>
        <v>20000000</v>
      </c>
      <c r="AE67" s="475">
        <f t="shared" si="103"/>
        <v>12000000</v>
      </c>
      <c r="AF67" s="135">
        <f>+SUM(AF68:AF69)</f>
        <v>0</v>
      </c>
      <c r="AG67" s="134">
        <f>+SUM(AG68:AG69)</f>
        <v>95000000</v>
      </c>
      <c r="AH67" s="134">
        <f t="shared" si="103"/>
        <v>0</v>
      </c>
      <c r="AI67" s="751">
        <f t="shared" si="103"/>
        <v>127000000</v>
      </c>
      <c r="AJ67" s="132">
        <f t="shared" si="103"/>
        <v>0</v>
      </c>
      <c r="AK67" s="134">
        <f t="shared" si="103"/>
        <v>95821990</v>
      </c>
      <c r="AL67" s="134">
        <f>+SUM(AL68:AL69)</f>
        <v>127000000</v>
      </c>
      <c r="AM67" s="134">
        <f t="shared" si="103"/>
        <v>0</v>
      </c>
      <c r="AN67" s="135">
        <f t="shared" si="103"/>
        <v>27371990</v>
      </c>
      <c r="AO67" s="134">
        <f t="shared" si="103"/>
        <v>0</v>
      </c>
      <c r="AP67" s="134">
        <f t="shared" si="103"/>
        <v>0</v>
      </c>
      <c r="AQ67" s="134">
        <f t="shared" si="103"/>
        <v>0</v>
      </c>
      <c r="AR67" s="134">
        <f t="shared" si="103"/>
        <v>0</v>
      </c>
      <c r="AS67" s="134">
        <f t="shared" si="103"/>
        <v>0</v>
      </c>
      <c r="AT67" s="134">
        <f t="shared" si="103"/>
        <v>2450000</v>
      </c>
      <c r="AU67" s="134">
        <f t="shared" si="103"/>
        <v>66000000</v>
      </c>
      <c r="AV67" s="134">
        <f t="shared" si="103"/>
        <v>0</v>
      </c>
      <c r="AW67" s="153">
        <f>+SUM(AW68:AW69)</f>
        <v>0</v>
      </c>
      <c r="AX67" s="134">
        <f t="shared" si="103"/>
        <v>0</v>
      </c>
      <c r="AY67" s="134">
        <f t="shared" si="103"/>
        <v>95821990</v>
      </c>
      <c r="AZ67" s="132">
        <f t="shared" si="103"/>
        <v>0</v>
      </c>
      <c r="BA67" s="135">
        <f t="shared" si="103"/>
        <v>2000000</v>
      </c>
      <c r="BB67" s="134">
        <f t="shared" si="103"/>
        <v>0</v>
      </c>
      <c r="BC67" s="132">
        <f t="shared" si="103"/>
        <v>0</v>
      </c>
      <c r="BD67" s="134">
        <f t="shared" si="103"/>
        <v>0</v>
      </c>
      <c r="BE67" s="134">
        <f t="shared" si="103"/>
        <v>0</v>
      </c>
      <c r="BF67" s="134">
        <f t="shared" si="103"/>
        <v>0</v>
      </c>
      <c r="BG67" s="134">
        <f t="shared" si="103"/>
        <v>0</v>
      </c>
      <c r="BH67" s="134">
        <f t="shared" si="103"/>
        <v>1174350</v>
      </c>
      <c r="BI67" s="134">
        <f t="shared" si="103"/>
        <v>0</v>
      </c>
      <c r="BJ67" s="134">
        <f t="shared" si="103"/>
        <v>0</v>
      </c>
      <c r="BK67" s="133">
        <f t="shared" si="103"/>
        <v>0</v>
      </c>
      <c r="BL67" s="134">
        <f t="shared" si="103"/>
        <v>3174350</v>
      </c>
      <c r="BM67" s="132">
        <f t="shared" si="103"/>
        <v>0</v>
      </c>
      <c r="BN67" s="135">
        <f t="shared" si="103"/>
        <v>2000000</v>
      </c>
      <c r="BO67" s="134">
        <f t="shared" si="103"/>
        <v>0</v>
      </c>
      <c r="BP67" s="132">
        <f t="shared" si="103"/>
        <v>0</v>
      </c>
      <c r="BQ67" s="134">
        <f t="shared" si="103"/>
        <v>0</v>
      </c>
      <c r="BR67" s="134">
        <f>+SUM(BR68:BR69)</f>
        <v>0</v>
      </c>
      <c r="BS67" s="134">
        <f t="shared" si="103"/>
        <v>0</v>
      </c>
      <c r="BT67" s="134">
        <f t="shared" ref="BT67:CP67" si="105">+SUM(BT68:BT69)</f>
        <v>0</v>
      </c>
      <c r="BU67" s="134">
        <f t="shared" si="105"/>
        <v>0</v>
      </c>
      <c r="BV67" s="134">
        <f t="shared" si="105"/>
        <v>0</v>
      </c>
      <c r="BW67" s="134">
        <f t="shared" si="105"/>
        <v>0</v>
      </c>
      <c r="BX67" s="133">
        <f t="shared" si="105"/>
        <v>0</v>
      </c>
      <c r="BY67" s="134">
        <f t="shared" si="105"/>
        <v>2000000</v>
      </c>
      <c r="BZ67" s="132">
        <f t="shared" si="105"/>
        <v>0</v>
      </c>
      <c r="CA67" s="132">
        <f t="shared" si="105"/>
        <v>2000000</v>
      </c>
      <c r="CB67" s="134">
        <f t="shared" si="105"/>
        <v>0</v>
      </c>
      <c r="CC67" s="134">
        <f t="shared" si="105"/>
        <v>0</v>
      </c>
      <c r="CD67" s="134">
        <f t="shared" si="105"/>
        <v>0</v>
      </c>
      <c r="CE67" s="134">
        <f>+SUM(CE68:CE69)</f>
        <v>0</v>
      </c>
      <c r="CF67" s="134">
        <f t="shared" si="105"/>
        <v>0</v>
      </c>
      <c r="CG67" s="134">
        <f t="shared" si="105"/>
        <v>0</v>
      </c>
      <c r="CH67" s="134">
        <f t="shared" si="105"/>
        <v>0</v>
      </c>
      <c r="CI67" s="134">
        <f t="shared" si="105"/>
        <v>0</v>
      </c>
      <c r="CJ67" s="134">
        <f t="shared" si="105"/>
        <v>0</v>
      </c>
      <c r="CK67" s="134">
        <f t="shared" si="105"/>
        <v>0</v>
      </c>
      <c r="CL67" s="133">
        <f t="shared" si="105"/>
        <v>2000000</v>
      </c>
      <c r="CM67" s="134">
        <f t="shared" si="105"/>
        <v>31178010</v>
      </c>
      <c r="CN67" s="132">
        <f t="shared" si="105"/>
        <v>92647640</v>
      </c>
      <c r="CO67" s="132">
        <f t="shared" si="105"/>
        <v>1174350</v>
      </c>
      <c r="CP67" s="132">
        <f t="shared" si="105"/>
        <v>0</v>
      </c>
      <c r="CQ67" s="136">
        <f t="shared" si="81"/>
        <v>0.75450385826771649</v>
      </c>
      <c r="CR67" s="136">
        <f t="shared" si="82"/>
        <v>2.499488188976378E-2</v>
      </c>
    </row>
    <row r="68" spans="1:96" s="26" customFormat="1" ht="18" customHeight="1" outlineLevel="2" x14ac:dyDescent="0.2">
      <c r="A68" s="403" t="s">
        <v>746</v>
      </c>
      <c r="B68" s="43" t="s">
        <v>161</v>
      </c>
      <c r="C68" s="452" t="s">
        <v>85</v>
      </c>
      <c r="D68" s="65" t="s">
        <v>70</v>
      </c>
      <c r="E68" s="30">
        <v>15000000</v>
      </c>
      <c r="F68" s="42"/>
      <c r="G68" s="38"/>
      <c r="H68" s="38"/>
      <c r="I68" s="38">
        <v>12000000</v>
      </c>
      <c r="J68" s="38"/>
      <c r="K68" s="38"/>
      <c r="L68" s="38"/>
      <c r="M68" s="38"/>
      <c r="N68" s="38"/>
      <c r="O68" s="38"/>
      <c r="P68" s="38"/>
      <c r="Q68" s="35"/>
      <c r="R68" s="30"/>
      <c r="S68" s="33"/>
      <c r="T68" s="42"/>
      <c r="U68" s="38"/>
      <c r="V68" s="38"/>
      <c r="W68" s="38"/>
      <c r="X68" s="38"/>
      <c r="Y68" s="38"/>
      <c r="Z68" s="38"/>
      <c r="AA68" s="38"/>
      <c r="AB68" s="38"/>
      <c r="AC68" s="35"/>
      <c r="AD68" s="34">
        <f>+F68+H68+J68+L68+N68+P68+R68+T68+V68+X68+Z68+AB68</f>
        <v>0</v>
      </c>
      <c r="AE68" s="36">
        <f>+G68+I68+K68+M68+O68+Q68+S68+U68+W68+Y68+AA68+AC68</f>
        <v>12000000</v>
      </c>
      <c r="AF68" s="32"/>
      <c r="AG68" s="30">
        <v>30000000</v>
      </c>
      <c r="AH68" s="30"/>
      <c r="AI68" s="757">
        <f t="shared" ref="AI68:AI69" si="106">+E68-AD68+AE68-AH68-AF68+AG68</f>
        <v>57000000</v>
      </c>
      <c r="AJ68" s="33"/>
      <c r="AK68" s="37">
        <f>+AJ68+AY68</f>
        <v>26371990</v>
      </c>
      <c r="AL68" s="37">
        <f>+AI68-AJ68</f>
        <v>57000000</v>
      </c>
      <c r="AM68" s="30">
        <v>0</v>
      </c>
      <c r="AN68" s="298">
        <v>26371990</v>
      </c>
      <c r="AO68" s="298">
        <v>0</v>
      </c>
      <c r="AP68" s="298">
        <v>0</v>
      </c>
      <c r="AQ68" s="299">
        <v>0</v>
      </c>
      <c r="AR68" s="30">
        <v>0</v>
      </c>
      <c r="AS68" s="30"/>
      <c r="AT68" s="40"/>
      <c r="AU68" s="40"/>
      <c r="AV68" s="40"/>
      <c r="AW68" s="152"/>
      <c r="AX68" s="115"/>
      <c r="AY68" s="30">
        <f>+SUM(AM68:AX68)</f>
        <v>26371990</v>
      </c>
      <c r="AZ68" s="30">
        <v>0</v>
      </c>
      <c r="BA68" s="30">
        <v>1000000</v>
      </c>
      <c r="BB68" s="37">
        <v>0</v>
      </c>
      <c r="BC68" s="45">
        <v>0</v>
      </c>
      <c r="BD68" s="40">
        <v>0</v>
      </c>
      <c r="BE68" s="40">
        <v>0</v>
      </c>
      <c r="BF68" s="40"/>
      <c r="BG68" s="40"/>
      <c r="BH68" s="40"/>
      <c r="BI68" s="40"/>
      <c r="BJ68" s="40"/>
      <c r="BK68" s="115"/>
      <c r="BL68" s="30">
        <f>+SUM(AZ68:BK68)</f>
        <v>1000000</v>
      </c>
      <c r="BM68" s="34">
        <v>0</v>
      </c>
      <c r="BN68" s="38">
        <v>1000000</v>
      </c>
      <c r="BO68" s="38">
        <v>0</v>
      </c>
      <c r="BP68" s="38">
        <v>0</v>
      </c>
      <c r="BQ68" s="38">
        <v>0</v>
      </c>
      <c r="BR68" s="40">
        <v>0</v>
      </c>
      <c r="BS68" s="38"/>
      <c r="BT68" s="38"/>
      <c r="BU68" s="38"/>
      <c r="BV68" s="38"/>
      <c r="BW68" s="40"/>
      <c r="BX68" s="115"/>
      <c r="BY68" s="30">
        <f>+SUM(BM68:BX68)</f>
        <v>1000000</v>
      </c>
      <c r="BZ68" s="38">
        <v>0</v>
      </c>
      <c r="CA68" s="38">
        <v>1000000</v>
      </c>
      <c r="CB68" s="38">
        <v>0</v>
      </c>
      <c r="CC68" s="38">
        <v>0</v>
      </c>
      <c r="CD68" s="38">
        <v>0</v>
      </c>
      <c r="CE68" s="40">
        <v>0</v>
      </c>
      <c r="CF68" s="38"/>
      <c r="CG68" s="38"/>
      <c r="CH68" s="38"/>
      <c r="CI68" s="38"/>
      <c r="CJ68" s="38"/>
      <c r="CK68" s="115"/>
      <c r="CL68" s="31">
        <f>+SUM(BZ68:CK68)</f>
        <v>1000000</v>
      </c>
      <c r="CM68" s="30">
        <f>+AL68-AY68</f>
        <v>30628010</v>
      </c>
      <c r="CN68" s="33">
        <f>+AY68-BL68</f>
        <v>25371990</v>
      </c>
      <c r="CO68" s="33">
        <f>+BL68-BY68</f>
        <v>0</v>
      </c>
      <c r="CP68" s="33">
        <f>+BY68-CL68</f>
        <v>0</v>
      </c>
      <c r="CQ68" s="74">
        <f t="shared" si="81"/>
        <v>0.46266649122807019</v>
      </c>
      <c r="CR68" s="74">
        <f t="shared" si="82"/>
        <v>1.7543859649122806E-2</v>
      </c>
    </row>
    <row r="69" spans="1:96" s="26" customFormat="1" ht="18" customHeight="1" outlineLevel="2" thickBot="1" x14ac:dyDescent="0.25">
      <c r="A69" s="403" t="s">
        <v>747</v>
      </c>
      <c r="B69" s="43" t="s">
        <v>162</v>
      </c>
      <c r="C69" s="452" t="s">
        <v>85</v>
      </c>
      <c r="D69" s="65" t="s">
        <v>71</v>
      </c>
      <c r="E69" s="30">
        <v>25000000</v>
      </c>
      <c r="F69" s="42"/>
      <c r="G69" s="38"/>
      <c r="H69" s="38"/>
      <c r="I69" s="38"/>
      <c r="J69" s="38"/>
      <c r="K69" s="38"/>
      <c r="L69" s="38">
        <v>20000000</v>
      </c>
      <c r="M69" s="38"/>
      <c r="N69" s="38"/>
      <c r="O69" s="38"/>
      <c r="P69" s="38"/>
      <c r="Q69" s="35"/>
      <c r="R69" s="30"/>
      <c r="S69" s="33"/>
      <c r="T69" s="42"/>
      <c r="U69" s="38"/>
      <c r="V69" s="38"/>
      <c r="W69" s="38"/>
      <c r="X69" s="38"/>
      <c r="Y69" s="38"/>
      <c r="Z69" s="38"/>
      <c r="AA69" s="38"/>
      <c r="AB69" s="38"/>
      <c r="AC69" s="35"/>
      <c r="AD69" s="34">
        <f>+F69+H69+J69+L69+N69+P69+R69+T69+V69+X69+Z69+AB69</f>
        <v>20000000</v>
      </c>
      <c r="AE69" s="36">
        <f>+G69+I69+K69+M69+O69+Q69+S69+U69+W69+Y69+AA69+AC69</f>
        <v>0</v>
      </c>
      <c r="AF69" s="32"/>
      <c r="AG69" s="30">
        <v>65000000</v>
      </c>
      <c r="AH69" s="30"/>
      <c r="AI69" s="54">
        <f t="shared" si="106"/>
        <v>70000000</v>
      </c>
      <c r="AJ69" s="33"/>
      <c r="AK69" s="37">
        <f>+AJ69+AY69</f>
        <v>69450000</v>
      </c>
      <c r="AL69" s="37">
        <f>+AI69-AJ69</f>
        <v>70000000</v>
      </c>
      <c r="AM69" s="30"/>
      <c r="AN69" s="298">
        <v>1000000</v>
      </c>
      <c r="AO69" s="298"/>
      <c r="AP69" s="298"/>
      <c r="AQ69" s="299"/>
      <c r="AR69" s="30"/>
      <c r="AS69" s="30"/>
      <c r="AT69" s="40">
        <v>2450000</v>
      </c>
      <c r="AU69" s="40">
        <v>66000000</v>
      </c>
      <c r="AV69" s="40"/>
      <c r="AW69" s="152"/>
      <c r="AX69" s="115"/>
      <c r="AY69" s="30">
        <f>+SUM(AM69:AX69)</f>
        <v>69450000</v>
      </c>
      <c r="AZ69" s="30"/>
      <c r="BA69" s="30">
        <v>1000000</v>
      </c>
      <c r="BB69" s="37"/>
      <c r="BC69" s="45"/>
      <c r="BD69" s="40"/>
      <c r="BE69" s="40"/>
      <c r="BF69" s="40"/>
      <c r="BG69" s="40"/>
      <c r="BH69" s="40">
        <v>1174350</v>
      </c>
      <c r="BI69" s="40"/>
      <c r="BJ69" s="40"/>
      <c r="BK69" s="115"/>
      <c r="BL69" s="30">
        <f>+SUM(AZ69:BK69)</f>
        <v>2174350</v>
      </c>
      <c r="BM69" s="34">
        <v>0</v>
      </c>
      <c r="BN69" s="38">
        <v>1000000</v>
      </c>
      <c r="BO69" s="38">
        <v>0</v>
      </c>
      <c r="BP69" s="38">
        <v>0</v>
      </c>
      <c r="BQ69" s="38">
        <v>0</v>
      </c>
      <c r="BR69" s="40">
        <v>0</v>
      </c>
      <c r="BS69" s="38"/>
      <c r="BT69" s="38"/>
      <c r="BU69" s="38"/>
      <c r="BV69" s="38"/>
      <c r="BW69" s="40"/>
      <c r="BX69" s="115"/>
      <c r="BY69" s="30">
        <f>+SUM(BM69:BX69)</f>
        <v>1000000</v>
      </c>
      <c r="BZ69" s="38">
        <v>0</v>
      </c>
      <c r="CA69" s="38">
        <v>1000000</v>
      </c>
      <c r="CB69" s="38">
        <v>0</v>
      </c>
      <c r="CC69" s="38">
        <v>0</v>
      </c>
      <c r="CD69" s="38">
        <v>0</v>
      </c>
      <c r="CE69" s="40">
        <v>0</v>
      </c>
      <c r="CF69" s="38"/>
      <c r="CG69" s="38"/>
      <c r="CH69" s="38"/>
      <c r="CI69" s="38"/>
      <c r="CJ69" s="38"/>
      <c r="CK69" s="115"/>
      <c r="CL69" s="31">
        <f>+SUM(BZ69:CK69)</f>
        <v>1000000</v>
      </c>
      <c r="CM69" s="30">
        <f>+AL69-AY69</f>
        <v>550000</v>
      </c>
      <c r="CN69" s="33">
        <f>+AY69-BL69</f>
        <v>67275650</v>
      </c>
      <c r="CO69" s="33">
        <f>+BL69-BY69</f>
        <v>1174350</v>
      </c>
      <c r="CP69" s="33">
        <f>+BY69-CL69</f>
        <v>0</v>
      </c>
      <c r="CQ69" s="74">
        <f t="shared" si="81"/>
        <v>0.9921428571428571</v>
      </c>
      <c r="CR69" s="74">
        <f t="shared" si="82"/>
        <v>3.1062142857142858E-2</v>
      </c>
    </row>
    <row r="70" spans="1:96" s="64" customFormat="1" ht="20.25" customHeight="1" outlineLevel="1" thickBot="1" x14ac:dyDescent="0.25">
      <c r="A70" s="258"/>
      <c r="B70" s="131" t="s">
        <v>244</v>
      </c>
      <c r="C70" s="634" t="s">
        <v>687</v>
      </c>
      <c r="D70" s="110" t="s">
        <v>245</v>
      </c>
      <c r="E70" s="134">
        <f>+SUM(E71:E85)</f>
        <v>292000000</v>
      </c>
      <c r="F70" s="134">
        <f t="shared" ref="F70:BS70" si="107">+SUM(F71:F85)</f>
        <v>0</v>
      </c>
      <c r="G70" s="134">
        <f t="shared" si="107"/>
        <v>0</v>
      </c>
      <c r="H70" s="134">
        <f t="shared" si="107"/>
        <v>0</v>
      </c>
      <c r="I70" s="134">
        <f t="shared" si="107"/>
        <v>1600000</v>
      </c>
      <c r="J70" s="134">
        <f t="shared" si="107"/>
        <v>0</v>
      </c>
      <c r="K70" s="134">
        <f t="shared" si="107"/>
        <v>10000000</v>
      </c>
      <c r="L70" s="134">
        <f t="shared" si="107"/>
        <v>27496256</v>
      </c>
      <c r="M70" s="134">
        <f t="shared" si="107"/>
        <v>0</v>
      </c>
      <c r="N70" s="134">
        <f t="shared" si="107"/>
        <v>0</v>
      </c>
      <c r="O70" s="134">
        <f t="shared" si="107"/>
        <v>0</v>
      </c>
      <c r="P70" s="134">
        <f t="shared" si="107"/>
        <v>1000000</v>
      </c>
      <c r="Q70" s="133">
        <f t="shared" si="107"/>
        <v>1000000</v>
      </c>
      <c r="R70" s="134">
        <f t="shared" si="107"/>
        <v>0</v>
      </c>
      <c r="S70" s="132">
        <f t="shared" si="107"/>
        <v>22000000</v>
      </c>
      <c r="T70" s="132">
        <f t="shared" si="107"/>
        <v>0</v>
      </c>
      <c r="U70" s="134">
        <f t="shared" si="107"/>
        <v>0</v>
      </c>
      <c r="V70" s="134">
        <f t="shared" si="107"/>
        <v>11380578</v>
      </c>
      <c r="W70" s="134">
        <f t="shared" si="107"/>
        <v>0</v>
      </c>
      <c r="X70" s="134">
        <f t="shared" si="107"/>
        <v>0</v>
      </c>
      <c r="Y70" s="134">
        <f t="shared" si="107"/>
        <v>0</v>
      </c>
      <c r="Z70" s="134">
        <f t="shared" si="107"/>
        <v>0</v>
      </c>
      <c r="AA70" s="134">
        <f t="shared" si="107"/>
        <v>0</v>
      </c>
      <c r="AB70" s="134">
        <f t="shared" si="107"/>
        <v>0</v>
      </c>
      <c r="AC70" s="133">
        <f t="shared" si="107"/>
        <v>0</v>
      </c>
      <c r="AD70" s="134">
        <f t="shared" si="107"/>
        <v>39876834</v>
      </c>
      <c r="AE70" s="134">
        <f t="shared" si="107"/>
        <v>34600000</v>
      </c>
      <c r="AF70" s="135">
        <f>+SUM(AF71:AF85)</f>
        <v>0</v>
      </c>
      <c r="AG70" s="134">
        <f>+SUM(AG71:AG85)</f>
        <v>1175000000</v>
      </c>
      <c r="AH70" s="134">
        <f t="shared" si="107"/>
        <v>0</v>
      </c>
      <c r="AI70" s="751">
        <f t="shared" si="107"/>
        <v>1461723166</v>
      </c>
      <c r="AJ70" s="134">
        <f t="shared" si="107"/>
        <v>0</v>
      </c>
      <c r="AK70" s="134">
        <f t="shared" si="107"/>
        <v>899556061</v>
      </c>
      <c r="AL70" s="134">
        <f>+SUM(AL71:AL85)</f>
        <v>1461723166</v>
      </c>
      <c r="AM70" s="134">
        <f t="shared" si="107"/>
        <v>204700000</v>
      </c>
      <c r="AN70" s="134">
        <f t="shared" si="107"/>
        <v>20550000</v>
      </c>
      <c r="AO70" s="134">
        <f t="shared" si="107"/>
        <v>28700950</v>
      </c>
      <c r="AP70" s="134">
        <f t="shared" si="107"/>
        <v>1507160</v>
      </c>
      <c r="AQ70" s="134">
        <f t="shared" si="107"/>
        <v>1051920</v>
      </c>
      <c r="AR70" s="134">
        <f t="shared" si="107"/>
        <v>2444400</v>
      </c>
      <c r="AS70" s="134">
        <f t="shared" si="107"/>
        <v>551538488</v>
      </c>
      <c r="AT70" s="134">
        <f t="shared" si="107"/>
        <v>38950047</v>
      </c>
      <c r="AU70" s="134">
        <f t="shared" si="107"/>
        <v>50113096</v>
      </c>
      <c r="AV70" s="134">
        <f t="shared" si="107"/>
        <v>0</v>
      </c>
      <c r="AW70" s="134">
        <f t="shared" si="107"/>
        <v>0</v>
      </c>
      <c r="AX70" s="134">
        <f t="shared" si="107"/>
        <v>0</v>
      </c>
      <c r="AY70" s="134">
        <f t="shared" si="107"/>
        <v>899556061</v>
      </c>
      <c r="AZ70" s="134">
        <f t="shared" si="107"/>
        <v>0</v>
      </c>
      <c r="BA70" s="134">
        <f t="shared" si="107"/>
        <v>114550000</v>
      </c>
      <c r="BB70" s="134">
        <f t="shared" si="107"/>
        <v>35694927</v>
      </c>
      <c r="BC70" s="134">
        <f t="shared" si="107"/>
        <v>13407160</v>
      </c>
      <c r="BD70" s="134">
        <f t="shared" si="107"/>
        <v>8382028</v>
      </c>
      <c r="BE70" s="134">
        <f t="shared" si="107"/>
        <v>21580400</v>
      </c>
      <c r="BF70" s="134">
        <f t="shared" si="107"/>
        <v>1500000</v>
      </c>
      <c r="BG70" s="134">
        <f t="shared" si="107"/>
        <v>5086335</v>
      </c>
      <c r="BH70" s="134">
        <f t="shared" si="107"/>
        <v>445114707.81999999</v>
      </c>
      <c r="BI70" s="134">
        <f t="shared" si="107"/>
        <v>0</v>
      </c>
      <c r="BJ70" s="134">
        <f t="shared" si="107"/>
        <v>0</v>
      </c>
      <c r="BK70" s="134">
        <f t="shared" si="107"/>
        <v>0</v>
      </c>
      <c r="BL70" s="134">
        <f t="shared" si="107"/>
        <v>645315557.81999993</v>
      </c>
      <c r="BM70" s="134">
        <f t="shared" si="107"/>
        <v>0</v>
      </c>
      <c r="BN70" s="134">
        <f t="shared" si="107"/>
        <v>4550000</v>
      </c>
      <c r="BO70" s="134">
        <f t="shared" si="107"/>
        <v>11436674</v>
      </c>
      <c r="BP70" s="134">
        <f t="shared" si="107"/>
        <v>13548288</v>
      </c>
      <c r="BQ70" s="134">
        <f t="shared" si="107"/>
        <v>24463716</v>
      </c>
      <c r="BR70" s="134">
        <f t="shared" si="107"/>
        <v>18734263</v>
      </c>
      <c r="BS70" s="134">
        <f t="shared" si="107"/>
        <v>16432540</v>
      </c>
      <c r="BT70" s="134">
        <f>+SUM(BT71:BT85)</f>
        <v>13230016</v>
      </c>
      <c r="BU70" s="134">
        <f t="shared" ref="BU70:CK70" si="108">+SUM(BU71:BU85)</f>
        <v>36418200</v>
      </c>
      <c r="BV70" s="134">
        <f t="shared" si="108"/>
        <v>0</v>
      </c>
      <c r="BW70" s="134">
        <f t="shared" si="108"/>
        <v>0</v>
      </c>
      <c r="BX70" s="134">
        <f t="shared" si="108"/>
        <v>0</v>
      </c>
      <c r="BY70" s="134">
        <f t="shared" si="108"/>
        <v>138813697</v>
      </c>
      <c r="BZ70" s="134">
        <f t="shared" si="108"/>
        <v>0</v>
      </c>
      <c r="CA70" s="134">
        <f t="shared" si="108"/>
        <v>4550000</v>
      </c>
      <c r="CB70" s="134">
        <f t="shared" si="108"/>
        <v>11436674</v>
      </c>
      <c r="CC70" s="134">
        <f t="shared" si="108"/>
        <v>13548288</v>
      </c>
      <c r="CD70" s="134">
        <f t="shared" si="108"/>
        <v>24463716</v>
      </c>
      <c r="CE70" s="134">
        <f t="shared" si="108"/>
        <v>18734263</v>
      </c>
      <c r="CF70" s="134">
        <f t="shared" si="108"/>
        <v>16432540</v>
      </c>
      <c r="CG70" s="134">
        <f t="shared" si="108"/>
        <v>13230016</v>
      </c>
      <c r="CH70" s="134">
        <f t="shared" si="108"/>
        <v>36418200</v>
      </c>
      <c r="CI70" s="134">
        <f t="shared" si="108"/>
        <v>0</v>
      </c>
      <c r="CJ70" s="134">
        <f t="shared" si="108"/>
        <v>0</v>
      </c>
      <c r="CK70" s="134">
        <f t="shared" si="108"/>
        <v>0</v>
      </c>
      <c r="CL70" s="133">
        <f>+SUM(CL71:CL85)</f>
        <v>138813697</v>
      </c>
      <c r="CM70" s="134">
        <f>+SUM(CM71:CM85)</f>
        <v>562167105</v>
      </c>
      <c r="CN70" s="132">
        <f>+SUM(CN71:CN84)</f>
        <v>254240503.18000001</v>
      </c>
      <c r="CO70" s="132">
        <f>+SUM(CO71:CO84)</f>
        <v>506501860.81999999</v>
      </c>
      <c r="CP70" s="132">
        <f>+SUM(CP71:CP84)</f>
        <v>0</v>
      </c>
      <c r="CQ70" s="136">
        <f t="shared" si="81"/>
        <v>0.6154079526984797</v>
      </c>
      <c r="CR70" s="136">
        <f t="shared" si="82"/>
        <v>0.44147590517149943</v>
      </c>
    </row>
    <row r="71" spans="1:96" s="595" customFormat="1" ht="18" customHeight="1" outlineLevel="2" x14ac:dyDescent="0.2">
      <c r="A71" s="404" t="s">
        <v>748</v>
      </c>
      <c r="B71" s="43" t="s">
        <v>167</v>
      </c>
      <c r="C71" s="452" t="s">
        <v>85</v>
      </c>
      <c r="D71" s="65" t="s">
        <v>72</v>
      </c>
      <c r="E71" s="30">
        <v>180000000</v>
      </c>
      <c r="F71" s="44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28"/>
      <c r="R71" s="484"/>
      <c r="S71" s="33">
        <v>16000000</v>
      </c>
      <c r="T71" s="44"/>
      <c r="U71" s="39"/>
      <c r="V71" s="39"/>
      <c r="W71" s="39"/>
      <c r="X71" s="39"/>
      <c r="Y71" s="39"/>
      <c r="Z71" s="39"/>
      <c r="AA71" s="39"/>
      <c r="AB71" s="39"/>
      <c r="AC71" s="28"/>
      <c r="AD71" s="34">
        <f t="shared" ref="AD71:AE85" si="109">+F71+H71+J71+L71+N71+P71+R71+T71+V71+X71+Z71+AB71</f>
        <v>0</v>
      </c>
      <c r="AE71" s="36">
        <f t="shared" si="109"/>
        <v>16000000</v>
      </c>
      <c r="AF71" s="485"/>
      <c r="AG71" s="484"/>
      <c r="AH71" s="484"/>
      <c r="AI71" s="757">
        <f t="shared" ref="AI71:AI85" si="110">+E71-AD71+AE71-AH71-AF71+AG71</f>
        <v>196000000</v>
      </c>
      <c r="AJ71" s="27"/>
      <c r="AK71" s="30">
        <f t="shared" ref="AK71:AK85" si="111">+AJ71+AY71</f>
        <v>193950000</v>
      </c>
      <c r="AL71" s="37">
        <f t="shared" ref="AL71:AL100" si="112">+AI71-AJ71</f>
        <v>196000000</v>
      </c>
      <c r="AM71" s="30">
        <v>179700000</v>
      </c>
      <c r="AN71" s="167"/>
      <c r="AO71" s="167"/>
      <c r="AP71" s="167"/>
      <c r="AQ71" s="563"/>
      <c r="AR71" s="30"/>
      <c r="AS71" s="30"/>
      <c r="AT71" s="38">
        <v>14250000</v>
      </c>
      <c r="AU71" s="38"/>
      <c r="AV71" s="38"/>
      <c r="AW71" s="158"/>
      <c r="AX71" s="35"/>
      <c r="AY71" s="30">
        <f t="shared" ref="AY71:AY85" si="113">+SUM(AM71:AX71)</f>
        <v>193950000</v>
      </c>
      <c r="AZ71" s="30"/>
      <c r="BA71" s="30">
        <v>110000000</v>
      </c>
      <c r="BB71" s="30">
        <v>25200000</v>
      </c>
      <c r="BC71" s="42">
        <v>11900000</v>
      </c>
      <c r="BD71" s="38">
        <v>4300000</v>
      </c>
      <c r="BE71" s="38">
        <v>2000000</v>
      </c>
      <c r="BF71" s="38">
        <v>1500000</v>
      </c>
      <c r="BG71" s="38">
        <v>1250000</v>
      </c>
      <c r="BH71" s="38">
        <v>4000000</v>
      </c>
      <c r="BI71" s="38"/>
      <c r="BJ71" s="38"/>
      <c r="BK71" s="35"/>
      <c r="BL71" s="30">
        <f t="shared" ref="BL71:BL85" si="114">+SUM(AZ71:BK71)</f>
        <v>160150000</v>
      </c>
      <c r="BM71" s="34"/>
      <c r="BN71" s="38"/>
      <c r="BO71" s="38">
        <v>9401394</v>
      </c>
      <c r="BP71" s="38">
        <v>8217636</v>
      </c>
      <c r="BQ71" s="38">
        <v>18775641</v>
      </c>
      <c r="BR71" s="38">
        <v>13259755</v>
      </c>
      <c r="BS71" s="38">
        <v>16432540</v>
      </c>
      <c r="BT71" s="38">
        <v>9393681</v>
      </c>
      <c r="BU71" s="38">
        <v>14597514</v>
      </c>
      <c r="BV71" s="38"/>
      <c r="BW71" s="38"/>
      <c r="BX71" s="35"/>
      <c r="BY71" s="30">
        <f t="shared" ref="BY71:BY85" si="115">+SUM(BM71:BX71)</f>
        <v>90078161</v>
      </c>
      <c r="BZ71" s="38"/>
      <c r="CA71" s="38"/>
      <c r="CB71" s="38">
        <v>9401394</v>
      </c>
      <c r="CC71" s="38">
        <v>8217636</v>
      </c>
      <c r="CD71" s="38">
        <v>18775641</v>
      </c>
      <c r="CE71" s="38">
        <v>13259755</v>
      </c>
      <c r="CF71" s="38">
        <v>16432540</v>
      </c>
      <c r="CG71" s="38">
        <v>9393681</v>
      </c>
      <c r="CH71" s="38">
        <v>14597514</v>
      </c>
      <c r="CI71" s="38"/>
      <c r="CJ71" s="38"/>
      <c r="CK71" s="35"/>
      <c r="CL71" s="31">
        <f t="shared" ref="CL71:CL85" si="116">+SUM(BZ71:CK71)</f>
        <v>90078161</v>
      </c>
      <c r="CM71" s="30">
        <f t="shared" ref="CM71:CM85" si="117">+AL71-AY71</f>
        <v>2050000</v>
      </c>
      <c r="CN71" s="33">
        <f t="shared" ref="CN71:CN84" si="118">+AY71-BL71</f>
        <v>33800000</v>
      </c>
      <c r="CO71" s="33">
        <f t="shared" ref="CO71:CO85" si="119">+BL71-BY71</f>
        <v>70071839</v>
      </c>
      <c r="CP71" s="33">
        <f t="shared" ref="CP71:CP85" si="120">+BY71-CL71</f>
        <v>0</v>
      </c>
      <c r="CQ71" s="74">
        <f t="shared" si="81"/>
        <v>0.98954081632653057</v>
      </c>
      <c r="CR71" s="74">
        <f t="shared" si="82"/>
        <v>0.81709183673469388</v>
      </c>
    </row>
    <row r="72" spans="1:96" s="26" customFormat="1" ht="18" customHeight="1" outlineLevel="2" x14ac:dyDescent="0.2">
      <c r="A72" s="403" t="s">
        <v>863</v>
      </c>
      <c r="B72" s="43" t="s">
        <v>167</v>
      </c>
      <c r="C72" s="452">
        <v>13</v>
      </c>
      <c r="D72" s="65" t="s">
        <v>72</v>
      </c>
      <c r="E72" s="30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32">
        <v>0</v>
      </c>
      <c r="R72" s="30">
        <v>0</v>
      </c>
      <c r="S72" s="33"/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32">
        <v>0</v>
      </c>
      <c r="AD72" s="34">
        <f t="shared" si="109"/>
        <v>0</v>
      </c>
      <c r="AE72" s="36">
        <f t="shared" si="109"/>
        <v>0</v>
      </c>
      <c r="AF72" s="32">
        <v>0</v>
      </c>
      <c r="AG72" s="30">
        <v>200000000</v>
      </c>
      <c r="AH72" s="30"/>
      <c r="AI72" s="30">
        <f t="shared" si="110"/>
        <v>200000000</v>
      </c>
      <c r="AJ72" s="33"/>
      <c r="AK72" s="37">
        <f t="shared" si="111"/>
        <v>94750000</v>
      </c>
      <c r="AL72" s="37">
        <f t="shared" si="112"/>
        <v>200000000</v>
      </c>
      <c r="AM72" s="30">
        <v>25000000</v>
      </c>
      <c r="AN72" s="30"/>
      <c r="AO72" s="30"/>
      <c r="AP72" s="30"/>
      <c r="AQ72" s="30"/>
      <c r="AR72" s="30"/>
      <c r="AS72" s="30"/>
      <c r="AT72" s="30">
        <v>21750000</v>
      </c>
      <c r="AU72" s="30">
        <v>48000000</v>
      </c>
      <c r="AV72" s="30">
        <v>0</v>
      </c>
      <c r="AW72" s="30">
        <v>0</v>
      </c>
      <c r="AX72" s="30">
        <v>0</v>
      </c>
      <c r="AY72" s="30">
        <f t="shared" si="113"/>
        <v>94750000</v>
      </c>
      <c r="AZ72" s="30"/>
      <c r="BA72" s="30"/>
      <c r="BB72" s="30"/>
      <c r="BC72" s="30"/>
      <c r="BD72" s="30"/>
      <c r="BE72" s="30"/>
      <c r="BF72" s="30"/>
      <c r="BG72" s="30"/>
      <c r="BH72" s="30">
        <v>5500000</v>
      </c>
      <c r="BI72" s="30">
        <v>0</v>
      </c>
      <c r="BJ72" s="30">
        <v>0</v>
      </c>
      <c r="BK72" s="30">
        <v>0</v>
      </c>
      <c r="BL72" s="30">
        <f t="shared" si="114"/>
        <v>5500000</v>
      </c>
      <c r="BM72" s="30">
        <v>0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v>0</v>
      </c>
      <c r="BX72" s="30">
        <v>0</v>
      </c>
      <c r="BY72" s="30">
        <f t="shared" si="115"/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0</v>
      </c>
      <c r="CL72" s="31">
        <f t="shared" si="116"/>
        <v>0</v>
      </c>
      <c r="CM72" s="30">
        <f t="shared" si="117"/>
        <v>105250000</v>
      </c>
      <c r="CN72" s="33">
        <f>+AY72-BL72</f>
        <v>89250000</v>
      </c>
      <c r="CO72" s="33">
        <f t="shared" si="119"/>
        <v>5500000</v>
      </c>
      <c r="CP72" s="33">
        <f t="shared" si="120"/>
        <v>0</v>
      </c>
      <c r="CQ72" s="74">
        <f t="shared" si="81"/>
        <v>0.47375</v>
      </c>
      <c r="CR72" s="74">
        <f t="shared" si="82"/>
        <v>2.75E-2</v>
      </c>
    </row>
    <row r="73" spans="1:96" s="26" customFormat="1" ht="18" customHeight="1" outlineLevel="2" x14ac:dyDescent="0.2">
      <c r="A73" s="403" t="s">
        <v>749</v>
      </c>
      <c r="B73" s="43" t="s">
        <v>173</v>
      </c>
      <c r="C73" s="452" t="s">
        <v>85</v>
      </c>
      <c r="D73" s="65" t="s">
        <v>73</v>
      </c>
      <c r="E73" s="30">
        <v>20000000</v>
      </c>
      <c r="F73" s="42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5"/>
      <c r="R73" s="30"/>
      <c r="S73" s="33"/>
      <c r="T73" s="42"/>
      <c r="U73" s="38"/>
      <c r="V73" s="38"/>
      <c r="W73" s="38"/>
      <c r="X73" s="38"/>
      <c r="Y73" s="38"/>
      <c r="Z73" s="38"/>
      <c r="AA73" s="38"/>
      <c r="AB73" s="38"/>
      <c r="AC73" s="35"/>
      <c r="AD73" s="34">
        <f t="shared" si="109"/>
        <v>0</v>
      </c>
      <c r="AE73" s="36">
        <f t="shared" si="109"/>
        <v>0</v>
      </c>
      <c r="AF73" s="32"/>
      <c r="AG73" s="30"/>
      <c r="AH73" s="30"/>
      <c r="AI73" s="30">
        <f t="shared" si="110"/>
        <v>20000000</v>
      </c>
      <c r="AJ73" s="33"/>
      <c r="AK73" s="37">
        <f t="shared" si="111"/>
        <v>452200</v>
      </c>
      <c r="AL73" s="37">
        <f t="shared" si="112"/>
        <v>20000000</v>
      </c>
      <c r="AM73" s="30"/>
      <c r="AN73" s="30"/>
      <c r="AO73" s="30"/>
      <c r="AP73" s="30"/>
      <c r="AQ73" s="30"/>
      <c r="AR73" s="30"/>
      <c r="AS73" s="30"/>
      <c r="AT73" s="40">
        <v>452200</v>
      </c>
      <c r="AU73" s="40"/>
      <c r="AV73" s="40"/>
      <c r="AW73" s="152"/>
      <c r="AX73" s="115"/>
      <c r="AY73" s="30">
        <f t="shared" si="113"/>
        <v>452200</v>
      </c>
      <c r="AZ73" s="30">
        <v>0</v>
      </c>
      <c r="BA73" s="30">
        <v>0</v>
      </c>
      <c r="BB73" s="37">
        <v>0</v>
      </c>
      <c r="BC73" s="45">
        <v>0</v>
      </c>
      <c r="BD73" s="40">
        <v>0</v>
      </c>
      <c r="BE73" s="40">
        <v>0</v>
      </c>
      <c r="BF73" s="40"/>
      <c r="BG73" s="40"/>
      <c r="BH73" s="40"/>
      <c r="BI73" s="40"/>
      <c r="BJ73" s="40"/>
      <c r="BK73" s="115"/>
      <c r="BL73" s="30">
        <f t="shared" si="114"/>
        <v>0</v>
      </c>
      <c r="BM73" s="34">
        <v>0</v>
      </c>
      <c r="BN73" s="34">
        <v>0</v>
      </c>
      <c r="BO73" s="34">
        <v>0</v>
      </c>
      <c r="BP73" s="34">
        <v>0</v>
      </c>
      <c r="BQ73" s="34">
        <v>0</v>
      </c>
      <c r="BR73" s="38">
        <v>0</v>
      </c>
      <c r="BS73" s="38"/>
      <c r="BT73" s="38"/>
      <c r="BU73" s="38"/>
      <c r="BV73" s="38"/>
      <c r="BW73" s="40"/>
      <c r="BX73" s="115"/>
      <c r="BY73" s="30">
        <f t="shared" si="115"/>
        <v>0</v>
      </c>
      <c r="BZ73" s="38">
        <v>0</v>
      </c>
      <c r="CA73" s="38">
        <v>0</v>
      </c>
      <c r="CB73" s="38">
        <v>0</v>
      </c>
      <c r="CC73" s="38">
        <v>0</v>
      </c>
      <c r="CD73" s="38">
        <v>0</v>
      </c>
      <c r="CE73" s="38">
        <v>0</v>
      </c>
      <c r="CF73" s="38"/>
      <c r="CG73" s="38"/>
      <c r="CH73" s="38"/>
      <c r="CI73" s="38"/>
      <c r="CJ73" s="38"/>
      <c r="CK73" s="115"/>
      <c r="CL73" s="31">
        <f t="shared" si="116"/>
        <v>0</v>
      </c>
      <c r="CM73" s="30">
        <f t="shared" si="117"/>
        <v>19547800</v>
      </c>
      <c r="CN73" s="33">
        <f t="shared" si="118"/>
        <v>452200</v>
      </c>
      <c r="CO73" s="33">
        <f t="shared" si="119"/>
        <v>0</v>
      </c>
      <c r="CP73" s="33">
        <f t="shared" si="120"/>
        <v>0</v>
      </c>
      <c r="CQ73" s="74">
        <f t="shared" si="81"/>
        <v>2.2610000000000002E-2</v>
      </c>
      <c r="CR73" s="74">
        <f t="shared" si="82"/>
        <v>0</v>
      </c>
    </row>
    <row r="74" spans="1:96" s="26" customFormat="1" ht="18" customHeight="1" outlineLevel="2" x14ac:dyDescent="0.2">
      <c r="A74" s="403" t="s">
        <v>864</v>
      </c>
      <c r="B74" s="43" t="s">
        <v>173</v>
      </c>
      <c r="C74" s="452">
        <v>13</v>
      </c>
      <c r="D74" s="65" t="s">
        <v>73</v>
      </c>
      <c r="E74" s="30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2">
        <v>0</v>
      </c>
      <c r="R74" s="30">
        <v>0</v>
      </c>
      <c r="S74" s="33"/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32">
        <v>0</v>
      </c>
      <c r="AD74" s="34">
        <f>+F74+H74+J74+L74+N74+P74+R74+T74+V74+X74+Z74+AB74</f>
        <v>0</v>
      </c>
      <c r="AE74" s="36">
        <f>+G74+I74+K74+M74+O74+Q74+S74+U74+W74+Y74+AA74+AC74</f>
        <v>0</v>
      </c>
      <c r="AF74" s="32">
        <v>0</v>
      </c>
      <c r="AG74" s="30">
        <v>80000000</v>
      </c>
      <c r="AH74" s="30"/>
      <c r="AI74" s="30">
        <f t="shared" si="110"/>
        <v>80000000</v>
      </c>
      <c r="AJ74" s="33"/>
      <c r="AK74" s="37">
        <f>+AJ74+AY74</f>
        <v>0</v>
      </c>
      <c r="AL74" s="37">
        <f t="shared" si="112"/>
        <v>80000000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f>+SUM(AM74:AX74)</f>
        <v>0</v>
      </c>
      <c r="AZ74" s="30">
        <v>0</v>
      </c>
      <c r="BA74" s="30">
        <v>0</v>
      </c>
      <c r="BB74" s="30">
        <v>0</v>
      </c>
      <c r="BC74" s="30">
        <v>0</v>
      </c>
      <c r="BD74" s="30">
        <v>0</v>
      </c>
      <c r="BE74" s="30">
        <v>0</v>
      </c>
      <c r="BF74" s="30">
        <v>0</v>
      </c>
      <c r="BG74" s="30">
        <v>0</v>
      </c>
      <c r="BH74" s="30">
        <v>0</v>
      </c>
      <c r="BI74" s="30">
        <v>0</v>
      </c>
      <c r="BJ74" s="30">
        <v>0</v>
      </c>
      <c r="BK74" s="30">
        <v>0</v>
      </c>
      <c r="BL74" s="30">
        <f>+SUM(AZ74:BK74)</f>
        <v>0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v>0</v>
      </c>
      <c r="BX74" s="30">
        <v>0</v>
      </c>
      <c r="BY74" s="30">
        <f>+SUM(BM74:BX74)</f>
        <v>0</v>
      </c>
      <c r="BZ74" s="30">
        <v>0</v>
      </c>
      <c r="CA74" s="30">
        <v>0</v>
      </c>
      <c r="CB74" s="30">
        <v>0</v>
      </c>
      <c r="CC74" s="30">
        <v>0</v>
      </c>
      <c r="CD74" s="30">
        <v>0</v>
      </c>
      <c r="CE74" s="30">
        <v>0</v>
      </c>
      <c r="CF74" s="30">
        <v>0</v>
      </c>
      <c r="CG74" s="30">
        <v>0</v>
      </c>
      <c r="CH74" s="30">
        <v>0</v>
      </c>
      <c r="CI74" s="30">
        <v>0</v>
      </c>
      <c r="CJ74" s="30">
        <v>0</v>
      </c>
      <c r="CK74" s="30">
        <v>0</v>
      </c>
      <c r="CL74" s="31">
        <f>+SUM(BZ74:CK74)</f>
        <v>0</v>
      </c>
      <c r="CM74" s="30">
        <f>+AL74-AY74</f>
        <v>80000000</v>
      </c>
      <c r="CN74" s="33">
        <f>+AY74-BL74</f>
        <v>0</v>
      </c>
      <c r="CO74" s="33">
        <f>+BL74-BY74</f>
        <v>0</v>
      </c>
      <c r="CP74" s="33">
        <f>+BY74-CL74</f>
        <v>0</v>
      </c>
      <c r="CQ74" s="74">
        <f t="shared" si="81"/>
        <v>0</v>
      </c>
      <c r="CR74" s="74">
        <f t="shared" si="82"/>
        <v>0</v>
      </c>
    </row>
    <row r="75" spans="1:96" s="29" customFormat="1" ht="18" customHeight="1" outlineLevel="2" x14ac:dyDescent="0.2">
      <c r="A75" s="403" t="s">
        <v>750</v>
      </c>
      <c r="B75" s="43" t="s">
        <v>174</v>
      </c>
      <c r="C75" s="452" t="s">
        <v>85</v>
      </c>
      <c r="D75" s="65" t="s">
        <v>74</v>
      </c>
      <c r="E75" s="30">
        <v>10000000</v>
      </c>
      <c r="F75" s="42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5"/>
      <c r="R75" s="30"/>
      <c r="S75" s="33"/>
      <c r="T75" s="42"/>
      <c r="U75" s="38"/>
      <c r="V75" s="38"/>
      <c r="W75" s="38"/>
      <c r="X75" s="38"/>
      <c r="Y75" s="38"/>
      <c r="Z75" s="38"/>
      <c r="AA75" s="38"/>
      <c r="AB75" s="38"/>
      <c r="AC75" s="35"/>
      <c r="AD75" s="34">
        <f t="shared" si="109"/>
        <v>0</v>
      </c>
      <c r="AE75" s="36">
        <f t="shared" si="109"/>
        <v>0</v>
      </c>
      <c r="AF75" s="32"/>
      <c r="AG75" s="30"/>
      <c r="AH75" s="484"/>
      <c r="AI75" s="30">
        <f t="shared" si="110"/>
        <v>10000000</v>
      </c>
      <c r="AJ75" s="27"/>
      <c r="AK75" s="37">
        <f t="shared" si="111"/>
        <v>6732400</v>
      </c>
      <c r="AL75" s="37">
        <f t="shared" si="112"/>
        <v>10000000</v>
      </c>
      <c r="AM75" s="30"/>
      <c r="AN75" s="298">
        <v>5800000</v>
      </c>
      <c r="AO75" s="298">
        <v>800000</v>
      </c>
      <c r="AP75" s="298"/>
      <c r="AQ75" s="299"/>
      <c r="AR75" s="30"/>
      <c r="AS75" s="30"/>
      <c r="AT75" s="40">
        <v>132400</v>
      </c>
      <c r="AU75" s="40"/>
      <c r="AV75" s="40"/>
      <c r="AW75" s="152"/>
      <c r="AX75" s="115"/>
      <c r="AY75" s="30">
        <f t="shared" si="113"/>
        <v>6732400</v>
      </c>
      <c r="AZ75" s="30"/>
      <c r="BA75" s="30">
        <v>800000</v>
      </c>
      <c r="BB75" s="37">
        <v>800000</v>
      </c>
      <c r="BC75" s="45"/>
      <c r="BD75" s="40">
        <v>3030108</v>
      </c>
      <c r="BE75" s="40"/>
      <c r="BF75" s="40"/>
      <c r="BG75" s="40">
        <v>132400</v>
      </c>
      <c r="BH75" s="40"/>
      <c r="BI75" s="40"/>
      <c r="BJ75" s="40"/>
      <c r="BK75" s="115"/>
      <c r="BL75" s="30">
        <f t="shared" si="114"/>
        <v>4762508</v>
      </c>
      <c r="BM75" s="34"/>
      <c r="BN75" s="38">
        <v>800000</v>
      </c>
      <c r="BO75" s="38">
        <v>800000</v>
      </c>
      <c r="BP75" s="38"/>
      <c r="BQ75" s="38"/>
      <c r="BR75" s="38">
        <v>3030108</v>
      </c>
      <c r="BS75" s="38"/>
      <c r="BT75" s="38">
        <v>132400</v>
      </c>
      <c r="BU75" s="38"/>
      <c r="BV75" s="38"/>
      <c r="BW75" s="40"/>
      <c r="BX75" s="115"/>
      <c r="BY75" s="30">
        <f t="shared" si="115"/>
        <v>4762508</v>
      </c>
      <c r="BZ75" s="38"/>
      <c r="CA75" s="38">
        <v>800000</v>
      </c>
      <c r="CB75" s="38">
        <v>800000</v>
      </c>
      <c r="CC75" s="38"/>
      <c r="CD75" s="38"/>
      <c r="CE75" s="38">
        <v>3030108</v>
      </c>
      <c r="CF75" s="38"/>
      <c r="CG75" s="38">
        <v>132400</v>
      </c>
      <c r="CH75" s="38"/>
      <c r="CI75" s="38"/>
      <c r="CJ75" s="38"/>
      <c r="CK75" s="115"/>
      <c r="CL75" s="31">
        <f t="shared" si="116"/>
        <v>4762508</v>
      </c>
      <c r="CM75" s="30">
        <f t="shared" si="117"/>
        <v>3267600</v>
      </c>
      <c r="CN75" s="33">
        <f t="shared" si="118"/>
        <v>1969892</v>
      </c>
      <c r="CO75" s="33">
        <f t="shared" si="119"/>
        <v>0</v>
      </c>
      <c r="CP75" s="33">
        <f t="shared" si="120"/>
        <v>0</v>
      </c>
      <c r="CQ75" s="74">
        <f t="shared" si="81"/>
        <v>0.67323999999999995</v>
      </c>
      <c r="CR75" s="74">
        <f t="shared" si="82"/>
        <v>0.47625079999999997</v>
      </c>
    </row>
    <row r="76" spans="1:96" s="26" customFormat="1" ht="18" customHeight="1" outlineLevel="2" x14ac:dyDescent="0.2">
      <c r="A76" s="403" t="s">
        <v>865</v>
      </c>
      <c r="B76" s="43" t="s">
        <v>174</v>
      </c>
      <c r="C76" s="452">
        <v>13</v>
      </c>
      <c r="D76" s="65" t="s">
        <v>74</v>
      </c>
      <c r="E76" s="30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2">
        <v>0</v>
      </c>
      <c r="R76" s="30">
        <v>0</v>
      </c>
      <c r="S76" s="33"/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32">
        <v>0</v>
      </c>
      <c r="AD76" s="34">
        <f t="shared" si="109"/>
        <v>0</v>
      </c>
      <c r="AE76" s="36">
        <f t="shared" si="109"/>
        <v>0</v>
      </c>
      <c r="AF76" s="32">
        <v>0</v>
      </c>
      <c r="AG76" s="30">
        <v>20000000</v>
      </c>
      <c r="AH76" s="30"/>
      <c r="AI76" s="30">
        <f t="shared" si="110"/>
        <v>20000000</v>
      </c>
      <c r="AJ76" s="33"/>
      <c r="AK76" s="37">
        <f t="shared" si="111"/>
        <v>200000</v>
      </c>
      <c r="AL76" s="37">
        <f t="shared" si="112"/>
        <v>20000000</v>
      </c>
      <c r="AM76" s="30"/>
      <c r="AN76" s="30"/>
      <c r="AO76" s="30"/>
      <c r="AP76" s="30"/>
      <c r="AQ76" s="30"/>
      <c r="AR76" s="30"/>
      <c r="AS76" s="30"/>
      <c r="AT76" s="30">
        <v>200000</v>
      </c>
      <c r="AU76" s="30">
        <v>0</v>
      </c>
      <c r="AV76" s="30">
        <v>0</v>
      </c>
      <c r="AW76" s="30">
        <v>0</v>
      </c>
      <c r="AX76" s="30">
        <v>0</v>
      </c>
      <c r="AY76" s="30">
        <f t="shared" si="113"/>
        <v>200000</v>
      </c>
      <c r="AZ76" s="30">
        <v>0</v>
      </c>
      <c r="BA76" s="30">
        <v>0</v>
      </c>
      <c r="BB76" s="30">
        <v>0</v>
      </c>
      <c r="BC76" s="30">
        <v>0</v>
      </c>
      <c r="BD76" s="30">
        <v>0</v>
      </c>
      <c r="BE76" s="30">
        <v>0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f t="shared" si="114"/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f t="shared" si="115"/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0</v>
      </c>
      <c r="CJ76" s="30">
        <v>0</v>
      </c>
      <c r="CK76" s="30">
        <v>0</v>
      </c>
      <c r="CL76" s="31">
        <f t="shared" si="116"/>
        <v>0</v>
      </c>
      <c r="CM76" s="30">
        <f t="shared" si="117"/>
        <v>19800000</v>
      </c>
      <c r="CN76" s="33">
        <f>+AY76-BL76</f>
        <v>200000</v>
      </c>
      <c r="CO76" s="33">
        <f t="shared" si="119"/>
        <v>0</v>
      </c>
      <c r="CP76" s="33">
        <f t="shared" si="120"/>
        <v>0</v>
      </c>
      <c r="CQ76" s="74">
        <f t="shared" si="81"/>
        <v>0.01</v>
      </c>
      <c r="CR76" s="74">
        <f t="shared" si="82"/>
        <v>0</v>
      </c>
    </row>
    <row r="77" spans="1:96" s="29" customFormat="1" ht="18" customHeight="1" outlineLevel="2" x14ac:dyDescent="0.2">
      <c r="A77" s="403" t="s">
        <v>751</v>
      </c>
      <c r="B77" s="43" t="s">
        <v>168</v>
      </c>
      <c r="C77" s="452" t="s">
        <v>85</v>
      </c>
      <c r="D77" s="65" t="s">
        <v>75</v>
      </c>
      <c r="E77" s="30">
        <v>15000000</v>
      </c>
      <c r="F77" s="42"/>
      <c r="G77" s="38"/>
      <c r="H77" s="38"/>
      <c r="I77" s="38">
        <v>1600000</v>
      </c>
      <c r="J77" s="38"/>
      <c r="K77" s="38">
        <v>10000000</v>
      </c>
      <c r="L77" s="38">
        <f>15000000+8000000</f>
        <v>23000000</v>
      </c>
      <c r="M77" s="38"/>
      <c r="N77" s="38"/>
      <c r="O77" s="38"/>
      <c r="P77" s="38"/>
      <c r="Q77" s="35"/>
      <c r="R77" s="30"/>
      <c r="S77" s="33">
        <v>3000000</v>
      </c>
      <c r="T77" s="42"/>
      <c r="U77" s="38"/>
      <c r="V77" s="38"/>
      <c r="W77" s="38"/>
      <c r="X77" s="38"/>
      <c r="Y77" s="38"/>
      <c r="Z77" s="38"/>
      <c r="AA77" s="38"/>
      <c r="AB77" s="38"/>
      <c r="AC77" s="35"/>
      <c r="AD77" s="34">
        <f>+F77+H77+J77+L77+N77+P77+R77+T77+V77+X77+Z77+AB77</f>
        <v>23000000</v>
      </c>
      <c r="AE77" s="36">
        <f t="shared" si="109"/>
        <v>14600000</v>
      </c>
      <c r="AF77" s="32"/>
      <c r="AG77" s="30"/>
      <c r="AH77" s="30"/>
      <c r="AI77" s="30">
        <f t="shared" si="110"/>
        <v>6600000</v>
      </c>
      <c r="AJ77" s="27"/>
      <c r="AK77" s="37">
        <f t="shared" si="111"/>
        <v>5673760</v>
      </c>
      <c r="AL77" s="37">
        <f t="shared" si="112"/>
        <v>6600000</v>
      </c>
      <c r="AM77" s="30"/>
      <c r="AN77" s="298">
        <v>800000</v>
      </c>
      <c r="AO77" s="298">
        <v>260000</v>
      </c>
      <c r="AP77" s="298">
        <v>1124160</v>
      </c>
      <c r="AQ77" s="299">
        <v>280000</v>
      </c>
      <c r="AR77" s="30">
        <v>775000</v>
      </c>
      <c r="AS77" s="30">
        <v>597600</v>
      </c>
      <c r="AT77" s="40">
        <v>650000</v>
      </c>
      <c r="AU77" s="40">
        <v>1187000</v>
      </c>
      <c r="AV77" s="40"/>
      <c r="AW77" s="152"/>
      <c r="AX77" s="115"/>
      <c r="AY77" s="30">
        <f t="shared" si="113"/>
        <v>5673760</v>
      </c>
      <c r="AZ77" s="30"/>
      <c r="BA77" s="30">
        <v>800000</v>
      </c>
      <c r="BB77" s="37">
        <v>260000</v>
      </c>
      <c r="BC77" s="45">
        <v>1124160</v>
      </c>
      <c r="BD77" s="40">
        <v>280000</v>
      </c>
      <c r="BE77" s="40">
        <v>775000</v>
      </c>
      <c r="BF77" s="40"/>
      <c r="BG77" s="40">
        <v>1247600</v>
      </c>
      <c r="BH77" s="40">
        <v>1187000</v>
      </c>
      <c r="BI77" s="40"/>
      <c r="BJ77" s="40"/>
      <c r="BK77" s="115"/>
      <c r="BL77" s="30">
        <f t="shared" si="114"/>
        <v>5673760</v>
      </c>
      <c r="BM77" s="34"/>
      <c r="BN77" s="38">
        <v>800000</v>
      </c>
      <c r="BO77" s="38">
        <v>260000</v>
      </c>
      <c r="BP77" s="38">
        <v>1124160</v>
      </c>
      <c r="BQ77" s="38">
        <v>280000</v>
      </c>
      <c r="BR77" s="38">
        <v>775000</v>
      </c>
      <c r="BS77" s="38"/>
      <c r="BT77" s="38">
        <v>1247600</v>
      </c>
      <c r="BU77" s="38">
        <v>1187000</v>
      </c>
      <c r="BV77" s="38"/>
      <c r="BW77" s="40"/>
      <c r="BX77" s="115"/>
      <c r="BY77" s="30">
        <f t="shared" si="115"/>
        <v>5673760</v>
      </c>
      <c r="BZ77" s="38"/>
      <c r="CA77" s="38">
        <v>800000</v>
      </c>
      <c r="CB77" s="38">
        <v>260000</v>
      </c>
      <c r="CC77" s="38">
        <v>1124160</v>
      </c>
      <c r="CD77" s="38">
        <v>280000</v>
      </c>
      <c r="CE77" s="38">
        <v>775000</v>
      </c>
      <c r="CF77" s="38"/>
      <c r="CG77" s="38">
        <v>1247600</v>
      </c>
      <c r="CH77" s="38">
        <v>1187000</v>
      </c>
      <c r="CI77" s="38"/>
      <c r="CJ77" s="38"/>
      <c r="CK77" s="115"/>
      <c r="CL77" s="31">
        <f t="shared" si="116"/>
        <v>5673760</v>
      </c>
      <c r="CM77" s="30">
        <f t="shared" si="117"/>
        <v>926240</v>
      </c>
      <c r="CN77" s="33">
        <f t="shared" si="118"/>
        <v>0</v>
      </c>
      <c r="CO77" s="33">
        <f t="shared" si="119"/>
        <v>0</v>
      </c>
      <c r="CP77" s="33">
        <f t="shared" si="120"/>
        <v>0</v>
      </c>
      <c r="CQ77" s="74">
        <f t="shared" si="81"/>
        <v>0.85966060606060601</v>
      </c>
      <c r="CR77" s="74">
        <f t="shared" si="82"/>
        <v>0.85966060606060601</v>
      </c>
    </row>
    <row r="78" spans="1:96" s="26" customFormat="1" ht="18" customHeight="1" outlineLevel="2" x14ac:dyDescent="0.2">
      <c r="A78" s="403" t="s">
        <v>866</v>
      </c>
      <c r="B78" s="43" t="s">
        <v>168</v>
      </c>
      <c r="C78" s="452">
        <v>13</v>
      </c>
      <c r="D78" s="65" t="s">
        <v>75</v>
      </c>
      <c r="E78" s="30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2">
        <v>0</v>
      </c>
      <c r="R78" s="30">
        <v>0</v>
      </c>
      <c r="S78" s="33"/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32">
        <v>0</v>
      </c>
      <c r="AD78" s="34">
        <f>+F78+H78+J78+L78+N78+P78+R78+T78+V78+X78+Z78+AB78</f>
        <v>0</v>
      </c>
      <c r="AE78" s="36">
        <f>+G78+I78+K78+M78+O78+Q78+S78+U78+W78+Y78+AA78+AC78</f>
        <v>0</v>
      </c>
      <c r="AF78" s="32">
        <v>0</v>
      </c>
      <c r="AG78" s="30">
        <v>550000000</v>
      </c>
      <c r="AH78" s="30"/>
      <c r="AI78" s="30">
        <f t="shared" si="110"/>
        <v>550000000</v>
      </c>
      <c r="AJ78" s="33"/>
      <c r="AK78" s="37">
        <f>+AJ78+AY78</f>
        <v>550000000</v>
      </c>
      <c r="AL78" s="37">
        <f t="shared" si="112"/>
        <v>550000000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550000000</v>
      </c>
      <c r="AT78" s="30">
        <v>0</v>
      </c>
      <c r="AU78" s="30">
        <v>0</v>
      </c>
      <c r="AV78" s="30">
        <v>0</v>
      </c>
      <c r="AW78" s="30">
        <v>0</v>
      </c>
      <c r="AX78" s="30">
        <v>0</v>
      </c>
      <c r="AY78" s="30">
        <f>+SUM(AM78:AX78)</f>
        <v>550000000</v>
      </c>
      <c r="AZ78" s="30"/>
      <c r="BA78" s="30"/>
      <c r="BB78" s="30"/>
      <c r="BC78" s="30"/>
      <c r="BD78" s="30"/>
      <c r="BE78" s="30"/>
      <c r="BF78" s="30"/>
      <c r="BG78" s="30"/>
      <c r="BH78" s="30">
        <v>433501611.81999999</v>
      </c>
      <c r="BI78" s="30">
        <v>0</v>
      </c>
      <c r="BJ78" s="30">
        <v>0</v>
      </c>
      <c r="BK78" s="30">
        <v>0</v>
      </c>
      <c r="BL78" s="30">
        <f>+SUM(AZ78:BK78)</f>
        <v>433501611.81999999</v>
      </c>
      <c r="BM78" s="30"/>
      <c r="BN78" s="30"/>
      <c r="BO78" s="30"/>
      <c r="BP78" s="30"/>
      <c r="BQ78" s="30"/>
      <c r="BR78" s="30"/>
      <c r="BS78" s="30"/>
      <c r="BT78" s="30"/>
      <c r="BU78" s="30">
        <v>2571590</v>
      </c>
      <c r="BV78" s="30">
        <v>0</v>
      </c>
      <c r="BW78" s="30">
        <v>0</v>
      </c>
      <c r="BX78" s="30">
        <v>0</v>
      </c>
      <c r="BY78" s="30">
        <f>+SUM(BM78:BX78)</f>
        <v>2571590</v>
      </c>
      <c r="BZ78" s="30"/>
      <c r="CA78" s="30"/>
      <c r="CB78" s="30"/>
      <c r="CC78" s="30"/>
      <c r="CD78" s="30"/>
      <c r="CE78" s="30"/>
      <c r="CF78" s="30"/>
      <c r="CG78" s="30"/>
      <c r="CH78" s="30">
        <v>2571590</v>
      </c>
      <c r="CI78" s="30">
        <v>0</v>
      </c>
      <c r="CJ78" s="30">
        <v>0</v>
      </c>
      <c r="CK78" s="30">
        <v>0</v>
      </c>
      <c r="CL78" s="31">
        <f>+SUM(BZ78:CK78)</f>
        <v>2571590</v>
      </c>
      <c r="CM78" s="30">
        <f>+AL78-AY78</f>
        <v>0</v>
      </c>
      <c r="CN78" s="33">
        <f>+AY78-BL78</f>
        <v>116498388.18000001</v>
      </c>
      <c r="CO78" s="33">
        <f>+BL78-BY78</f>
        <v>430930021.81999999</v>
      </c>
      <c r="CP78" s="33">
        <f>+BY78-CL78</f>
        <v>0</v>
      </c>
      <c r="CQ78" s="74">
        <f t="shared" si="81"/>
        <v>1</v>
      </c>
      <c r="CR78" s="74">
        <f t="shared" si="82"/>
        <v>0.78818474876363631</v>
      </c>
    </row>
    <row r="79" spans="1:96" s="26" customFormat="1" ht="18" customHeight="1" outlineLevel="2" x14ac:dyDescent="0.2">
      <c r="A79" s="403" t="s">
        <v>752</v>
      </c>
      <c r="B79" s="43" t="s">
        <v>169</v>
      </c>
      <c r="C79" s="452" t="s">
        <v>85</v>
      </c>
      <c r="D79" s="65" t="s">
        <v>76</v>
      </c>
      <c r="E79" s="30">
        <v>12000000</v>
      </c>
      <c r="F79" s="42"/>
      <c r="G79" s="38"/>
      <c r="H79" s="38"/>
      <c r="I79" s="38"/>
      <c r="J79" s="38"/>
      <c r="K79" s="38"/>
      <c r="L79" s="38">
        <v>4496256</v>
      </c>
      <c r="M79" s="38"/>
      <c r="N79" s="38"/>
      <c r="O79" s="38"/>
      <c r="P79" s="38"/>
      <c r="Q79" s="35"/>
      <c r="R79" s="30"/>
      <c r="S79" s="33"/>
      <c r="T79" s="42"/>
      <c r="U79" s="38"/>
      <c r="V79" s="38"/>
      <c r="W79" s="38"/>
      <c r="X79" s="38"/>
      <c r="Y79" s="38"/>
      <c r="Z79" s="38"/>
      <c r="AA79" s="38"/>
      <c r="AB79" s="38"/>
      <c r="AC79" s="35"/>
      <c r="AD79" s="34">
        <f t="shared" si="109"/>
        <v>4496256</v>
      </c>
      <c r="AE79" s="36">
        <f t="shared" si="109"/>
        <v>0</v>
      </c>
      <c r="AF79" s="32"/>
      <c r="AG79" s="30"/>
      <c r="AH79" s="30"/>
      <c r="AI79" s="30">
        <f t="shared" si="110"/>
        <v>7503744</v>
      </c>
      <c r="AJ79" s="33"/>
      <c r="AK79" s="37">
        <f t="shared" si="111"/>
        <v>6150000</v>
      </c>
      <c r="AL79" s="37">
        <f t="shared" si="112"/>
        <v>7503744</v>
      </c>
      <c r="AM79" s="30">
        <v>0</v>
      </c>
      <c r="AN79" s="298">
        <v>6150000</v>
      </c>
      <c r="AO79" s="298">
        <v>0</v>
      </c>
      <c r="AP79" s="298">
        <v>0</v>
      </c>
      <c r="AQ79" s="299">
        <v>0</v>
      </c>
      <c r="AR79" s="30">
        <v>0</v>
      </c>
      <c r="AS79" s="30"/>
      <c r="AT79" s="40"/>
      <c r="AU79" s="40"/>
      <c r="AV79" s="40"/>
      <c r="AW79" s="152"/>
      <c r="AX79" s="115"/>
      <c r="AY79" s="30">
        <f t="shared" si="113"/>
        <v>6150000</v>
      </c>
      <c r="AZ79" s="30">
        <v>0</v>
      </c>
      <c r="BA79" s="30">
        <v>150000</v>
      </c>
      <c r="BB79" s="37">
        <v>4636155</v>
      </c>
      <c r="BC79" s="45">
        <v>0</v>
      </c>
      <c r="BD79" s="40">
        <v>0</v>
      </c>
      <c r="BE79" s="40">
        <v>0</v>
      </c>
      <c r="BF79" s="40"/>
      <c r="BG79" s="40"/>
      <c r="BH79" s="40"/>
      <c r="BI79" s="40"/>
      <c r="BJ79" s="40"/>
      <c r="BK79" s="115"/>
      <c r="BL79" s="30">
        <f t="shared" si="114"/>
        <v>4786155</v>
      </c>
      <c r="BM79" s="34">
        <v>0</v>
      </c>
      <c r="BN79" s="38">
        <v>150000</v>
      </c>
      <c r="BO79" s="38">
        <v>0</v>
      </c>
      <c r="BP79" s="38">
        <v>0</v>
      </c>
      <c r="BQ79" s="38">
        <v>4636155</v>
      </c>
      <c r="BR79" s="38">
        <v>0</v>
      </c>
      <c r="BS79" s="38"/>
      <c r="BT79" s="38"/>
      <c r="BU79" s="38"/>
      <c r="BV79" s="38"/>
      <c r="BW79" s="40"/>
      <c r="BX79" s="115"/>
      <c r="BY79" s="30">
        <f t="shared" si="115"/>
        <v>4786155</v>
      </c>
      <c r="BZ79" s="38">
        <v>0</v>
      </c>
      <c r="CA79" s="38">
        <v>150000</v>
      </c>
      <c r="CB79" s="38">
        <v>0</v>
      </c>
      <c r="CC79" s="38">
        <v>0</v>
      </c>
      <c r="CD79" s="38">
        <v>4636155</v>
      </c>
      <c r="CE79" s="38">
        <v>0</v>
      </c>
      <c r="CF79" s="38"/>
      <c r="CG79" s="38"/>
      <c r="CH79" s="38"/>
      <c r="CI79" s="38"/>
      <c r="CJ79" s="38"/>
      <c r="CK79" s="115"/>
      <c r="CL79" s="31">
        <f t="shared" si="116"/>
        <v>4786155</v>
      </c>
      <c r="CM79" s="30">
        <f t="shared" si="117"/>
        <v>1353744</v>
      </c>
      <c r="CN79" s="33">
        <f t="shared" si="118"/>
        <v>1363845</v>
      </c>
      <c r="CO79" s="33">
        <f t="shared" si="119"/>
        <v>0</v>
      </c>
      <c r="CP79" s="33">
        <f t="shared" si="120"/>
        <v>0</v>
      </c>
      <c r="CQ79" s="74">
        <f t="shared" si="81"/>
        <v>0.81959086024256689</v>
      </c>
      <c r="CR79" s="74">
        <f t="shared" si="82"/>
        <v>0.63783559247223787</v>
      </c>
    </row>
    <row r="80" spans="1:96" s="26" customFormat="1" ht="18" customHeight="1" outlineLevel="2" x14ac:dyDescent="0.2">
      <c r="A80" s="403" t="s">
        <v>867</v>
      </c>
      <c r="B80" s="43" t="s">
        <v>169</v>
      </c>
      <c r="C80" s="452">
        <v>13</v>
      </c>
      <c r="D80" s="65" t="s">
        <v>76</v>
      </c>
      <c r="E80" s="30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2">
        <v>0</v>
      </c>
      <c r="R80" s="30">
        <v>0</v>
      </c>
      <c r="S80" s="33"/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32">
        <v>0</v>
      </c>
      <c r="AD80" s="34">
        <f t="shared" si="109"/>
        <v>0</v>
      </c>
      <c r="AE80" s="36">
        <f t="shared" si="109"/>
        <v>0</v>
      </c>
      <c r="AF80" s="32">
        <v>0</v>
      </c>
      <c r="AG80" s="30">
        <v>35000000</v>
      </c>
      <c r="AH80" s="30"/>
      <c r="AI80" s="30">
        <f t="shared" si="110"/>
        <v>35000000</v>
      </c>
      <c r="AJ80" s="33"/>
      <c r="AK80" s="37">
        <f t="shared" si="111"/>
        <v>0</v>
      </c>
      <c r="AL80" s="37">
        <f t="shared" si="112"/>
        <v>35000000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>
        <v>0</v>
      </c>
      <c r="AX80" s="30">
        <v>0</v>
      </c>
      <c r="AY80" s="30">
        <f t="shared" si="113"/>
        <v>0</v>
      </c>
      <c r="AZ80" s="30">
        <v>0</v>
      </c>
      <c r="BA80" s="30">
        <v>0</v>
      </c>
      <c r="BB80" s="30">
        <v>0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f t="shared" si="114"/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f t="shared" si="115"/>
        <v>0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0</v>
      </c>
      <c r="CF80" s="30">
        <v>0</v>
      </c>
      <c r="CG80" s="30">
        <v>0</v>
      </c>
      <c r="CH80" s="30">
        <v>0</v>
      </c>
      <c r="CI80" s="30">
        <v>0</v>
      </c>
      <c r="CJ80" s="30">
        <v>0</v>
      </c>
      <c r="CK80" s="30">
        <v>0</v>
      </c>
      <c r="CL80" s="31">
        <f t="shared" si="116"/>
        <v>0</v>
      </c>
      <c r="CM80" s="30">
        <f t="shared" si="117"/>
        <v>35000000</v>
      </c>
      <c r="CN80" s="33">
        <f>+AY80-BL80</f>
        <v>0</v>
      </c>
      <c r="CO80" s="33">
        <f t="shared" si="119"/>
        <v>0</v>
      </c>
      <c r="CP80" s="33">
        <f t="shared" si="120"/>
        <v>0</v>
      </c>
      <c r="CQ80" s="74">
        <f t="shared" si="81"/>
        <v>0</v>
      </c>
      <c r="CR80" s="74">
        <f t="shared" si="82"/>
        <v>0</v>
      </c>
    </row>
    <row r="81" spans="1:96" s="26" customFormat="1" ht="18" customHeight="1" outlineLevel="2" x14ac:dyDescent="0.2">
      <c r="A81" s="403" t="s">
        <v>753</v>
      </c>
      <c r="B81" s="43" t="s">
        <v>170</v>
      </c>
      <c r="C81" s="452" t="s">
        <v>85</v>
      </c>
      <c r="D81" s="65" t="s">
        <v>77</v>
      </c>
      <c r="E81" s="30">
        <v>10000000</v>
      </c>
      <c r="F81" s="42"/>
      <c r="G81" s="38"/>
      <c r="H81" s="38"/>
      <c r="I81" s="38"/>
      <c r="J81" s="38"/>
      <c r="K81" s="38"/>
      <c r="L81" s="38"/>
      <c r="M81" s="38"/>
      <c r="N81" s="38"/>
      <c r="O81" s="38"/>
      <c r="P81" s="38">
        <v>1000000</v>
      </c>
      <c r="Q81" s="35"/>
      <c r="R81" s="30"/>
      <c r="S81" s="33"/>
      <c r="T81" s="42"/>
      <c r="U81" s="38"/>
      <c r="V81" s="38"/>
      <c r="W81" s="38"/>
      <c r="X81" s="38"/>
      <c r="Y81" s="38"/>
      <c r="Z81" s="38"/>
      <c r="AA81" s="38"/>
      <c r="AB81" s="38"/>
      <c r="AC81" s="35"/>
      <c r="AD81" s="34">
        <f t="shared" si="109"/>
        <v>1000000</v>
      </c>
      <c r="AE81" s="36">
        <f t="shared" si="109"/>
        <v>0</v>
      </c>
      <c r="AF81" s="32"/>
      <c r="AG81" s="30"/>
      <c r="AH81" s="30"/>
      <c r="AI81" s="30">
        <f t="shared" si="110"/>
        <v>9000000</v>
      </c>
      <c r="AJ81" s="33"/>
      <c r="AK81" s="37">
        <f t="shared" si="111"/>
        <v>5200000</v>
      </c>
      <c r="AL81" s="37">
        <f t="shared" si="112"/>
        <v>9000000</v>
      </c>
      <c r="AM81" s="30">
        <v>0</v>
      </c>
      <c r="AN81" s="298">
        <v>5200000</v>
      </c>
      <c r="AO81" s="298">
        <v>0</v>
      </c>
      <c r="AP81" s="298">
        <v>0</v>
      </c>
      <c r="AQ81" s="299">
        <v>0</v>
      </c>
      <c r="AR81" s="30">
        <v>0</v>
      </c>
      <c r="AS81" s="30"/>
      <c r="AT81" s="40"/>
      <c r="AU81" s="40"/>
      <c r="AV81" s="40"/>
      <c r="AW81" s="152"/>
      <c r="AX81" s="115"/>
      <c r="AY81" s="30">
        <f t="shared" si="113"/>
        <v>5200000</v>
      </c>
      <c r="AZ81" s="30">
        <v>0</v>
      </c>
      <c r="BA81" s="30">
        <v>200000</v>
      </c>
      <c r="BB81" s="37">
        <v>3823492</v>
      </c>
      <c r="BC81" s="45">
        <v>0</v>
      </c>
      <c r="BD81" s="40">
        <v>0</v>
      </c>
      <c r="BE81" s="40">
        <v>0</v>
      </c>
      <c r="BF81" s="40"/>
      <c r="BG81" s="40"/>
      <c r="BH81" s="40"/>
      <c r="BI81" s="40"/>
      <c r="BJ81" s="40"/>
      <c r="BK81" s="115"/>
      <c r="BL81" s="30">
        <f t="shared" si="114"/>
        <v>4023492</v>
      </c>
      <c r="BM81" s="34">
        <v>0</v>
      </c>
      <c r="BN81" s="38">
        <v>200000</v>
      </c>
      <c r="BO81" s="38">
        <v>0</v>
      </c>
      <c r="BP81" s="38">
        <v>3823492</v>
      </c>
      <c r="BQ81" s="38">
        <v>0</v>
      </c>
      <c r="BR81" s="38">
        <v>0</v>
      </c>
      <c r="BS81" s="38"/>
      <c r="BT81" s="38"/>
      <c r="BU81" s="38"/>
      <c r="BV81" s="38"/>
      <c r="BW81" s="40"/>
      <c r="BX81" s="115"/>
      <c r="BY81" s="30">
        <f t="shared" si="115"/>
        <v>4023492</v>
      </c>
      <c r="BZ81" s="38">
        <v>0</v>
      </c>
      <c r="CA81" s="38">
        <v>200000</v>
      </c>
      <c r="CB81" s="38">
        <v>0</v>
      </c>
      <c r="CC81" s="38">
        <v>3823492</v>
      </c>
      <c r="CD81" s="38">
        <v>0</v>
      </c>
      <c r="CE81" s="38">
        <v>0</v>
      </c>
      <c r="CF81" s="38"/>
      <c r="CG81" s="38"/>
      <c r="CH81" s="38"/>
      <c r="CI81" s="38"/>
      <c r="CJ81" s="38"/>
      <c r="CK81" s="115"/>
      <c r="CL81" s="31">
        <f t="shared" si="116"/>
        <v>4023492</v>
      </c>
      <c r="CM81" s="30">
        <f t="shared" si="117"/>
        <v>3800000</v>
      </c>
      <c r="CN81" s="33">
        <f t="shared" si="118"/>
        <v>1176508</v>
      </c>
      <c r="CO81" s="33">
        <f t="shared" si="119"/>
        <v>0</v>
      </c>
      <c r="CP81" s="33">
        <f t="shared" si="120"/>
        <v>0</v>
      </c>
      <c r="CQ81" s="74">
        <f t="shared" si="81"/>
        <v>0.57777777777777772</v>
      </c>
      <c r="CR81" s="74">
        <f t="shared" si="82"/>
        <v>0.44705466666666666</v>
      </c>
    </row>
    <row r="82" spans="1:96" s="26" customFormat="1" ht="18" customHeight="1" outlineLevel="2" x14ac:dyDescent="0.2">
      <c r="A82" s="403" t="s">
        <v>754</v>
      </c>
      <c r="B82" s="43" t="s">
        <v>171</v>
      </c>
      <c r="C82" s="452" t="s">
        <v>85</v>
      </c>
      <c r="D82" s="65" t="s">
        <v>78</v>
      </c>
      <c r="E82" s="30">
        <v>30000000</v>
      </c>
      <c r="F82" s="42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5"/>
      <c r="R82" s="30"/>
      <c r="S82" s="33">
        <v>3000000</v>
      </c>
      <c r="T82" s="42"/>
      <c r="U82" s="38"/>
      <c r="V82" s="38"/>
      <c r="W82" s="38"/>
      <c r="X82" s="38"/>
      <c r="Y82" s="38"/>
      <c r="Z82" s="38"/>
      <c r="AA82" s="38"/>
      <c r="AB82" s="38"/>
      <c r="AC82" s="35"/>
      <c r="AD82" s="34">
        <f t="shared" si="109"/>
        <v>0</v>
      </c>
      <c r="AE82" s="36">
        <f t="shared" si="109"/>
        <v>3000000</v>
      </c>
      <c r="AF82" s="32"/>
      <c r="AG82" s="30"/>
      <c r="AH82" s="30"/>
      <c r="AI82" s="30">
        <f t="shared" si="110"/>
        <v>33000000</v>
      </c>
      <c r="AJ82" s="33"/>
      <c r="AK82" s="37">
        <f t="shared" si="111"/>
        <v>31828279</v>
      </c>
      <c r="AL82" s="37">
        <f t="shared" si="112"/>
        <v>33000000</v>
      </c>
      <c r="AM82" s="30"/>
      <c r="AN82" s="298">
        <v>1800000</v>
      </c>
      <c r="AO82" s="298">
        <v>26840950</v>
      </c>
      <c r="AP82" s="298"/>
      <c r="AQ82" s="299"/>
      <c r="AR82" s="30">
        <v>1102400</v>
      </c>
      <c r="AS82" s="30">
        <v>565488</v>
      </c>
      <c r="AT82" s="40">
        <v>1349450</v>
      </c>
      <c r="AU82" s="40">
        <v>169991</v>
      </c>
      <c r="AV82" s="40"/>
      <c r="AW82" s="152"/>
      <c r="AX82" s="115"/>
      <c r="AY82" s="30">
        <f t="shared" si="113"/>
        <v>31828279</v>
      </c>
      <c r="AZ82" s="30"/>
      <c r="BA82" s="30">
        <v>1800000</v>
      </c>
      <c r="BB82" s="37">
        <v>175280</v>
      </c>
      <c r="BC82" s="45"/>
      <c r="BD82" s="40"/>
      <c r="BE82" s="40">
        <v>18238400</v>
      </c>
      <c r="BF82" s="40"/>
      <c r="BG82" s="40">
        <v>1914938</v>
      </c>
      <c r="BH82" s="40">
        <v>169991</v>
      </c>
      <c r="BI82" s="40"/>
      <c r="BJ82" s="40"/>
      <c r="BK82" s="115"/>
      <c r="BL82" s="30">
        <f t="shared" si="114"/>
        <v>22298609</v>
      </c>
      <c r="BM82" s="34"/>
      <c r="BN82" s="38">
        <v>1800000</v>
      </c>
      <c r="BO82" s="38">
        <v>175280</v>
      </c>
      <c r="BP82" s="38"/>
      <c r="BQ82" s="38"/>
      <c r="BR82" s="38">
        <v>1102400</v>
      </c>
      <c r="BS82" s="38"/>
      <c r="BT82" s="38">
        <v>1914938</v>
      </c>
      <c r="BU82" s="38">
        <v>17305991</v>
      </c>
      <c r="BV82" s="38"/>
      <c r="BW82" s="40"/>
      <c r="BX82" s="115"/>
      <c r="BY82" s="30">
        <f t="shared" si="115"/>
        <v>22298609</v>
      </c>
      <c r="BZ82" s="38"/>
      <c r="CA82" s="38">
        <v>1800000</v>
      </c>
      <c r="CB82" s="38">
        <v>175280</v>
      </c>
      <c r="CC82" s="38"/>
      <c r="CD82" s="38"/>
      <c r="CE82" s="38">
        <v>1102400</v>
      </c>
      <c r="CF82" s="38"/>
      <c r="CG82" s="38">
        <v>1914938</v>
      </c>
      <c r="CH82" s="38">
        <v>17305991</v>
      </c>
      <c r="CI82" s="38"/>
      <c r="CJ82" s="38"/>
      <c r="CK82" s="115"/>
      <c r="CL82" s="31">
        <f t="shared" si="116"/>
        <v>22298609</v>
      </c>
      <c r="CM82" s="30">
        <f t="shared" si="117"/>
        <v>1171721</v>
      </c>
      <c r="CN82" s="33">
        <f t="shared" si="118"/>
        <v>9529670</v>
      </c>
      <c r="CO82" s="33">
        <f t="shared" si="119"/>
        <v>0</v>
      </c>
      <c r="CP82" s="33">
        <f t="shared" si="120"/>
        <v>0</v>
      </c>
      <c r="CQ82" s="74">
        <f t="shared" si="81"/>
        <v>0.96449330303030301</v>
      </c>
      <c r="CR82" s="74">
        <f t="shared" si="82"/>
        <v>0.67571542424242426</v>
      </c>
    </row>
    <row r="83" spans="1:96" s="26" customFormat="1" ht="18" customHeight="1" outlineLevel="2" x14ac:dyDescent="0.2">
      <c r="A83" s="403" t="s">
        <v>868</v>
      </c>
      <c r="B83" s="43" t="s">
        <v>171</v>
      </c>
      <c r="C83" s="452">
        <v>13</v>
      </c>
      <c r="D83" s="65" t="s">
        <v>78</v>
      </c>
      <c r="E83" s="30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32">
        <v>0</v>
      </c>
      <c r="R83" s="30">
        <v>0</v>
      </c>
      <c r="S83" s="33"/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0</v>
      </c>
      <c r="AA83" s="42">
        <v>0</v>
      </c>
      <c r="AB83" s="42">
        <v>0</v>
      </c>
      <c r="AC83" s="32">
        <v>0</v>
      </c>
      <c r="AD83" s="34">
        <f>+F83+H83+J83+L83+N83+P83+R83+T83+V83+X83+Z83+AB83</f>
        <v>0</v>
      </c>
      <c r="AE83" s="36">
        <f>+G83+I83+K83+M83+O83+Q83+S83+U83+W83+Y83+AA83+AC83</f>
        <v>0</v>
      </c>
      <c r="AF83" s="32">
        <v>0</v>
      </c>
      <c r="AG83" s="30">
        <v>270000000</v>
      </c>
      <c r="AH83" s="30"/>
      <c r="AI83" s="30">
        <f t="shared" si="110"/>
        <v>270000000</v>
      </c>
      <c r="AJ83" s="33"/>
      <c r="AK83" s="37">
        <f>+AJ83+AY83</f>
        <v>0</v>
      </c>
      <c r="AL83" s="37">
        <f t="shared" si="112"/>
        <v>270000000</v>
      </c>
      <c r="AM83" s="30">
        <v>0</v>
      </c>
      <c r="AN83" s="30">
        <v>0</v>
      </c>
      <c r="AO83" s="30">
        <v>0</v>
      </c>
      <c r="AP83" s="30">
        <v>0</v>
      </c>
      <c r="AQ83" s="30">
        <v>0</v>
      </c>
      <c r="AR83" s="30">
        <v>0</v>
      </c>
      <c r="AS83" s="30">
        <v>0</v>
      </c>
      <c r="AT83" s="30">
        <v>0</v>
      </c>
      <c r="AU83" s="30">
        <v>0</v>
      </c>
      <c r="AV83" s="30">
        <v>0</v>
      </c>
      <c r="AW83" s="30">
        <v>0</v>
      </c>
      <c r="AX83" s="30">
        <v>0</v>
      </c>
      <c r="AY83" s="30">
        <f>+SUM(AM83:AX83)</f>
        <v>0</v>
      </c>
      <c r="AZ83" s="30">
        <v>0</v>
      </c>
      <c r="BA83" s="30">
        <v>0</v>
      </c>
      <c r="BB83" s="30">
        <v>0</v>
      </c>
      <c r="BC83" s="30">
        <v>0</v>
      </c>
      <c r="BD83" s="30">
        <v>0</v>
      </c>
      <c r="BE83" s="30">
        <v>0</v>
      </c>
      <c r="BF83" s="30">
        <v>0</v>
      </c>
      <c r="BG83" s="30">
        <v>0</v>
      </c>
      <c r="BH83" s="30">
        <v>0</v>
      </c>
      <c r="BI83" s="30">
        <v>0</v>
      </c>
      <c r="BJ83" s="30">
        <v>0</v>
      </c>
      <c r="BK83" s="30">
        <v>0</v>
      </c>
      <c r="BL83" s="30">
        <f>+SUM(AZ83:BK83)</f>
        <v>0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0</v>
      </c>
      <c r="BW83" s="30">
        <v>0</v>
      </c>
      <c r="BX83" s="30">
        <v>0</v>
      </c>
      <c r="BY83" s="30">
        <f>+SUM(BM83:BX83)</f>
        <v>0</v>
      </c>
      <c r="BZ83" s="30">
        <v>0</v>
      </c>
      <c r="CA83" s="30">
        <v>0</v>
      </c>
      <c r="CB83" s="30">
        <v>0</v>
      </c>
      <c r="CC83" s="30">
        <v>0</v>
      </c>
      <c r="CD83" s="30">
        <v>0</v>
      </c>
      <c r="CE83" s="30">
        <v>0</v>
      </c>
      <c r="CF83" s="30">
        <v>0</v>
      </c>
      <c r="CG83" s="30">
        <v>0</v>
      </c>
      <c r="CH83" s="30">
        <v>0</v>
      </c>
      <c r="CI83" s="30">
        <v>0</v>
      </c>
      <c r="CJ83" s="30">
        <v>0</v>
      </c>
      <c r="CK83" s="30">
        <v>0</v>
      </c>
      <c r="CL83" s="31">
        <f>+SUM(BZ83:CK83)</f>
        <v>0</v>
      </c>
      <c r="CM83" s="30">
        <f>+AL83-AY83</f>
        <v>270000000</v>
      </c>
      <c r="CN83" s="33">
        <f>+AY83-BL83</f>
        <v>0</v>
      </c>
      <c r="CO83" s="33">
        <f>+BL83-BY83</f>
        <v>0</v>
      </c>
      <c r="CP83" s="33">
        <f>+BY83-CL83</f>
        <v>0</v>
      </c>
      <c r="CQ83" s="74">
        <f t="shared" si="81"/>
        <v>0</v>
      </c>
      <c r="CR83" s="74">
        <f t="shared" si="82"/>
        <v>0</v>
      </c>
    </row>
    <row r="84" spans="1:96" s="564" customFormat="1" ht="18" customHeight="1" outlineLevel="2" x14ac:dyDescent="0.2">
      <c r="A84" s="404" t="s">
        <v>755</v>
      </c>
      <c r="B84" s="43" t="s">
        <v>172</v>
      </c>
      <c r="C84" s="452" t="s">
        <v>85</v>
      </c>
      <c r="D84" s="65" t="s">
        <v>79</v>
      </c>
      <c r="E84" s="30">
        <v>15000000</v>
      </c>
      <c r="F84" s="42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5">
        <v>1000000</v>
      </c>
      <c r="R84" s="30"/>
      <c r="S84" s="33"/>
      <c r="T84" s="42"/>
      <c r="U84" s="38"/>
      <c r="V84" s="38">
        <v>11380578</v>
      </c>
      <c r="W84" s="38"/>
      <c r="X84" s="38"/>
      <c r="Y84" s="38"/>
      <c r="Z84" s="38"/>
      <c r="AA84" s="38"/>
      <c r="AB84" s="38"/>
      <c r="AC84" s="35"/>
      <c r="AD84" s="34">
        <f t="shared" si="109"/>
        <v>11380578</v>
      </c>
      <c r="AE84" s="36">
        <f t="shared" si="109"/>
        <v>1000000</v>
      </c>
      <c r="AF84" s="32"/>
      <c r="AG84" s="30"/>
      <c r="AH84" s="30"/>
      <c r="AI84" s="30">
        <f t="shared" si="110"/>
        <v>4619422</v>
      </c>
      <c r="AJ84" s="33"/>
      <c r="AK84" s="30">
        <f t="shared" si="111"/>
        <v>4619422</v>
      </c>
      <c r="AL84" s="37">
        <f t="shared" si="112"/>
        <v>4619422</v>
      </c>
      <c r="AM84" s="30"/>
      <c r="AN84" s="167">
        <v>800000</v>
      </c>
      <c r="AO84" s="167">
        <v>800000</v>
      </c>
      <c r="AP84" s="167">
        <v>383000</v>
      </c>
      <c r="AQ84" s="563">
        <v>771920</v>
      </c>
      <c r="AR84" s="30">
        <v>567000</v>
      </c>
      <c r="AS84" s="38">
        <v>375400</v>
      </c>
      <c r="AT84" s="38">
        <v>165997</v>
      </c>
      <c r="AU84" s="38">
        <v>756105</v>
      </c>
      <c r="AV84" s="38"/>
      <c r="AW84" s="38"/>
      <c r="AX84" s="38"/>
      <c r="AY84" s="33">
        <f t="shared" si="113"/>
        <v>4619422</v>
      </c>
      <c r="AZ84" s="30"/>
      <c r="BA84" s="30">
        <v>800000</v>
      </c>
      <c r="BB84" s="30">
        <v>800000</v>
      </c>
      <c r="BC84" s="42">
        <v>383000</v>
      </c>
      <c r="BD84" s="38">
        <v>771920</v>
      </c>
      <c r="BE84" s="38">
        <v>567000</v>
      </c>
      <c r="BF84" s="38"/>
      <c r="BG84" s="38">
        <v>541397</v>
      </c>
      <c r="BH84" s="38">
        <v>756105</v>
      </c>
      <c r="BI84" s="38"/>
      <c r="BJ84" s="38"/>
      <c r="BK84" s="35"/>
      <c r="BL84" s="30">
        <f t="shared" si="114"/>
        <v>4619422</v>
      </c>
      <c r="BM84" s="34"/>
      <c r="BN84" s="38">
        <v>800000</v>
      </c>
      <c r="BO84" s="38">
        <v>800000</v>
      </c>
      <c r="BP84" s="38">
        <v>383000</v>
      </c>
      <c r="BQ84" s="38">
        <v>771920</v>
      </c>
      <c r="BR84" s="38">
        <v>567000</v>
      </c>
      <c r="BS84" s="38"/>
      <c r="BT84" s="38">
        <v>541397</v>
      </c>
      <c r="BU84" s="38">
        <v>756105</v>
      </c>
      <c r="BV84" s="38"/>
      <c r="BW84" s="38"/>
      <c r="BX84" s="35"/>
      <c r="BY84" s="30">
        <f t="shared" si="115"/>
        <v>4619422</v>
      </c>
      <c r="BZ84" s="38"/>
      <c r="CA84" s="38">
        <v>800000</v>
      </c>
      <c r="CB84" s="38">
        <v>800000</v>
      </c>
      <c r="CC84" s="38">
        <v>383000</v>
      </c>
      <c r="CD84" s="38">
        <v>771920</v>
      </c>
      <c r="CE84" s="38">
        <v>567000</v>
      </c>
      <c r="CF84" s="38"/>
      <c r="CG84" s="38">
        <v>541397</v>
      </c>
      <c r="CH84" s="38">
        <v>756105</v>
      </c>
      <c r="CI84" s="38"/>
      <c r="CJ84" s="38"/>
      <c r="CK84" s="35"/>
      <c r="CL84" s="31">
        <f t="shared" si="116"/>
        <v>4619422</v>
      </c>
      <c r="CM84" s="30">
        <f t="shared" si="117"/>
        <v>0</v>
      </c>
      <c r="CN84" s="33">
        <f t="shared" si="118"/>
        <v>0</v>
      </c>
      <c r="CO84" s="33">
        <f t="shared" si="119"/>
        <v>0</v>
      </c>
      <c r="CP84" s="33">
        <f t="shared" si="120"/>
        <v>0</v>
      </c>
      <c r="CQ84" s="74">
        <f t="shared" si="81"/>
        <v>1</v>
      </c>
      <c r="CR84" s="74">
        <f t="shared" si="82"/>
        <v>1</v>
      </c>
    </row>
    <row r="85" spans="1:96" s="26" customFormat="1" ht="18" customHeight="1" outlineLevel="2" thickBot="1" x14ac:dyDescent="0.25">
      <c r="A85" s="403" t="s">
        <v>869</v>
      </c>
      <c r="B85" s="43" t="s">
        <v>172</v>
      </c>
      <c r="C85" s="452">
        <v>13</v>
      </c>
      <c r="D85" s="65" t="s">
        <v>79</v>
      </c>
      <c r="E85" s="30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32">
        <v>0</v>
      </c>
      <c r="R85" s="30">
        <v>0</v>
      </c>
      <c r="S85" s="33"/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0</v>
      </c>
      <c r="AC85" s="32">
        <v>0</v>
      </c>
      <c r="AD85" s="34">
        <f t="shared" si="109"/>
        <v>0</v>
      </c>
      <c r="AE85" s="36">
        <f t="shared" si="109"/>
        <v>0</v>
      </c>
      <c r="AF85" s="32">
        <v>0</v>
      </c>
      <c r="AG85" s="30">
        <v>20000000</v>
      </c>
      <c r="AH85" s="30"/>
      <c r="AI85" s="54">
        <f t="shared" si="110"/>
        <v>20000000</v>
      </c>
      <c r="AJ85" s="33"/>
      <c r="AK85" s="37">
        <f t="shared" si="111"/>
        <v>0</v>
      </c>
      <c r="AL85" s="37">
        <f t="shared" si="112"/>
        <v>20000000</v>
      </c>
      <c r="AM85" s="30">
        <v>0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0">
        <v>0</v>
      </c>
      <c r="AT85" s="30">
        <v>0</v>
      </c>
      <c r="AU85" s="30">
        <v>0</v>
      </c>
      <c r="AV85" s="30">
        <v>0</v>
      </c>
      <c r="AW85" s="30">
        <v>0</v>
      </c>
      <c r="AX85" s="30">
        <v>0</v>
      </c>
      <c r="AY85" s="30">
        <f t="shared" si="113"/>
        <v>0</v>
      </c>
      <c r="AZ85" s="30">
        <v>0</v>
      </c>
      <c r="BA85" s="30">
        <v>0</v>
      </c>
      <c r="BB85" s="30">
        <v>0</v>
      </c>
      <c r="BC85" s="30">
        <v>0</v>
      </c>
      <c r="BD85" s="30">
        <v>0</v>
      </c>
      <c r="BE85" s="30">
        <v>0</v>
      </c>
      <c r="BF85" s="30">
        <v>0</v>
      </c>
      <c r="BG85" s="30">
        <v>0</v>
      </c>
      <c r="BH85" s="30">
        <v>0</v>
      </c>
      <c r="BI85" s="30">
        <v>0</v>
      </c>
      <c r="BJ85" s="30">
        <v>0</v>
      </c>
      <c r="BK85" s="30">
        <v>0</v>
      </c>
      <c r="BL85" s="30">
        <f t="shared" si="114"/>
        <v>0</v>
      </c>
      <c r="BM85" s="30">
        <v>0</v>
      </c>
      <c r="BN85" s="30">
        <v>0</v>
      </c>
      <c r="BO85" s="30">
        <v>0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v>0</v>
      </c>
      <c r="BX85" s="30">
        <v>0</v>
      </c>
      <c r="BY85" s="30">
        <f t="shared" si="115"/>
        <v>0</v>
      </c>
      <c r="BZ85" s="30">
        <v>0</v>
      </c>
      <c r="CA85" s="30">
        <v>0</v>
      </c>
      <c r="CB85" s="30">
        <v>0</v>
      </c>
      <c r="CC85" s="30">
        <v>0</v>
      </c>
      <c r="CD85" s="30">
        <v>0</v>
      </c>
      <c r="CE85" s="30">
        <v>0</v>
      </c>
      <c r="CF85" s="30">
        <v>0</v>
      </c>
      <c r="CG85" s="30">
        <v>0</v>
      </c>
      <c r="CH85" s="30">
        <v>0</v>
      </c>
      <c r="CI85" s="30">
        <v>0</v>
      </c>
      <c r="CJ85" s="30">
        <v>0</v>
      </c>
      <c r="CK85" s="30">
        <v>0</v>
      </c>
      <c r="CL85" s="31">
        <f t="shared" si="116"/>
        <v>0</v>
      </c>
      <c r="CM85" s="30">
        <f t="shared" si="117"/>
        <v>20000000</v>
      </c>
      <c r="CN85" s="33">
        <f>+AY85-BL85</f>
        <v>0</v>
      </c>
      <c r="CO85" s="33">
        <f t="shared" si="119"/>
        <v>0</v>
      </c>
      <c r="CP85" s="33">
        <f t="shared" si="120"/>
        <v>0</v>
      </c>
      <c r="CQ85" s="74">
        <f t="shared" si="81"/>
        <v>0</v>
      </c>
      <c r="CR85" s="74">
        <f t="shared" si="82"/>
        <v>0</v>
      </c>
    </row>
    <row r="86" spans="1:96" s="64" customFormat="1" ht="20.25" customHeight="1" outlineLevel="1" thickBot="1" x14ac:dyDescent="0.25">
      <c r="A86" s="258"/>
      <c r="B86" s="131" t="s">
        <v>247</v>
      </c>
      <c r="C86" s="634" t="s">
        <v>687</v>
      </c>
      <c r="D86" s="110" t="s">
        <v>248</v>
      </c>
      <c r="E86" s="134">
        <f>+SUM(E87:E95)</f>
        <v>4000463830</v>
      </c>
      <c r="F86" s="134">
        <f t="shared" ref="F86:BS86" si="121">+SUM(F87:F95)</f>
        <v>67000000</v>
      </c>
      <c r="G86" s="134">
        <f t="shared" si="121"/>
        <v>40000000</v>
      </c>
      <c r="H86" s="134">
        <f t="shared" si="121"/>
        <v>145000000</v>
      </c>
      <c r="I86" s="134">
        <f t="shared" si="121"/>
        <v>56500000</v>
      </c>
      <c r="J86" s="134">
        <f t="shared" si="121"/>
        <v>0</v>
      </c>
      <c r="K86" s="134">
        <f t="shared" si="121"/>
        <v>25000000</v>
      </c>
      <c r="L86" s="134">
        <f t="shared" si="121"/>
        <v>55000000</v>
      </c>
      <c r="M86" s="134">
        <f t="shared" si="121"/>
        <v>54496256</v>
      </c>
      <c r="N86" s="134">
        <f t="shared" si="121"/>
        <v>0</v>
      </c>
      <c r="O86" s="134">
        <f t="shared" si="121"/>
        <v>200000000</v>
      </c>
      <c r="P86" s="134">
        <f t="shared" si="121"/>
        <v>0</v>
      </c>
      <c r="Q86" s="133">
        <f t="shared" si="121"/>
        <v>18349338</v>
      </c>
      <c r="R86" s="134">
        <f>+SUM(R87:R95)</f>
        <v>26000000</v>
      </c>
      <c r="S86" s="132">
        <f>+SUM(S87:S95)</f>
        <v>78000000</v>
      </c>
      <c r="T86" s="132">
        <f t="shared" si="121"/>
        <v>0</v>
      </c>
      <c r="U86" s="134">
        <f t="shared" si="121"/>
        <v>0</v>
      </c>
      <c r="V86" s="134">
        <f t="shared" si="121"/>
        <v>294200000</v>
      </c>
      <c r="W86" s="134">
        <f t="shared" si="121"/>
        <v>0</v>
      </c>
      <c r="X86" s="134">
        <f t="shared" si="121"/>
        <v>0</v>
      </c>
      <c r="Y86" s="134">
        <f t="shared" si="121"/>
        <v>0</v>
      </c>
      <c r="Z86" s="134">
        <f t="shared" si="121"/>
        <v>0</v>
      </c>
      <c r="AA86" s="134">
        <f t="shared" si="121"/>
        <v>0</v>
      </c>
      <c r="AB86" s="134">
        <f t="shared" si="121"/>
        <v>0</v>
      </c>
      <c r="AC86" s="133">
        <f t="shared" si="121"/>
        <v>0</v>
      </c>
      <c r="AD86" s="134">
        <f t="shared" si="121"/>
        <v>587200000</v>
      </c>
      <c r="AE86" s="134">
        <f t="shared" si="121"/>
        <v>472345594</v>
      </c>
      <c r="AF86" s="135">
        <f>+SUM(AF87:AF95)</f>
        <v>0</v>
      </c>
      <c r="AG86" s="134">
        <f>+SUM(AG87:AG95)</f>
        <v>3048000000</v>
      </c>
      <c r="AH86" s="134">
        <f t="shared" si="121"/>
        <v>0</v>
      </c>
      <c r="AI86" s="751">
        <f t="shared" si="121"/>
        <v>6933609424</v>
      </c>
      <c r="AJ86" s="134">
        <f t="shared" si="121"/>
        <v>0</v>
      </c>
      <c r="AK86" s="134">
        <f t="shared" si="121"/>
        <v>5505099327.5299997</v>
      </c>
      <c r="AL86" s="134">
        <f>+SUM(AL87:AL95)</f>
        <v>6933609424</v>
      </c>
      <c r="AM86" s="134">
        <f t="shared" si="121"/>
        <v>1794321731.1199999</v>
      </c>
      <c r="AN86" s="134">
        <f t="shared" si="121"/>
        <v>2190859178.1199999</v>
      </c>
      <c r="AO86" s="134">
        <f t="shared" si="121"/>
        <v>69129436.289999992</v>
      </c>
      <c r="AP86" s="134">
        <f t="shared" si="121"/>
        <v>3124160</v>
      </c>
      <c r="AQ86" s="134">
        <f t="shared" si="121"/>
        <v>247635450</v>
      </c>
      <c r="AR86" s="134">
        <f t="shared" si="121"/>
        <v>257040</v>
      </c>
      <c r="AS86" s="134">
        <f t="shared" si="121"/>
        <v>72047900</v>
      </c>
      <c r="AT86" s="134">
        <f>+SUM(AT87:AT95)</f>
        <v>795017937</v>
      </c>
      <c r="AU86" s="134">
        <f>+SUM(AU87:AU95)</f>
        <v>332706495</v>
      </c>
      <c r="AV86" s="134">
        <f t="shared" si="121"/>
        <v>0</v>
      </c>
      <c r="AW86" s="134">
        <f t="shared" si="121"/>
        <v>0</v>
      </c>
      <c r="AX86" s="134">
        <f t="shared" si="121"/>
        <v>0</v>
      </c>
      <c r="AY86" s="134">
        <f t="shared" si="121"/>
        <v>5505099327.5299997</v>
      </c>
      <c r="AZ86" s="134">
        <f t="shared" si="121"/>
        <v>815665905.12</v>
      </c>
      <c r="BA86" s="134">
        <f t="shared" si="121"/>
        <v>353931936.47000003</v>
      </c>
      <c r="BB86" s="134">
        <f t="shared" si="121"/>
        <v>980056278.28999996</v>
      </c>
      <c r="BC86" s="134">
        <f t="shared" si="121"/>
        <v>1539176463.2</v>
      </c>
      <c r="BD86" s="134">
        <f t="shared" si="121"/>
        <v>53969556</v>
      </c>
      <c r="BE86" s="134">
        <f t="shared" si="121"/>
        <v>236456020.77000001</v>
      </c>
      <c r="BF86" s="134">
        <f t="shared" si="121"/>
        <v>4773962</v>
      </c>
      <c r="BG86" s="134">
        <f t="shared" si="121"/>
        <v>27435678</v>
      </c>
      <c r="BH86" s="134">
        <f t="shared" si="121"/>
        <v>270291962.12</v>
      </c>
      <c r="BI86" s="134">
        <f t="shared" si="121"/>
        <v>0</v>
      </c>
      <c r="BJ86" s="134">
        <f t="shared" si="121"/>
        <v>0</v>
      </c>
      <c r="BK86" s="134">
        <f t="shared" si="121"/>
        <v>0</v>
      </c>
      <c r="BL86" s="134">
        <f t="shared" si="121"/>
        <v>4281757761.9700003</v>
      </c>
      <c r="BM86" s="134">
        <f t="shared" si="121"/>
        <v>26169570</v>
      </c>
      <c r="BN86" s="134">
        <f t="shared" si="121"/>
        <v>29769570</v>
      </c>
      <c r="BO86" s="134">
        <f t="shared" si="121"/>
        <v>579293734.79999995</v>
      </c>
      <c r="BP86" s="134">
        <f t="shared" si="121"/>
        <v>11026052</v>
      </c>
      <c r="BQ86" s="134">
        <f t="shared" si="121"/>
        <v>280574855</v>
      </c>
      <c r="BR86" s="134">
        <f t="shared" si="121"/>
        <v>138884920.43000001</v>
      </c>
      <c r="BS86" s="134">
        <f t="shared" si="121"/>
        <v>261609192.16999999</v>
      </c>
      <c r="BT86" s="134">
        <f>+SUM(BT87:BT95)</f>
        <v>128620551</v>
      </c>
      <c r="BU86" s="134">
        <f t="shared" ref="BU86:CK86" si="122">+SUM(BU87:BU95)</f>
        <v>978439889</v>
      </c>
      <c r="BV86" s="134">
        <f t="shared" si="122"/>
        <v>0</v>
      </c>
      <c r="BW86" s="134">
        <f t="shared" si="122"/>
        <v>0</v>
      </c>
      <c r="BX86" s="134">
        <f t="shared" si="122"/>
        <v>0</v>
      </c>
      <c r="BY86" s="134">
        <f t="shared" si="122"/>
        <v>2434388334.4000001</v>
      </c>
      <c r="BZ86" s="134">
        <f t="shared" si="122"/>
        <v>26169570</v>
      </c>
      <c r="CA86" s="134">
        <f t="shared" si="122"/>
        <v>29769570</v>
      </c>
      <c r="CB86" s="134">
        <f t="shared" si="122"/>
        <v>579293734.79999995</v>
      </c>
      <c r="CC86" s="134">
        <f t="shared" si="122"/>
        <v>11026052</v>
      </c>
      <c r="CD86" s="134">
        <f t="shared" si="122"/>
        <v>280574855</v>
      </c>
      <c r="CE86" s="134">
        <f t="shared" si="122"/>
        <v>138884920.43000001</v>
      </c>
      <c r="CF86" s="134">
        <f t="shared" si="122"/>
        <v>261609192.17000002</v>
      </c>
      <c r="CG86" s="134">
        <f t="shared" si="122"/>
        <v>128620551</v>
      </c>
      <c r="CH86" s="134">
        <f t="shared" si="122"/>
        <v>978439889</v>
      </c>
      <c r="CI86" s="134">
        <f t="shared" si="122"/>
        <v>0</v>
      </c>
      <c r="CJ86" s="134">
        <f t="shared" si="122"/>
        <v>0</v>
      </c>
      <c r="CK86" s="134">
        <f t="shared" si="122"/>
        <v>0</v>
      </c>
      <c r="CL86" s="133">
        <f>+SUM(CL87:CL95)</f>
        <v>2434388334.4000001</v>
      </c>
      <c r="CM86" s="134">
        <f>+SUM(CM87:CM95)</f>
        <v>1428510096.4700003</v>
      </c>
      <c r="CN86" s="132">
        <f>+SUM(CN87:CN95)</f>
        <v>1223341565.5599997</v>
      </c>
      <c r="CO86" s="132">
        <f>+SUM(CO87:CO95)</f>
        <v>1847369427.5700002</v>
      </c>
      <c r="CP86" s="132">
        <f>+SUM(CP87:CP95)</f>
        <v>0</v>
      </c>
      <c r="CQ86" s="136">
        <f t="shared" si="81"/>
        <v>0.79397309408208738</v>
      </c>
      <c r="CR86" s="136">
        <f t="shared" si="82"/>
        <v>0.61753662488531891</v>
      </c>
    </row>
    <row r="87" spans="1:96" s="26" customFormat="1" ht="39" customHeight="1" outlineLevel="2" x14ac:dyDescent="0.2">
      <c r="A87" s="403" t="s">
        <v>756</v>
      </c>
      <c r="B87" s="43" t="s">
        <v>179</v>
      </c>
      <c r="C87" s="452" t="s">
        <v>85</v>
      </c>
      <c r="D87" s="65" t="s">
        <v>80</v>
      </c>
      <c r="E87" s="30">
        <v>315000000</v>
      </c>
      <c r="F87" s="42"/>
      <c r="G87" s="38"/>
      <c r="H87" s="38"/>
      <c r="I87" s="38">
        <v>6000000</v>
      </c>
      <c r="J87" s="38"/>
      <c r="K87" s="38"/>
      <c r="L87" s="38"/>
      <c r="M87" s="38">
        <v>54496256</v>
      </c>
      <c r="N87" s="38"/>
      <c r="O87" s="38">
        <v>200000000</v>
      </c>
      <c r="P87" s="38"/>
      <c r="Q87" s="35"/>
      <c r="R87" s="30"/>
      <c r="S87" s="33">
        <f>33000000</f>
        <v>33000000</v>
      </c>
      <c r="T87" s="42"/>
      <c r="U87" s="38"/>
      <c r="V87" s="38"/>
      <c r="W87" s="38"/>
      <c r="X87" s="38"/>
      <c r="Y87" s="38"/>
      <c r="Z87" s="38"/>
      <c r="AA87" s="38"/>
      <c r="AB87" s="38"/>
      <c r="AC87" s="35"/>
      <c r="AD87" s="34">
        <f t="shared" ref="AD87:AE95" si="123">+F87+H87+J87+L87+N87+P87+R87+T87+V87+X87+Z87+AB87</f>
        <v>0</v>
      </c>
      <c r="AE87" s="36">
        <f t="shared" si="123"/>
        <v>293496256</v>
      </c>
      <c r="AF87" s="32"/>
      <c r="AG87" s="30">
        <v>343914179</v>
      </c>
      <c r="AH87" s="30"/>
      <c r="AI87" s="757">
        <f t="shared" ref="AI87:AI95" si="124">+E87-AD87+AE87-AH87-AF87+AG87</f>
        <v>952410435</v>
      </c>
      <c r="AJ87" s="33"/>
      <c r="AK87" s="37">
        <f t="shared" ref="AK87:AK95" si="125">+AJ87+AY87</f>
        <v>753163133</v>
      </c>
      <c r="AL87" s="37">
        <f t="shared" si="112"/>
        <v>952410435</v>
      </c>
      <c r="AM87" s="30">
        <v>139974095</v>
      </c>
      <c r="AN87" s="298">
        <v>145522161</v>
      </c>
      <c r="AO87" s="298"/>
      <c r="AP87" s="298">
        <v>833000</v>
      </c>
      <c r="AQ87" s="299">
        <v>246670633</v>
      </c>
      <c r="AR87" s="30"/>
      <c r="AS87" s="34">
        <v>26355000</v>
      </c>
      <c r="AT87" s="34">
        <v>193078244</v>
      </c>
      <c r="AU87" s="34">
        <v>730000</v>
      </c>
      <c r="AV87" s="34"/>
      <c r="AW87" s="34"/>
      <c r="AX87" s="34"/>
      <c r="AY87" s="30">
        <f t="shared" ref="AY87:AY95" si="126">+SUM(AM87:AX87)</f>
        <v>753163133</v>
      </c>
      <c r="AZ87" s="30">
        <v>139842295</v>
      </c>
      <c r="BA87" s="30">
        <v>1500000</v>
      </c>
      <c r="BB87" s="37"/>
      <c r="BC87" s="45">
        <v>78433874.200000003</v>
      </c>
      <c r="BD87" s="40">
        <v>53004739</v>
      </c>
      <c r="BE87" s="40">
        <v>235008980.77000001</v>
      </c>
      <c r="BF87" s="40">
        <v>4773962</v>
      </c>
      <c r="BG87" s="40">
        <v>26520028</v>
      </c>
      <c r="BH87" s="40">
        <v>730000</v>
      </c>
      <c r="BI87" s="40"/>
      <c r="BJ87" s="40"/>
      <c r="BK87" s="115"/>
      <c r="BL87" s="30">
        <f t="shared" ref="BL87:BL95" si="127">+SUM(AZ87:BK87)</f>
        <v>539813878.97000003</v>
      </c>
      <c r="BM87" s="34">
        <v>26169570</v>
      </c>
      <c r="BN87" s="38">
        <v>27669570</v>
      </c>
      <c r="BO87" s="38">
        <v>21173468</v>
      </c>
      <c r="BP87" s="38">
        <v>5504968</v>
      </c>
      <c r="BQ87" s="38">
        <v>59968499</v>
      </c>
      <c r="BR87" s="38">
        <v>28278795</v>
      </c>
      <c r="BS87" s="38">
        <v>51030326</v>
      </c>
      <c r="BT87" s="38">
        <v>28530472</v>
      </c>
      <c r="BU87" s="38">
        <v>69928404</v>
      </c>
      <c r="BV87" s="38"/>
      <c r="BW87" s="40"/>
      <c r="BX87" s="115"/>
      <c r="BY87" s="30">
        <f t="shared" ref="BY87:BY95" si="128">+SUM(BM87:BX87)</f>
        <v>318254072</v>
      </c>
      <c r="BZ87" s="38">
        <v>26169570</v>
      </c>
      <c r="CA87" s="38">
        <v>27669570</v>
      </c>
      <c r="CB87" s="38">
        <v>21173468</v>
      </c>
      <c r="CC87" s="38">
        <v>5504968</v>
      </c>
      <c r="CD87" s="38">
        <v>59968499</v>
      </c>
      <c r="CE87" s="38">
        <v>28278795</v>
      </c>
      <c r="CF87" s="38">
        <v>51030326</v>
      </c>
      <c r="CG87" s="38">
        <v>28530472</v>
      </c>
      <c r="CH87" s="38">
        <v>69928404</v>
      </c>
      <c r="CI87" s="38"/>
      <c r="CJ87" s="38"/>
      <c r="CK87" s="115"/>
      <c r="CL87" s="31">
        <f t="shared" ref="CL87:CL95" si="129">+SUM(BZ87:CK87)</f>
        <v>318254072</v>
      </c>
      <c r="CM87" s="30">
        <f t="shared" ref="CM87:CM95" si="130">+AL87-AY87</f>
        <v>199247302</v>
      </c>
      <c r="CN87" s="33">
        <f t="shared" ref="CN87:CN95" si="131">+AY87-BL87</f>
        <v>213349254.02999997</v>
      </c>
      <c r="CO87" s="33">
        <f t="shared" ref="CO87:CO95" si="132">+BL87-BY87</f>
        <v>221559806.97000003</v>
      </c>
      <c r="CP87" s="33">
        <f t="shared" ref="CP87:CP95" si="133">+BY87-CL87</f>
        <v>0</v>
      </c>
      <c r="CQ87" s="74">
        <f t="shared" si="81"/>
        <v>0.79079680915087835</v>
      </c>
      <c r="CR87" s="74">
        <f t="shared" si="82"/>
        <v>0.56678702703420092</v>
      </c>
    </row>
    <row r="88" spans="1:96" s="26" customFormat="1" ht="44.25" customHeight="1" outlineLevel="2" x14ac:dyDescent="0.2">
      <c r="A88" s="403" t="s">
        <v>870</v>
      </c>
      <c r="B88" s="43" t="s">
        <v>179</v>
      </c>
      <c r="C88" s="452">
        <v>13</v>
      </c>
      <c r="D88" s="65" t="s">
        <v>80</v>
      </c>
      <c r="E88" s="30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32">
        <v>0</v>
      </c>
      <c r="R88" s="30"/>
      <c r="S88" s="33"/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32">
        <v>0</v>
      </c>
      <c r="AD88" s="34">
        <f t="shared" si="123"/>
        <v>0</v>
      </c>
      <c r="AE88" s="36">
        <f t="shared" si="123"/>
        <v>0</v>
      </c>
      <c r="AF88" s="32">
        <v>0</v>
      </c>
      <c r="AG88" s="30">
        <v>754085821</v>
      </c>
      <c r="AH88" s="30"/>
      <c r="AI88" s="30">
        <f t="shared" si="124"/>
        <v>754085821</v>
      </c>
      <c r="AJ88" s="33"/>
      <c r="AK88" s="37">
        <f t="shared" si="125"/>
        <v>530779189</v>
      </c>
      <c r="AL88" s="37">
        <f t="shared" si="112"/>
        <v>754085821</v>
      </c>
      <c r="AM88" s="30"/>
      <c r="AN88" s="30"/>
      <c r="AO88" s="30"/>
      <c r="AP88" s="30"/>
      <c r="AQ88" s="30"/>
      <c r="AR88" s="30"/>
      <c r="AS88" s="30"/>
      <c r="AT88" s="30">
        <v>530779189</v>
      </c>
      <c r="AU88" s="30">
        <v>0</v>
      </c>
      <c r="AV88" s="30">
        <v>0</v>
      </c>
      <c r="AW88" s="30">
        <v>0</v>
      </c>
      <c r="AX88" s="30">
        <v>0</v>
      </c>
      <c r="AY88" s="30">
        <f t="shared" si="126"/>
        <v>530779189</v>
      </c>
      <c r="AZ88" s="30">
        <v>0</v>
      </c>
      <c r="BA88" s="30">
        <v>0</v>
      </c>
      <c r="BB88" s="30">
        <v>0</v>
      </c>
      <c r="BC88" s="30">
        <v>0</v>
      </c>
      <c r="BD88" s="30">
        <v>0</v>
      </c>
      <c r="BE88" s="30">
        <v>0</v>
      </c>
      <c r="BF88" s="30">
        <v>0</v>
      </c>
      <c r="BG88" s="30">
        <v>0</v>
      </c>
      <c r="BH88" s="30">
        <v>0</v>
      </c>
      <c r="BI88" s="30">
        <v>0</v>
      </c>
      <c r="BJ88" s="30">
        <v>0</v>
      </c>
      <c r="BK88" s="30">
        <v>0</v>
      </c>
      <c r="BL88" s="30">
        <f t="shared" si="127"/>
        <v>0</v>
      </c>
      <c r="BM88" s="30">
        <v>0</v>
      </c>
      <c r="BN88" s="30">
        <v>0</v>
      </c>
      <c r="BO88" s="30">
        <v>0</v>
      </c>
      <c r="BP88" s="30">
        <v>0</v>
      </c>
      <c r="BQ88" s="30">
        <v>0</v>
      </c>
      <c r="BR88" s="30">
        <v>0</v>
      </c>
      <c r="BS88" s="30">
        <v>0</v>
      </c>
      <c r="BT88" s="30">
        <v>0</v>
      </c>
      <c r="BU88" s="30">
        <v>0</v>
      </c>
      <c r="BV88" s="30">
        <v>0</v>
      </c>
      <c r="BW88" s="30">
        <v>0</v>
      </c>
      <c r="BX88" s="30">
        <v>0</v>
      </c>
      <c r="BY88" s="30">
        <f t="shared" si="128"/>
        <v>0</v>
      </c>
      <c r="BZ88" s="30">
        <v>0</v>
      </c>
      <c r="CA88" s="30">
        <v>0</v>
      </c>
      <c r="CB88" s="30">
        <v>0</v>
      </c>
      <c r="CC88" s="30">
        <v>0</v>
      </c>
      <c r="CD88" s="30">
        <v>0</v>
      </c>
      <c r="CE88" s="30">
        <v>0</v>
      </c>
      <c r="CF88" s="30">
        <v>0</v>
      </c>
      <c r="CG88" s="30">
        <v>0</v>
      </c>
      <c r="CH88" s="30">
        <v>0</v>
      </c>
      <c r="CI88" s="30">
        <v>0</v>
      </c>
      <c r="CJ88" s="30">
        <v>0</v>
      </c>
      <c r="CK88" s="30">
        <v>0</v>
      </c>
      <c r="CL88" s="31">
        <f t="shared" si="129"/>
        <v>0</v>
      </c>
      <c r="CM88" s="30">
        <f t="shared" si="130"/>
        <v>223306632</v>
      </c>
      <c r="CN88" s="33">
        <f>+AY88-BL88</f>
        <v>530779189</v>
      </c>
      <c r="CO88" s="33">
        <f t="shared" si="132"/>
        <v>0</v>
      </c>
      <c r="CP88" s="33">
        <f t="shared" si="133"/>
        <v>0</v>
      </c>
      <c r="CQ88" s="74">
        <f t="shared" si="81"/>
        <v>0.70387106376848319</v>
      </c>
      <c r="CR88" s="74">
        <f t="shared" si="82"/>
        <v>0</v>
      </c>
    </row>
    <row r="89" spans="1:96" s="26" customFormat="1" ht="43.5" customHeight="1" outlineLevel="2" x14ac:dyDescent="0.2">
      <c r="A89" s="403" t="s">
        <v>757</v>
      </c>
      <c r="B89" s="43" t="s">
        <v>182</v>
      </c>
      <c r="C89" s="452" t="s">
        <v>85</v>
      </c>
      <c r="D89" s="65" t="s">
        <v>81</v>
      </c>
      <c r="E89" s="30">
        <v>50000000</v>
      </c>
      <c r="F89" s="42"/>
      <c r="G89" s="38"/>
      <c r="H89" s="38"/>
      <c r="I89" s="38"/>
      <c r="J89" s="38"/>
      <c r="K89" s="38">
        <v>7000000</v>
      </c>
      <c r="L89" s="38">
        <v>15000000</v>
      </c>
      <c r="M89" s="38"/>
      <c r="N89" s="38"/>
      <c r="O89" s="38"/>
      <c r="P89" s="38"/>
      <c r="Q89" s="35"/>
      <c r="R89" s="30">
        <f>20000000+6000000</f>
        <v>26000000</v>
      </c>
      <c r="S89" s="33"/>
      <c r="T89" s="42"/>
      <c r="U89" s="38"/>
      <c r="V89" s="38"/>
      <c r="W89" s="38"/>
      <c r="X89" s="38"/>
      <c r="Y89" s="38"/>
      <c r="Z89" s="38"/>
      <c r="AA89" s="38"/>
      <c r="AB89" s="38"/>
      <c r="AC89" s="35"/>
      <c r="AD89" s="34">
        <f t="shared" si="123"/>
        <v>41000000</v>
      </c>
      <c r="AE89" s="36">
        <f t="shared" si="123"/>
        <v>7000000</v>
      </c>
      <c r="AF89" s="32"/>
      <c r="AG89" s="30">
        <v>50000000</v>
      </c>
      <c r="AH89" s="30"/>
      <c r="AI89" s="30">
        <f t="shared" si="124"/>
        <v>66000000</v>
      </c>
      <c r="AJ89" s="33"/>
      <c r="AK89" s="37">
        <f t="shared" si="125"/>
        <v>52395850</v>
      </c>
      <c r="AL89" s="37">
        <f t="shared" si="112"/>
        <v>66000000</v>
      </c>
      <c r="AM89" s="30"/>
      <c r="AN89" s="298">
        <v>600000</v>
      </c>
      <c r="AO89" s="298">
        <v>1130500</v>
      </c>
      <c r="AP89" s="298">
        <v>493850</v>
      </c>
      <c r="AQ89" s="299">
        <v>270000</v>
      </c>
      <c r="AR89" s="30"/>
      <c r="AS89" s="30">
        <v>249900</v>
      </c>
      <c r="AT89" s="40">
        <v>29648850</v>
      </c>
      <c r="AU89" s="40">
        <v>20002750</v>
      </c>
      <c r="AV89" s="40"/>
      <c r="AW89" s="152"/>
      <c r="AX89" s="115"/>
      <c r="AY89" s="30">
        <f t="shared" si="126"/>
        <v>52395850</v>
      </c>
      <c r="AZ89" s="30"/>
      <c r="BA89" s="30">
        <v>600000</v>
      </c>
      <c r="BB89" s="37">
        <v>1130500</v>
      </c>
      <c r="BC89" s="45">
        <v>493850</v>
      </c>
      <c r="BD89" s="40">
        <v>270000</v>
      </c>
      <c r="BE89" s="40"/>
      <c r="BF89" s="40"/>
      <c r="BG89" s="40">
        <v>755650</v>
      </c>
      <c r="BH89" s="40">
        <v>1021750</v>
      </c>
      <c r="BI89" s="40"/>
      <c r="BJ89" s="40"/>
      <c r="BK89" s="115"/>
      <c r="BL89" s="30">
        <f t="shared" si="127"/>
        <v>4271750</v>
      </c>
      <c r="BM89" s="34"/>
      <c r="BN89" s="38">
        <v>600000</v>
      </c>
      <c r="BO89" s="38">
        <v>1130500</v>
      </c>
      <c r="BP89" s="38">
        <v>493850</v>
      </c>
      <c r="BQ89" s="38">
        <v>270000</v>
      </c>
      <c r="BR89" s="38"/>
      <c r="BS89" s="38"/>
      <c r="BT89" s="38">
        <v>755650</v>
      </c>
      <c r="BU89" s="38">
        <v>1021750</v>
      </c>
      <c r="BV89" s="38"/>
      <c r="BW89" s="40"/>
      <c r="BX89" s="115"/>
      <c r="BY89" s="30">
        <f t="shared" si="128"/>
        <v>4271750</v>
      </c>
      <c r="BZ89" s="38"/>
      <c r="CA89" s="38">
        <v>600000</v>
      </c>
      <c r="CB89" s="38">
        <v>1130500</v>
      </c>
      <c r="CC89" s="38">
        <v>493850</v>
      </c>
      <c r="CD89" s="38">
        <v>270000</v>
      </c>
      <c r="CE89" s="38"/>
      <c r="CF89" s="38"/>
      <c r="CG89" s="38">
        <v>755650</v>
      </c>
      <c r="CH89" s="38">
        <v>1021750</v>
      </c>
      <c r="CI89" s="38"/>
      <c r="CJ89" s="38"/>
      <c r="CK89" s="115"/>
      <c r="CL89" s="31">
        <f t="shared" si="129"/>
        <v>4271750</v>
      </c>
      <c r="CM89" s="30">
        <f t="shared" si="130"/>
        <v>13604150</v>
      </c>
      <c r="CN89" s="33">
        <f t="shared" si="131"/>
        <v>48124100</v>
      </c>
      <c r="CO89" s="33">
        <f t="shared" si="132"/>
        <v>0</v>
      </c>
      <c r="CP89" s="33">
        <f t="shared" si="133"/>
        <v>0</v>
      </c>
      <c r="CQ89" s="74">
        <f t="shared" si="81"/>
        <v>0.79387651515151514</v>
      </c>
      <c r="CR89" s="74">
        <f t="shared" si="82"/>
        <v>6.472348484848485E-2</v>
      </c>
    </row>
    <row r="90" spans="1:96" s="29" customFormat="1" ht="53.25" customHeight="1" outlineLevel="2" x14ac:dyDescent="0.2">
      <c r="A90" s="403" t="s">
        <v>758</v>
      </c>
      <c r="B90" s="43" t="s">
        <v>183</v>
      </c>
      <c r="C90" s="452" t="s">
        <v>85</v>
      </c>
      <c r="D90" s="65" t="s">
        <v>82</v>
      </c>
      <c r="E90" s="30">
        <v>50000000</v>
      </c>
      <c r="F90" s="44"/>
      <c r="G90" s="39"/>
      <c r="H90" s="39"/>
      <c r="I90" s="39"/>
      <c r="J90" s="39"/>
      <c r="K90" s="39"/>
      <c r="L90" s="38">
        <v>40000000</v>
      </c>
      <c r="M90" s="39"/>
      <c r="N90" s="39"/>
      <c r="O90" s="39"/>
      <c r="P90" s="39"/>
      <c r="Q90" s="28"/>
      <c r="R90" s="484"/>
      <c r="S90" s="33"/>
      <c r="T90" s="44"/>
      <c r="U90" s="39"/>
      <c r="V90" s="39"/>
      <c r="W90" s="39"/>
      <c r="X90" s="39"/>
      <c r="Y90" s="39"/>
      <c r="Z90" s="39"/>
      <c r="AA90" s="39"/>
      <c r="AB90" s="39"/>
      <c r="AC90" s="28"/>
      <c r="AD90" s="34">
        <f t="shared" si="123"/>
        <v>40000000</v>
      </c>
      <c r="AE90" s="36">
        <f t="shared" si="123"/>
        <v>0</v>
      </c>
      <c r="AF90" s="485"/>
      <c r="AG90" s="30">
        <v>520000000</v>
      </c>
      <c r="AH90" s="484"/>
      <c r="AI90" s="30">
        <f t="shared" si="124"/>
        <v>530000000</v>
      </c>
      <c r="AJ90" s="27"/>
      <c r="AK90" s="37">
        <f t="shared" si="125"/>
        <v>52900000</v>
      </c>
      <c r="AL90" s="37">
        <f t="shared" si="112"/>
        <v>530000000</v>
      </c>
      <c r="AM90" s="30"/>
      <c r="AN90" s="298"/>
      <c r="AO90" s="298">
        <v>5000000</v>
      </c>
      <c r="AP90" s="298"/>
      <c r="AQ90" s="299"/>
      <c r="AR90" s="30"/>
      <c r="AS90" s="30"/>
      <c r="AT90" s="40"/>
      <c r="AU90" s="40">
        <v>47900000</v>
      </c>
      <c r="AV90" s="40"/>
      <c r="AW90" s="152"/>
      <c r="AX90" s="115"/>
      <c r="AY90" s="30">
        <f t="shared" si="126"/>
        <v>52900000</v>
      </c>
      <c r="AZ90" s="30">
        <v>0</v>
      </c>
      <c r="BA90" s="30">
        <v>0</v>
      </c>
      <c r="BB90" s="37">
        <v>0</v>
      </c>
      <c r="BC90" s="45">
        <v>0</v>
      </c>
      <c r="BD90" s="40">
        <v>0</v>
      </c>
      <c r="BE90" s="40">
        <v>1190000</v>
      </c>
      <c r="BF90" s="40"/>
      <c r="BG90" s="40"/>
      <c r="BH90" s="40"/>
      <c r="BI90" s="40"/>
      <c r="BJ90" s="40"/>
      <c r="BK90" s="115"/>
      <c r="BL90" s="30">
        <f t="shared" si="127"/>
        <v>1190000</v>
      </c>
      <c r="BM90" s="34"/>
      <c r="BN90" s="34"/>
      <c r="BO90" s="34"/>
      <c r="BP90" s="34"/>
      <c r="BQ90" s="34"/>
      <c r="BR90" s="38"/>
      <c r="BS90" s="38"/>
      <c r="BT90" s="38"/>
      <c r="BU90" s="38">
        <v>1190000</v>
      </c>
      <c r="BV90" s="38"/>
      <c r="BW90" s="40"/>
      <c r="BX90" s="115"/>
      <c r="BY90" s="30">
        <f t="shared" si="128"/>
        <v>1190000</v>
      </c>
      <c r="BZ90" s="38"/>
      <c r="CA90" s="38"/>
      <c r="CB90" s="38"/>
      <c r="CC90" s="38"/>
      <c r="CD90" s="38"/>
      <c r="CE90" s="38"/>
      <c r="CF90" s="38"/>
      <c r="CG90" s="38"/>
      <c r="CH90" s="38">
        <v>1190000</v>
      </c>
      <c r="CI90" s="38"/>
      <c r="CJ90" s="38"/>
      <c r="CK90" s="115"/>
      <c r="CL90" s="31">
        <f t="shared" si="129"/>
        <v>1190000</v>
      </c>
      <c r="CM90" s="30">
        <f t="shared" si="130"/>
        <v>477100000</v>
      </c>
      <c r="CN90" s="33">
        <f t="shared" si="131"/>
        <v>51710000</v>
      </c>
      <c r="CO90" s="33">
        <f t="shared" si="132"/>
        <v>0</v>
      </c>
      <c r="CP90" s="33">
        <f t="shared" si="133"/>
        <v>0</v>
      </c>
      <c r="CQ90" s="74">
        <f t="shared" si="81"/>
        <v>9.9811320754716978E-2</v>
      </c>
      <c r="CR90" s="74">
        <f t="shared" si="82"/>
        <v>2.2452830188679244E-3</v>
      </c>
    </row>
    <row r="91" spans="1:96" s="29" customFormat="1" ht="36.75" customHeight="1" outlineLevel="2" x14ac:dyDescent="0.2">
      <c r="A91" s="403" t="s">
        <v>759</v>
      </c>
      <c r="B91" s="43" t="s">
        <v>184</v>
      </c>
      <c r="C91" s="452" t="s">
        <v>85</v>
      </c>
      <c r="D91" s="65" t="s">
        <v>83</v>
      </c>
      <c r="E91" s="30">
        <v>20000000</v>
      </c>
      <c r="F91" s="44"/>
      <c r="G91" s="38">
        <v>40000000</v>
      </c>
      <c r="H91" s="39"/>
      <c r="I91" s="39">
        <f>8000000+2000000</f>
        <v>10000000</v>
      </c>
      <c r="J91" s="39"/>
      <c r="K91" s="39">
        <v>10000000</v>
      </c>
      <c r="L91" s="39"/>
      <c r="M91" s="39"/>
      <c r="N91" s="39"/>
      <c r="O91" s="39"/>
      <c r="P91" s="39"/>
      <c r="Q91" s="28"/>
      <c r="R91" s="484"/>
      <c r="S91" s="33">
        <v>45000000</v>
      </c>
      <c r="T91" s="44"/>
      <c r="U91" s="39"/>
      <c r="V91" s="39"/>
      <c r="W91" s="39"/>
      <c r="X91" s="39"/>
      <c r="Y91" s="39"/>
      <c r="Z91" s="39"/>
      <c r="AA91" s="39"/>
      <c r="AB91" s="39"/>
      <c r="AC91" s="28"/>
      <c r="AD91" s="126">
        <f t="shared" si="123"/>
        <v>0</v>
      </c>
      <c r="AE91" s="36">
        <f t="shared" si="123"/>
        <v>105000000</v>
      </c>
      <c r="AF91" s="485"/>
      <c r="AG91" s="484"/>
      <c r="AH91" s="484"/>
      <c r="AI91" s="30">
        <f t="shared" si="124"/>
        <v>125000000</v>
      </c>
      <c r="AJ91" s="27"/>
      <c r="AK91" s="37">
        <f t="shared" si="125"/>
        <v>122064885</v>
      </c>
      <c r="AL91" s="37">
        <f t="shared" si="112"/>
        <v>125000000</v>
      </c>
      <c r="AM91" s="30">
        <v>60000000</v>
      </c>
      <c r="AN91" s="298">
        <v>9000000</v>
      </c>
      <c r="AO91" s="298">
        <v>4523718</v>
      </c>
      <c r="AP91" s="298">
        <v>1797310</v>
      </c>
      <c r="AQ91" s="299">
        <v>694817</v>
      </c>
      <c r="AR91" s="30">
        <v>257040</v>
      </c>
      <c r="AS91" s="30">
        <v>45443000</v>
      </c>
      <c r="AT91" s="40"/>
      <c r="AU91" s="40">
        <v>349000</v>
      </c>
      <c r="AV91" s="40"/>
      <c r="AW91" s="152"/>
      <c r="AX91" s="115"/>
      <c r="AY91" s="30">
        <f t="shared" si="126"/>
        <v>122064885</v>
      </c>
      <c r="AZ91" s="30"/>
      <c r="BA91" s="30">
        <v>11713200</v>
      </c>
      <c r="BB91" s="37">
        <v>1931214</v>
      </c>
      <c r="BC91" s="45">
        <v>61381990</v>
      </c>
      <c r="BD91" s="40">
        <v>694817</v>
      </c>
      <c r="BE91" s="40">
        <v>257040</v>
      </c>
      <c r="BF91" s="40"/>
      <c r="BG91" s="40"/>
      <c r="BH91" s="40">
        <v>10287880</v>
      </c>
      <c r="BI91" s="40"/>
      <c r="BJ91" s="40"/>
      <c r="BK91" s="115"/>
      <c r="BL91" s="30">
        <f t="shared" si="127"/>
        <v>86266141</v>
      </c>
      <c r="BM91" s="34"/>
      <c r="BN91" s="38">
        <v>1000000</v>
      </c>
      <c r="BO91" s="38">
        <v>4749588</v>
      </c>
      <c r="BP91" s="38">
        <v>5027234</v>
      </c>
      <c r="BQ91" s="38">
        <v>3279497</v>
      </c>
      <c r="BR91" s="38">
        <v>13305658</v>
      </c>
      <c r="BS91" s="38">
        <v>8146194</v>
      </c>
      <c r="BT91" s="38">
        <v>3240066</v>
      </c>
      <c r="BU91" s="38">
        <v>5338670</v>
      </c>
      <c r="BV91" s="38"/>
      <c r="BW91" s="40"/>
      <c r="BX91" s="115"/>
      <c r="BY91" s="30">
        <f>+BM91+BN91+BO91+BP91+BQ91+BR91+BS91+BT91+BU91</f>
        <v>44086907</v>
      </c>
      <c r="BZ91" s="38"/>
      <c r="CA91" s="38">
        <v>1000000</v>
      </c>
      <c r="CB91" s="38">
        <v>4749588</v>
      </c>
      <c r="CC91" s="38">
        <v>5027234</v>
      </c>
      <c r="CD91" s="38">
        <v>3279497</v>
      </c>
      <c r="CE91" s="38">
        <v>13305658</v>
      </c>
      <c r="CF91" s="38">
        <v>8146194</v>
      </c>
      <c r="CG91" s="38">
        <v>3240066</v>
      </c>
      <c r="CH91" s="38">
        <v>5338670</v>
      </c>
      <c r="CI91" s="38"/>
      <c r="CJ91" s="38"/>
      <c r="CK91" s="115"/>
      <c r="CL91" s="31">
        <f t="shared" si="129"/>
        <v>44086907</v>
      </c>
      <c r="CM91" s="30">
        <f t="shared" si="130"/>
        <v>2935115</v>
      </c>
      <c r="CN91" s="33">
        <f t="shared" si="131"/>
        <v>35798744</v>
      </c>
      <c r="CO91" s="33">
        <f t="shared" si="132"/>
        <v>42179234</v>
      </c>
      <c r="CP91" s="33">
        <f t="shared" si="133"/>
        <v>0</v>
      </c>
      <c r="CQ91" s="74">
        <f t="shared" si="81"/>
        <v>0.97651907999999998</v>
      </c>
      <c r="CR91" s="74">
        <f t="shared" si="82"/>
        <v>0.69012912800000004</v>
      </c>
    </row>
    <row r="92" spans="1:96" s="26" customFormat="1" ht="35.25" customHeight="1" outlineLevel="2" x14ac:dyDescent="0.2">
      <c r="A92" s="403" t="s">
        <v>871</v>
      </c>
      <c r="B92" s="43" t="s">
        <v>184</v>
      </c>
      <c r="C92" s="452">
        <v>13</v>
      </c>
      <c r="D92" s="65" t="s">
        <v>83</v>
      </c>
      <c r="E92" s="30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2">
        <v>0</v>
      </c>
      <c r="R92" s="30"/>
      <c r="S92" s="33"/>
      <c r="T92" s="42">
        <v>0</v>
      </c>
      <c r="U92" s="42">
        <v>0</v>
      </c>
      <c r="V92" s="42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2">
        <v>0</v>
      </c>
      <c r="AC92" s="32">
        <v>0</v>
      </c>
      <c r="AD92" s="34">
        <f>+F92+H92+J92+L92+N92+P92+R92+T92+V92+X92+Z92+AB92</f>
        <v>0</v>
      </c>
      <c r="AE92" s="36">
        <f>+G92+I92+K92+M92+O92+Q92+S92+U92+W92+Y92+AA92+AC92</f>
        <v>0</v>
      </c>
      <c r="AF92" s="32">
        <v>0</v>
      </c>
      <c r="AG92" s="30">
        <v>320000000</v>
      </c>
      <c r="AH92" s="30"/>
      <c r="AI92" s="30">
        <f t="shared" si="124"/>
        <v>320000000</v>
      </c>
      <c r="AJ92" s="33"/>
      <c r="AK92" s="37">
        <f>+AJ92+AY92</f>
        <v>79229452</v>
      </c>
      <c r="AL92" s="37">
        <f t="shared" si="112"/>
        <v>320000000</v>
      </c>
      <c r="AM92" s="30"/>
      <c r="AN92" s="30">
        <v>4000000</v>
      </c>
      <c r="AO92" s="30"/>
      <c r="AP92" s="30"/>
      <c r="AQ92" s="30"/>
      <c r="AR92" s="30"/>
      <c r="AS92" s="30"/>
      <c r="AT92" s="30">
        <v>41351654</v>
      </c>
      <c r="AU92" s="30">
        <v>33877798</v>
      </c>
      <c r="AV92" s="30">
        <v>0</v>
      </c>
      <c r="AW92" s="30">
        <v>0</v>
      </c>
      <c r="AX92" s="30">
        <v>0</v>
      </c>
      <c r="AY92" s="30">
        <f>+SUM(AM92:AX92)</f>
        <v>79229452</v>
      </c>
      <c r="AZ92" s="30"/>
      <c r="BA92" s="30">
        <v>4000000</v>
      </c>
      <c r="BB92" s="30"/>
      <c r="BC92" s="30"/>
      <c r="BD92" s="30"/>
      <c r="BE92" s="30"/>
      <c r="BF92" s="30"/>
      <c r="BG92" s="30"/>
      <c r="BH92" s="30"/>
      <c r="BI92" s="30">
        <v>0</v>
      </c>
      <c r="BJ92" s="30">
        <v>0</v>
      </c>
      <c r="BK92" s="30">
        <v>0</v>
      </c>
      <c r="BL92" s="30">
        <f>+SUM(AZ92:BK92)</f>
        <v>4000000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30">
        <v>0</v>
      </c>
      <c r="BS92" s="30">
        <v>0</v>
      </c>
      <c r="BT92" s="30">
        <v>0</v>
      </c>
      <c r="BU92" s="30">
        <v>0</v>
      </c>
      <c r="BV92" s="30">
        <v>0</v>
      </c>
      <c r="BW92" s="30">
        <v>0</v>
      </c>
      <c r="BX92" s="30">
        <v>0</v>
      </c>
      <c r="BY92" s="30">
        <f>+SUM(BM92:BX92)</f>
        <v>0</v>
      </c>
      <c r="BZ92" s="30">
        <v>0</v>
      </c>
      <c r="CA92" s="30">
        <v>0</v>
      </c>
      <c r="CB92" s="30">
        <v>0</v>
      </c>
      <c r="CC92" s="30">
        <v>0</v>
      </c>
      <c r="CD92" s="30">
        <v>0</v>
      </c>
      <c r="CE92" s="30">
        <v>0</v>
      </c>
      <c r="CF92" s="30">
        <v>0</v>
      </c>
      <c r="CG92" s="30">
        <v>0</v>
      </c>
      <c r="CH92" s="30">
        <v>0</v>
      </c>
      <c r="CI92" s="30">
        <v>0</v>
      </c>
      <c r="CJ92" s="30">
        <v>0</v>
      </c>
      <c r="CK92" s="30">
        <v>0</v>
      </c>
      <c r="CL92" s="31">
        <f>+SUM(BZ92:CK92)</f>
        <v>0</v>
      </c>
      <c r="CM92" s="30">
        <f>+AL92-AY92</f>
        <v>240770548</v>
      </c>
      <c r="CN92" s="33">
        <f>+AY92-BL92</f>
        <v>75229452</v>
      </c>
      <c r="CO92" s="33">
        <f>+BL92-BY92</f>
        <v>4000000</v>
      </c>
      <c r="CP92" s="33">
        <f>+BY92-CL92</f>
        <v>0</v>
      </c>
      <c r="CQ92" s="74">
        <f t="shared" si="81"/>
        <v>0.2475920375</v>
      </c>
      <c r="CR92" s="74">
        <f t="shared" si="82"/>
        <v>1.2500000000000001E-2</v>
      </c>
    </row>
    <row r="93" spans="1:96" s="26" customFormat="1" ht="20.25" customHeight="1" outlineLevel="2" x14ac:dyDescent="0.2">
      <c r="A93" s="403" t="s">
        <v>760</v>
      </c>
      <c r="B93" s="43" t="s">
        <v>185</v>
      </c>
      <c r="C93" s="452" t="s">
        <v>85</v>
      </c>
      <c r="D93" s="65" t="s">
        <v>84</v>
      </c>
      <c r="E93" s="30">
        <v>1319672682</v>
      </c>
      <c r="F93" s="42">
        <f>60000000+7000000</f>
        <v>67000000</v>
      </c>
      <c r="G93" s="38"/>
      <c r="H93" s="38"/>
      <c r="I93" s="38">
        <f>46000000-6000000</f>
        <v>40000000</v>
      </c>
      <c r="J93" s="38"/>
      <c r="K93" s="38"/>
      <c r="L93" s="38"/>
      <c r="M93" s="38"/>
      <c r="N93" s="38"/>
      <c r="O93" s="38"/>
      <c r="P93" s="38"/>
      <c r="Q93" s="35">
        <v>18349338</v>
      </c>
      <c r="R93" s="30"/>
      <c r="S93" s="33"/>
      <c r="T93" s="42"/>
      <c r="U93" s="38"/>
      <c r="V93" s="38">
        <v>294200000</v>
      </c>
      <c r="W93" s="38"/>
      <c r="X93" s="38"/>
      <c r="Y93" s="38"/>
      <c r="Z93" s="38"/>
      <c r="AA93" s="38"/>
      <c r="AB93" s="38"/>
      <c r="AC93" s="35"/>
      <c r="AD93" s="34">
        <f t="shared" si="123"/>
        <v>361200000</v>
      </c>
      <c r="AE93" s="36">
        <f t="shared" si="123"/>
        <v>58349338</v>
      </c>
      <c r="AF93" s="32"/>
      <c r="AG93" s="30">
        <v>450000000</v>
      </c>
      <c r="AH93" s="30"/>
      <c r="AI93" s="30">
        <f t="shared" si="124"/>
        <v>1466822020</v>
      </c>
      <c r="AJ93" s="33"/>
      <c r="AK93" s="37">
        <f t="shared" si="125"/>
        <v>1319626781.1199999</v>
      </c>
      <c r="AL93" s="37">
        <f t="shared" si="112"/>
        <v>1466822020</v>
      </c>
      <c r="AM93" s="30">
        <v>1183672076.1199999</v>
      </c>
      <c r="AN93" s="298">
        <v>135954705</v>
      </c>
      <c r="AO93" s="298"/>
      <c r="AP93" s="298"/>
      <c r="AQ93" s="299"/>
      <c r="AR93" s="30"/>
      <c r="AS93" s="30"/>
      <c r="AT93" s="40"/>
      <c r="AU93" s="40"/>
      <c r="AV93" s="40"/>
      <c r="AW93" s="152"/>
      <c r="AX93" s="115"/>
      <c r="AY93" s="30">
        <f t="shared" si="126"/>
        <v>1319626781.1199999</v>
      </c>
      <c r="AZ93" s="30">
        <v>265148050.12</v>
      </c>
      <c r="BA93" s="30">
        <v>116070676.47000001</v>
      </c>
      <c r="BB93" s="37">
        <v>918519346</v>
      </c>
      <c r="BC93" s="45"/>
      <c r="BD93" s="40"/>
      <c r="BE93" s="40"/>
      <c r="BF93" s="40"/>
      <c r="BG93" s="40"/>
      <c r="BH93" s="40"/>
      <c r="BI93" s="40"/>
      <c r="BJ93" s="40"/>
      <c r="BK93" s="115"/>
      <c r="BL93" s="30">
        <f t="shared" si="127"/>
        <v>1299738072.5900002</v>
      </c>
      <c r="BM93" s="34"/>
      <c r="BN93" s="38"/>
      <c r="BO93" s="38">
        <v>117669500.8</v>
      </c>
      <c r="BP93" s="38"/>
      <c r="BQ93" s="38"/>
      <c r="BR93" s="38">
        <v>97300467.430000007</v>
      </c>
      <c r="BS93" s="38">
        <v>202432672.16999999</v>
      </c>
      <c r="BT93" s="38">
        <v>94238146</v>
      </c>
      <c r="BU93" s="38">
        <v>205712478</v>
      </c>
      <c r="BV93" s="38"/>
      <c r="BW93" s="40"/>
      <c r="BX93" s="115"/>
      <c r="BY93" s="30">
        <f t="shared" si="128"/>
        <v>717353264.39999998</v>
      </c>
      <c r="BZ93" s="38"/>
      <c r="CA93" s="38"/>
      <c r="CB93" s="38">
        <v>117669500.8</v>
      </c>
      <c r="CC93" s="38"/>
      <c r="CD93" s="38"/>
      <c r="CE93" s="38">
        <v>97300467.430000007</v>
      </c>
      <c r="CF93" s="38">
        <v>202432672.17000002</v>
      </c>
      <c r="CG93" s="38">
        <v>94238146</v>
      </c>
      <c r="CH93" s="38">
        <v>205712478</v>
      </c>
      <c r="CI93" s="38"/>
      <c r="CJ93" s="38"/>
      <c r="CK93" s="115"/>
      <c r="CL93" s="31">
        <f t="shared" si="129"/>
        <v>717353264.4000001</v>
      </c>
      <c r="CM93" s="30">
        <f t="shared" si="130"/>
        <v>147195238.88000011</v>
      </c>
      <c r="CN93" s="33">
        <f t="shared" si="131"/>
        <v>19888708.529999733</v>
      </c>
      <c r="CO93" s="33">
        <f t="shared" si="132"/>
        <v>582384808.19000018</v>
      </c>
      <c r="CP93" s="33">
        <f t="shared" si="133"/>
        <v>0</v>
      </c>
      <c r="CQ93" s="74">
        <f t="shared" si="81"/>
        <v>0.89965023917489317</v>
      </c>
      <c r="CR93" s="74">
        <f t="shared" si="82"/>
        <v>0.88609119229748146</v>
      </c>
    </row>
    <row r="94" spans="1:96" s="26" customFormat="1" ht="18" customHeight="1" outlineLevel="2" x14ac:dyDescent="0.2">
      <c r="A94" s="403" t="s">
        <v>761</v>
      </c>
      <c r="B94" s="43" t="s">
        <v>180</v>
      </c>
      <c r="C94" s="452" t="s">
        <v>85</v>
      </c>
      <c r="D94" s="65" t="s">
        <v>86</v>
      </c>
      <c r="E94" s="30">
        <v>2100791148</v>
      </c>
      <c r="F94" s="42"/>
      <c r="G94" s="38"/>
      <c r="H94" s="38"/>
      <c r="I94" s="38"/>
      <c r="J94" s="38"/>
      <c r="K94" s="38">
        <v>5000000</v>
      </c>
      <c r="L94" s="38"/>
      <c r="M94" s="38"/>
      <c r="N94" s="38"/>
      <c r="O94" s="38"/>
      <c r="P94" s="38"/>
      <c r="Q94" s="35"/>
      <c r="R94" s="30"/>
      <c r="S94" s="33"/>
      <c r="T94" s="42"/>
      <c r="U94" s="38"/>
      <c r="V94" s="38"/>
      <c r="W94" s="38"/>
      <c r="X94" s="38"/>
      <c r="Y94" s="38"/>
      <c r="Z94" s="38"/>
      <c r="AA94" s="38"/>
      <c r="AB94" s="38"/>
      <c r="AC94" s="35"/>
      <c r="AD94" s="34">
        <f t="shared" si="123"/>
        <v>0</v>
      </c>
      <c r="AE94" s="36">
        <f t="shared" si="123"/>
        <v>5000000</v>
      </c>
      <c r="AF94" s="32"/>
      <c r="AG94" s="30">
        <v>610000000</v>
      </c>
      <c r="AH94" s="30"/>
      <c r="AI94" s="30">
        <f t="shared" si="124"/>
        <v>2715791148</v>
      </c>
      <c r="AJ94" s="33"/>
      <c r="AK94" s="37">
        <f t="shared" si="125"/>
        <v>2593823077.4099998</v>
      </c>
      <c r="AL94" s="37">
        <f t="shared" si="112"/>
        <v>2715791148</v>
      </c>
      <c r="AM94" s="30">
        <v>410675560</v>
      </c>
      <c r="AN94" s="298">
        <v>1895282312.1199999</v>
      </c>
      <c r="AO94" s="298">
        <v>58018258.289999999</v>
      </c>
      <c r="AP94" s="298"/>
      <c r="AQ94" s="299"/>
      <c r="AR94" s="30"/>
      <c r="AS94" s="30"/>
      <c r="AT94" s="40"/>
      <c r="AU94" s="40">
        <v>229846947</v>
      </c>
      <c r="AV94" s="40"/>
      <c r="AW94" s="152"/>
      <c r="AX94" s="115"/>
      <c r="AY94" s="30">
        <f t="shared" si="126"/>
        <v>2593823077.4099998</v>
      </c>
      <c r="AZ94" s="30">
        <v>410675560</v>
      </c>
      <c r="BA94" s="30">
        <v>219548060</v>
      </c>
      <c r="BB94" s="37">
        <v>58018258.289999999</v>
      </c>
      <c r="BC94" s="45">
        <v>1398866749</v>
      </c>
      <c r="BD94" s="40"/>
      <c r="BE94" s="40"/>
      <c r="BF94" s="40"/>
      <c r="BG94" s="40"/>
      <c r="BH94" s="40">
        <v>258252332.12</v>
      </c>
      <c r="BI94" s="40"/>
      <c r="BJ94" s="40"/>
      <c r="BK94" s="115"/>
      <c r="BL94" s="30">
        <f t="shared" si="127"/>
        <v>2345360959.4099998</v>
      </c>
      <c r="BM94" s="34"/>
      <c r="BN94" s="38"/>
      <c r="BO94" s="38">
        <v>434113718</v>
      </c>
      <c r="BP94" s="38"/>
      <c r="BQ94" s="38">
        <v>217056859</v>
      </c>
      <c r="BR94" s="38"/>
      <c r="BS94" s="38"/>
      <c r="BT94" s="38">
        <v>1696217</v>
      </c>
      <c r="BU94" s="38">
        <v>695248587</v>
      </c>
      <c r="BV94" s="38"/>
      <c r="BW94" s="40"/>
      <c r="BX94" s="115"/>
      <c r="BY94" s="30">
        <f t="shared" si="128"/>
        <v>1348115381</v>
      </c>
      <c r="BZ94" s="38"/>
      <c r="CA94" s="38"/>
      <c r="CB94" s="38">
        <v>434113718</v>
      </c>
      <c r="CC94" s="38"/>
      <c r="CD94" s="38">
        <v>217056859</v>
      </c>
      <c r="CE94" s="38"/>
      <c r="CF94" s="38"/>
      <c r="CG94" s="38">
        <v>1696217</v>
      </c>
      <c r="CH94" s="38">
        <v>695248587</v>
      </c>
      <c r="CI94" s="38"/>
      <c r="CJ94" s="38"/>
      <c r="CK94" s="115"/>
      <c r="CL94" s="31">
        <f t="shared" si="129"/>
        <v>1348115381</v>
      </c>
      <c r="CM94" s="30">
        <f t="shared" si="130"/>
        <v>121968070.59000015</v>
      </c>
      <c r="CN94" s="33">
        <f t="shared" si="131"/>
        <v>248462118</v>
      </c>
      <c r="CO94" s="33">
        <f t="shared" si="132"/>
        <v>997245578.40999985</v>
      </c>
      <c r="CP94" s="33">
        <f t="shared" si="133"/>
        <v>0</v>
      </c>
      <c r="CQ94" s="74">
        <f t="shared" si="81"/>
        <v>0.95508930402110581</v>
      </c>
      <c r="CR94" s="74">
        <f t="shared" si="82"/>
        <v>0.86360137123843361</v>
      </c>
    </row>
    <row r="95" spans="1:96" s="29" customFormat="1" ht="18" customHeight="1" outlineLevel="2" thickBot="1" x14ac:dyDescent="0.25">
      <c r="A95" s="403" t="s">
        <v>762</v>
      </c>
      <c r="B95" s="43" t="s">
        <v>181</v>
      </c>
      <c r="C95" s="452" t="s">
        <v>85</v>
      </c>
      <c r="D95" s="65" t="s">
        <v>87</v>
      </c>
      <c r="E95" s="30">
        <v>145000000</v>
      </c>
      <c r="F95" s="44"/>
      <c r="G95" s="39"/>
      <c r="H95" s="39">
        <v>145000000</v>
      </c>
      <c r="I95" s="39">
        <v>500000</v>
      </c>
      <c r="J95" s="39"/>
      <c r="K95" s="39">
        <v>3000000</v>
      </c>
      <c r="L95" s="39"/>
      <c r="M95" s="39"/>
      <c r="N95" s="39"/>
      <c r="O95" s="39"/>
      <c r="P95" s="39"/>
      <c r="Q95" s="28"/>
      <c r="R95" s="484"/>
      <c r="S95" s="27"/>
      <c r="T95" s="44"/>
      <c r="U95" s="39"/>
      <c r="V95" s="39"/>
      <c r="W95" s="39"/>
      <c r="X95" s="39"/>
      <c r="Y95" s="39"/>
      <c r="Z95" s="39"/>
      <c r="AA95" s="39"/>
      <c r="AB95" s="39"/>
      <c r="AC95" s="28"/>
      <c r="AD95" s="126">
        <f>+F95+H95+J95+L95+N95+P95+R95+T95+V95+X95+Z95+AB95</f>
        <v>145000000</v>
      </c>
      <c r="AE95" s="36">
        <f t="shared" si="123"/>
        <v>3500000</v>
      </c>
      <c r="AF95" s="485"/>
      <c r="AG95" s="484"/>
      <c r="AH95" s="484"/>
      <c r="AI95" s="54">
        <f t="shared" si="124"/>
        <v>3500000</v>
      </c>
      <c r="AJ95" s="33"/>
      <c r="AK95" s="37">
        <f t="shared" si="125"/>
        <v>1116960</v>
      </c>
      <c r="AL95" s="37">
        <f t="shared" si="112"/>
        <v>3500000</v>
      </c>
      <c r="AM95" s="30"/>
      <c r="AN95" s="298">
        <v>500000</v>
      </c>
      <c r="AO95" s="298">
        <v>456960</v>
      </c>
      <c r="AP95" s="298"/>
      <c r="AQ95" s="299"/>
      <c r="AR95" s="30"/>
      <c r="AS95" s="30"/>
      <c r="AT95" s="40">
        <v>160000</v>
      </c>
      <c r="AU95" s="40"/>
      <c r="AV95" s="40"/>
      <c r="AW95" s="152"/>
      <c r="AX95" s="115"/>
      <c r="AY95" s="30">
        <f t="shared" si="126"/>
        <v>1116960</v>
      </c>
      <c r="AZ95" s="30"/>
      <c r="BA95" s="30">
        <v>500000</v>
      </c>
      <c r="BB95" s="37">
        <v>456960</v>
      </c>
      <c r="BC95" s="45"/>
      <c r="BD95" s="40"/>
      <c r="BE95" s="40"/>
      <c r="BF95" s="40"/>
      <c r="BG95" s="40">
        <v>160000</v>
      </c>
      <c r="BH95" s="40"/>
      <c r="BI95" s="40"/>
      <c r="BJ95" s="40"/>
      <c r="BK95" s="115"/>
      <c r="BL95" s="30">
        <f t="shared" si="127"/>
        <v>1116960</v>
      </c>
      <c r="BM95" s="34"/>
      <c r="BN95" s="38">
        <v>500000</v>
      </c>
      <c r="BO95" s="38">
        <v>456960</v>
      </c>
      <c r="BP95" s="38"/>
      <c r="BQ95" s="38"/>
      <c r="BR95" s="38"/>
      <c r="BS95" s="38"/>
      <c r="BT95" s="38">
        <v>160000</v>
      </c>
      <c r="BU95" s="38"/>
      <c r="BV95" s="38"/>
      <c r="BW95" s="40"/>
      <c r="BX95" s="115"/>
      <c r="BY95" s="30">
        <f t="shared" si="128"/>
        <v>1116960</v>
      </c>
      <c r="BZ95" s="38"/>
      <c r="CA95" s="38">
        <v>500000</v>
      </c>
      <c r="CB95" s="38">
        <v>456960</v>
      </c>
      <c r="CC95" s="38"/>
      <c r="CD95" s="38"/>
      <c r="CE95" s="38"/>
      <c r="CF95" s="38"/>
      <c r="CG95" s="38">
        <v>160000</v>
      </c>
      <c r="CH95" s="38"/>
      <c r="CI95" s="38"/>
      <c r="CJ95" s="38"/>
      <c r="CK95" s="115"/>
      <c r="CL95" s="31">
        <f t="shared" si="129"/>
        <v>1116960</v>
      </c>
      <c r="CM95" s="30">
        <f t="shared" si="130"/>
        <v>2383040</v>
      </c>
      <c r="CN95" s="33">
        <f t="shared" si="131"/>
        <v>0</v>
      </c>
      <c r="CO95" s="33">
        <f t="shared" si="132"/>
        <v>0</v>
      </c>
      <c r="CP95" s="33">
        <f t="shared" si="133"/>
        <v>0</v>
      </c>
      <c r="CQ95" s="74">
        <f t="shared" si="81"/>
        <v>0.31913142857142857</v>
      </c>
      <c r="CR95" s="74">
        <f t="shared" si="82"/>
        <v>0.31913142857142857</v>
      </c>
    </row>
    <row r="96" spans="1:96" s="64" customFormat="1" ht="20.25" customHeight="1" outlineLevel="1" thickBot="1" x14ac:dyDescent="0.25">
      <c r="A96" s="258"/>
      <c r="B96" s="131" t="s">
        <v>249</v>
      </c>
      <c r="C96" s="451" t="s">
        <v>85</v>
      </c>
      <c r="D96" s="110" t="s">
        <v>250</v>
      </c>
      <c r="E96" s="134">
        <f>+SUM(E97:E100)</f>
        <v>2195671112</v>
      </c>
      <c r="F96" s="173">
        <f t="shared" ref="F96:BS96" si="134">+SUM(F97:F100)</f>
        <v>80000000</v>
      </c>
      <c r="G96" s="137">
        <f t="shared" ref="G96:AC96" si="135">+SUM(G97:G100)</f>
        <v>0</v>
      </c>
      <c r="H96" s="137">
        <f t="shared" si="135"/>
        <v>0</v>
      </c>
      <c r="I96" s="137">
        <f t="shared" si="135"/>
        <v>0</v>
      </c>
      <c r="J96" s="137">
        <f t="shared" si="135"/>
        <v>25000000</v>
      </c>
      <c r="K96" s="137">
        <f t="shared" si="135"/>
        <v>0</v>
      </c>
      <c r="L96" s="137">
        <f t="shared" si="135"/>
        <v>115000000</v>
      </c>
      <c r="M96" s="137">
        <f t="shared" si="135"/>
        <v>220000000</v>
      </c>
      <c r="N96" s="137">
        <f t="shared" si="135"/>
        <v>0</v>
      </c>
      <c r="O96" s="137">
        <f t="shared" si="135"/>
        <v>0</v>
      </c>
      <c r="P96" s="137">
        <f t="shared" si="135"/>
        <v>0</v>
      </c>
      <c r="Q96" s="176">
        <f t="shared" si="135"/>
        <v>0</v>
      </c>
      <c r="R96" s="134">
        <f t="shared" si="135"/>
        <v>0</v>
      </c>
      <c r="S96" s="132">
        <f t="shared" si="135"/>
        <v>0</v>
      </c>
      <c r="T96" s="173">
        <f t="shared" si="135"/>
        <v>0</v>
      </c>
      <c r="U96" s="137">
        <f t="shared" si="135"/>
        <v>0</v>
      </c>
      <c r="V96" s="137">
        <f t="shared" si="135"/>
        <v>156900000</v>
      </c>
      <c r="W96" s="137">
        <f t="shared" si="135"/>
        <v>0</v>
      </c>
      <c r="X96" s="137">
        <f t="shared" si="135"/>
        <v>0</v>
      </c>
      <c r="Y96" s="137">
        <f t="shared" si="135"/>
        <v>0</v>
      </c>
      <c r="Z96" s="137">
        <f t="shared" si="135"/>
        <v>0</v>
      </c>
      <c r="AA96" s="137">
        <f t="shared" si="135"/>
        <v>0</v>
      </c>
      <c r="AB96" s="137">
        <f t="shared" si="135"/>
        <v>0</v>
      </c>
      <c r="AC96" s="176">
        <f t="shared" si="135"/>
        <v>0</v>
      </c>
      <c r="AD96" s="259">
        <f t="shared" si="134"/>
        <v>376900000</v>
      </c>
      <c r="AE96" s="475">
        <f t="shared" si="134"/>
        <v>220000000</v>
      </c>
      <c r="AF96" s="135">
        <f>+SUM(AF97:AF100)</f>
        <v>0</v>
      </c>
      <c r="AG96" s="134">
        <f>+SUM(AG97:AG100)</f>
        <v>615000000</v>
      </c>
      <c r="AH96" s="134">
        <f>+SUM(AH97:AH100)</f>
        <v>0</v>
      </c>
      <c r="AI96" s="751">
        <f t="shared" si="134"/>
        <v>2653771112</v>
      </c>
      <c r="AJ96" s="132">
        <f t="shared" si="134"/>
        <v>0</v>
      </c>
      <c r="AK96" s="134">
        <f t="shared" si="134"/>
        <v>2363681676.5</v>
      </c>
      <c r="AL96" s="134">
        <f>+SUM(AL97:AL100)</f>
        <v>2653771112</v>
      </c>
      <c r="AM96" s="134">
        <f t="shared" si="134"/>
        <v>1390780690</v>
      </c>
      <c r="AN96" s="135">
        <f t="shared" si="134"/>
        <v>150000</v>
      </c>
      <c r="AO96" s="134">
        <f t="shared" si="134"/>
        <v>0</v>
      </c>
      <c r="AP96" s="134">
        <f t="shared" si="134"/>
        <v>0</v>
      </c>
      <c r="AQ96" s="134">
        <f t="shared" si="134"/>
        <v>228716339</v>
      </c>
      <c r="AR96" s="134">
        <f t="shared" si="134"/>
        <v>354676478</v>
      </c>
      <c r="AS96" s="134">
        <f t="shared" si="134"/>
        <v>114358169.5</v>
      </c>
      <c r="AT96" s="134">
        <f>+SUM(AT97:AT100)</f>
        <v>275000000</v>
      </c>
      <c r="AU96" s="134">
        <f>+SUM(AU97:AU100)</f>
        <v>0</v>
      </c>
      <c r="AV96" s="134">
        <f t="shared" si="134"/>
        <v>0</v>
      </c>
      <c r="AW96" s="153">
        <f t="shared" si="134"/>
        <v>0</v>
      </c>
      <c r="AX96" s="134">
        <f t="shared" si="134"/>
        <v>0</v>
      </c>
      <c r="AY96" s="134">
        <f>+SUM(AY97:AY100)</f>
        <v>2363681676.5</v>
      </c>
      <c r="AZ96" s="132">
        <f t="shared" si="134"/>
        <v>1390780690</v>
      </c>
      <c r="BA96" s="135">
        <f t="shared" si="134"/>
        <v>150000</v>
      </c>
      <c r="BB96" s="134">
        <f t="shared" si="134"/>
        <v>0</v>
      </c>
      <c r="BC96" s="132">
        <f t="shared" si="134"/>
        <v>0</v>
      </c>
      <c r="BD96" s="134">
        <f t="shared" si="134"/>
        <v>0</v>
      </c>
      <c r="BE96" s="134">
        <f t="shared" si="134"/>
        <v>228716338</v>
      </c>
      <c r="BF96" s="134">
        <f t="shared" si="134"/>
        <v>0</v>
      </c>
      <c r="BG96" s="134">
        <f t="shared" si="134"/>
        <v>0</v>
      </c>
      <c r="BH96" s="134">
        <f t="shared" si="134"/>
        <v>286093782.5</v>
      </c>
      <c r="BI96" s="134">
        <f t="shared" si="134"/>
        <v>0</v>
      </c>
      <c r="BJ96" s="134">
        <f t="shared" si="134"/>
        <v>0</v>
      </c>
      <c r="BK96" s="133">
        <f t="shared" si="134"/>
        <v>0</v>
      </c>
      <c r="BL96" s="134">
        <f t="shared" si="134"/>
        <v>1905740810.5</v>
      </c>
      <c r="BM96" s="132">
        <f t="shared" si="134"/>
        <v>0</v>
      </c>
      <c r="BN96" s="135">
        <f t="shared" si="134"/>
        <v>12316052</v>
      </c>
      <c r="BO96" s="134">
        <f t="shared" si="134"/>
        <v>77310783</v>
      </c>
      <c r="BP96" s="132">
        <f t="shared" si="134"/>
        <v>202158913</v>
      </c>
      <c r="BQ96" s="134">
        <f t="shared" si="134"/>
        <v>71324411</v>
      </c>
      <c r="BR96" s="134">
        <f t="shared" si="134"/>
        <v>80194758</v>
      </c>
      <c r="BS96" s="134">
        <f t="shared" si="134"/>
        <v>343074504</v>
      </c>
      <c r="BT96" s="134">
        <f>+SUM(BT97:BT100)</f>
        <v>304349181</v>
      </c>
      <c r="BU96" s="134">
        <f t="shared" ref="BU96:CP96" si="136">+SUM(BU97:BU100)</f>
        <v>78105687</v>
      </c>
      <c r="BV96" s="134">
        <f t="shared" si="136"/>
        <v>0</v>
      </c>
      <c r="BW96" s="134">
        <f t="shared" si="136"/>
        <v>0</v>
      </c>
      <c r="BX96" s="133">
        <f t="shared" si="136"/>
        <v>0</v>
      </c>
      <c r="BY96" s="134">
        <f t="shared" si="136"/>
        <v>1168834289</v>
      </c>
      <c r="BZ96" s="132">
        <f t="shared" si="136"/>
        <v>0</v>
      </c>
      <c r="CA96" s="132">
        <f t="shared" si="136"/>
        <v>150000</v>
      </c>
      <c r="CB96" s="134">
        <f t="shared" si="136"/>
        <v>89476835</v>
      </c>
      <c r="CC96" s="134">
        <f t="shared" si="136"/>
        <v>202158913</v>
      </c>
      <c r="CD96" s="134">
        <f t="shared" si="136"/>
        <v>71324411</v>
      </c>
      <c r="CE96" s="134">
        <f t="shared" si="136"/>
        <v>80194758</v>
      </c>
      <c r="CF96" s="134">
        <f t="shared" si="136"/>
        <v>343074504</v>
      </c>
      <c r="CG96" s="134">
        <f t="shared" si="136"/>
        <v>304349181</v>
      </c>
      <c r="CH96" s="134">
        <f t="shared" si="136"/>
        <v>78105687</v>
      </c>
      <c r="CI96" s="134">
        <f t="shared" si="136"/>
        <v>0</v>
      </c>
      <c r="CJ96" s="134">
        <f t="shared" si="136"/>
        <v>0</v>
      </c>
      <c r="CK96" s="134">
        <f t="shared" si="136"/>
        <v>0</v>
      </c>
      <c r="CL96" s="133">
        <f t="shared" si="136"/>
        <v>1168834289</v>
      </c>
      <c r="CM96" s="134">
        <f>+SUM(CM97:CM100)</f>
        <v>290089435.5</v>
      </c>
      <c r="CN96" s="132">
        <f>+SUM(CN97:CN100)</f>
        <v>457940866</v>
      </c>
      <c r="CO96" s="132">
        <f t="shared" si="136"/>
        <v>736906521.5</v>
      </c>
      <c r="CP96" s="132">
        <f t="shared" si="136"/>
        <v>0</v>
      </c>
      <c r="CQ96" s="136">
        <f t="shared" si="81"/>
        <v>0.89068784636766363</v>
      </c>
      <c r="CR96" s="136">
        <f t="shared" si="82"/>
        <v>0.71812553911770816</v>
      </c>
    </row>
    <row r="97" spans="1:96" s="29" customFormat="1" ht="18" customHeight="1" outlineLevel="2" thickBot="1" x14ac:dyDescent="0.25">
      <c r="A97" s="403" t="s">
        <v>763</v>
      </c>
      <c r="B97" s="43" t="s">
        <v>186</v>
      </c>
      <c r="C97" s="452" t="s">
        <v>85</v>
      </c>
      <c r="D97" s="65" t="s">
        <v>88</v>
      </c>
      <c r="E97" s="30">
        <v>851771112</v>
      </c>
      <c r="F97" s="44"/>
      <c r="G97" s="39"/>
      <c r="H97" s="39"/>
      <c r="I97" s="39"/>
      <c r="J97" s="39"/>
      <c r="K97" s="39"/>
      <c r="L97" s="38">
        <v>40000000</v>
      </c>
      <c r="M97" s="39"/>
      <c r="N97" s="39"/>
      <c r="O97" s="39"/>
      <c r="P97" s="39"/>
      <c r="Q97" s="28"/>
      <c r="R97" s="484"/>
      <c r="S97" s="33"/>
      <c r="T97" s="44"/>
      <c r="U97" s="39"/>
      <c r="V97" s="38">
        <v>106900000</v>
      </c>
      <c r="W97" s="38"/>
      <c r="X97" s="39"/>
      <c r="Y97" s="39"/>
      <c r="Z97" s="39"/>
      <c r="AA97" s="39"/>
      <c r="AB97" s="39"/>
      <c r="AC97" s="28"/>
      <c r="AD97" s="126">
        <f t="shared" ref="AD97:AE100" si="137">+F97+H97+J97+L97+N97+P97+R97+T97+V97+X97+Z97+AB97</f>
        <v>146900000</v>
      </c>
      <c r="AE97" s="36">
        <f t="shared" si="137"/>
        <v>0</v>
      </c>
      <c r="AF97" s="485"/>
      <c r="AG97" s="30">
        <v>275000000</v>
      </c>
      <c r="AH97" s="484"/>
      <c r="AI97" s="769">
        <f>+E97-AD97+AE97+AH97-AF97+AG97</f>
        <v>979871112</v>
      </c>
      <c r="AJ97" s="27"/>
      <c r="AK97" s="126">
        <f t="shared" ref="AK97:AK122" si="138">+AJ97+AY97</f>
        <v>979781676</v>
      </c>
      <c r="AL97" s="37">
        <f>+AI97-AJ97</f>
        <v>979871112</v>
      </c>
      <c r="AM97" s="30">
        <v>704631676</v>
      </c>
      <c r="AN97" s="298">
        <v>150000</v>
      </c>
      <c r="AO97" s="298"/>
      <c r="AP97" s="298"/>
      <c r="AQ97" s="299"/>
      <c r="AR97" s="30"/>
      <c r="AS97" s="30"/>
      <c r="AT97" s="40">
        <v>275000000</v>
      </c>
      <c r="AU97" s="40"/>
      <c r="AV97" s="40"/>
      <c r="AW97" s="152"/>
      <c r="AX97" s="115"/>
      <c r="AY97" s="30">
        <f>+SUM(AM97:AX97)</f>
        <v>979781676</v>
      </c>
      <c r="AZ97" s="30">
        <v>704631676</v>
      </c>
      <c r="BA97" s="30">
        <v>150000</v>
      </c>
      <c r="BB97" s="37">
        <v>0</v>
      </c>
      <c r="BC97" s="45">
        <v>0</v>
      </c>
      <c r="BD97" s="40">
        <v>0</v>
      </c>
      <c r="BE97" s="40">
        <v>0</v>
      </c>
      <c r="BF97" s="40"/>
      <c r="BG97" s="40"/>
      <c r="BH97" s="40"/>
      <c r="BI97" s="40"/>
      <c r="BJ97" s="40"/>
      <c r="BK97" s="115"/>
      <c r="BL97" s="30">
        <f>+SUM(AZ97:BK97)</f>
        <v>704781676</v>
      </c>
      <c r="BM97" s="34"/>
      <c r="BN97" s="38">
        <v>12316052</v>
      </c>
      <c r="BO97" s="38">
        <v>77310783</v>
      </c>
      <c r="BP97" s="38">
        <v>87800745</v>
      </c>
      <c r="BQ97" s="38">
        <v>71324411</v>
      </c>
      <c r="BR97" s="38">
        <v>80194758</v>
      </c>
      <c r="BS97" s="38"/>
      <c r="BT97" s="38">
        <v>75632845</v>
      </c>
      <c r="BU97" s="38">
        <v>78105687</v>
      </c>
      <c r="BV97" s="38"/>
      <c r="BW97" s="40"/>
      <c r="BX97" s="115"/>
      <c r="BY97" s="30">
        <f>+SUM(BM97:BX97)</f>
        <v>482685281</v>
      </c>
      <c r="BZ97" s="38"/>
      <c r="CA97" s="38">
        <v>150000</v>
      </c>
      <c r="CB97" s="38">
        <v>89476835</v>
      </c>
      <c r="CC97" s="38">
        <v>87800745</v>
      </c>
      <c r="CD97" s="38">
        <v>71324411</v>
      </c>
      <c r="CE97" s="38">
        <v>80194758</v>
      </c>
      <c r="CF97" s="38"/>
      <c r="CG97" s="38">
        <v>75632845</v>
      </c>
      <c r="CH97" s="38">
        <v>78105687</v>
      </c>
      <c r="CI97" s="38"/>
      <c r="CJ97" s="38"/>
      <c r="CK97" s="115"/>
      <c r="CL97" s="31">
        <f>+SUM(BZ97:CK97)</f>
        <v>482685281</v>
      </c>
      <c r="CM97" s="30">
        <f>+AL97-AY97</f>
        <v>89436</v>
      </c>
      <c r="CN97" s="33">
        <f>+AY97-BL97</f>
        <v>275000000</v>
      </c>
      <c r="CO97" s="33">
        <f>+BL97-BY97</f>
        <v>222096395</v>
      </c>
      <c r="CP97" s="33">
        <f>+BY97-CL97</f>
        <v>0</v>
      </c>
      <c r="CQ97" s="74">
        <f t="shared" si="81"/>
        <v>0.99990872677140419</v>
      </c>
      <c r="CR97" s="74">
        <f t="shared" si="82"/>
        <v>0.71925957135472729</v>
      </c>
    </row>
    <row r="98" spans="1:96" s="26" customFormat="1" ht="18" customHeight="1" outlineLevel="2" x14ac:dyDescent="0.2">
      <c r="A98" s="403" t="s">
        <v>764</v>
      </c>
      <c r="B98" s="43" t="s">
        <v>187</v>
      </c>
      <c r="C98" s="452" t="s">
        <v>85</v>
      </c>
      <c r="D98" s="65" t="s">
        <v>89</v>
      </c>
      <c r="E98" s="30">
        <v>180000000</v>
      </c>
      <c r="F98" s="42">
        <f>47000000+33000000</f>
        <v>80000000</v>
      </c>
      <c r="G98" s="38"/>
      <c r="H98" s="38"/>
      <c r="I98" s="38"/>
      <c r="J98" s="38">
        <f>20000000+5000000</f>
        <v>25000000</v>
      </c>
      <c r="K98" s="38"/>
      <c r="L98" s="38">
        <v>75000000</v>
      </c>
      <c r="M98" s="38"/>
      <c r="N98" s="38"/>
      <c r="O98" s="38"/>
      <c r="P98" s="38"/>
      <c r="Q98" s="35"/>
      <c r="R98" s="30"/>
      <c r="S98" s="33"/>
      <c r="T98" s="42"/>
      <c r="U98" s="38"/>
      <c r="V98" s="38">
        <v>50000000</v>
      </c>
      <c r="W98" s="38"/>
      <c r="X98" s="38"/>
      <c r="Y98" s="38"/>
      <c r="Z98" s="38"/>
      <c r="AA98" s="38"/>
      <c r="AB98" s="38"/>
      <c r="AC98" s="35"/>
      <c r="AD98" s="34">
        <f t="shared" si="137"/>
        <v>230000000</v>
      </c>
      <c r="AE98" s="36">
        <f t="shared" si="137"/>
        <v>0</v>
      </c>
      <c r="AF98" s="32"/>
      <c r="AG98" s="30">
        <v>90000000</v>
      </c>
      <c r="AH98" s="30"/>
      <c r="AI98" s="757">
        <f t="shared" ref="AI98:AI100" si="139">+E98-AD98+AE98-AH98-AF98+AG98</f>
        <v>40000000</v>
      </c>
      <c r="AJ98" s="33"/>
      <c r="AK98" s="114">
        <f t="shared" si="138"/>
        <v>0</v>
      </c>
      <c r="AL98" s="37">
        <f t="shared" si="112"/>
        <v>40000000</v>
      </c>
      <c r="AM98" s="30">
        <v>0</v>
      </c>
      <c r="AN98" s="298">
        <v>0</v>
      </c>
      <c r="AO98" s="298">
        <v>0</v>
      </c>
      <c r="AP98" s="298">
        <v>0</v>
      </c>
      <c r="AQ98" s="299">
        <v>0</v>
      </c>
      <c r="AR98" s="30">
        <v>0</v>
      </c>
      <c r="AS98" s="30"/>
      <c r="AT98" s="40"/>
      <c r="AU98" s="40"/>
      <c r="AV98" s="40"/>
      <c r="AW98" s="152"/>
      <c r="AX98" s="115"/>
      <c r="AY98" s="30">
        <f>+SUM(AM98:AX98)</f>
        <v>0</v>
      </c>
      <c r="AZ98" s="30">
        <v>0</v>
      </c>
      <c r="BA98" s="30">
        <v>0</v>
      </c>
      <c r="BB98" s="37">
        <v>0</v>
      </c>
      <c r="BC98" s="45">
        <v>0</v>
      </c>
      <c r="BD98" s="40">
        <v>0</v>
      </c>
      <c r="BE98" s="40">
        <v>0</v>
      </c>
      <c r="BF98" s="40"/>
      <c r="BG98" s="40"/>
      <c r="BH98" s="40"/>
      <c r="BI98" s="40"/>
      <c r="BJ98" s="40"/>
      <c r="BK98" s="115"/>
      <c r="BL98" s="30">
        <f>+SUM(AZ98:BK98)</f>
        <v>0</v>
      </c>
      <c r="BM98" s="34">
        <v>0</v>
      </c>
      <c r="BN98" s="34">
        <v>0</v>
      </c>
      <c r="BO98" s="34">
        <v>0</v>
      </c>
      <c r="BP98" s="34">
        <v>0</v>
      </c>
      <c r="BQ98" s="34">
        <v>0</v>
      </c>
      <c r="BR98" s="38">
        <v>0</v>
      </c>
      <c r="BS98" s="38"/>
      <c r="BT98" s="38"/>
      <c r="BU98" s="38"/>
      <c r="BV98" s="38"/>
      <c r="BW98" s="40"/>
      <c r="BX98" s="115"/>
      <c r="BY98" s="30">
        <f>+SUM(BM98:BX98)</f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/>
      <c r="CG98" s="38"/>
      <c r="CH98" s="38"/>
      <c r="CI98" s="38"/>
      <c r="CJ98" s="38"/>
      <c r="CK98" s="115"/>
      <c r="CL98" s="31">
        <f>+SUM(BZ98:CK98)</f>
        <v>0</v>
      </c>
      <c r="CM98" s="30">
        <f>+AL98-AY98</f>
        <v>40000000</v>
      </c>
      <c r="CN98" s="33">
        <f>+AY98-BL98</f>
        <v>0</v>
      </c>
      <c r="CO98" s="33">
        <f>+BL98-BY98</f>
        <v>0</v>
      </c>
      <c r="CP98" s="33">
        <f>+BY98-CL98</f>
        <v>0</v>
      </c>
      <c r="CQ98" s="74">
        <f t="shared" si="81"/>
        <v>0</v>
      </c>
      <c r="CR98" s="74">
        <f t="shared" si="82"/>
        <v>0</v>
      </c>
    </row>
    <row r="99" spans="1:96" s="26" customFormat="1" ht="43.5" customHeight="1" outlineLevel="2" x14ac:dyDescent="0.2">
      <c r="A99" s="403" t="s">
        <v>765</v>
      </c>
      <c r="B99" s="43" t="s">
        <v>188</v>
      </c>
      <c r="C99" s="452" t="s">
        <v>85</v>
      </c>
      <c r="D99" s="65" t="s">
        <v>90</v>
      </c>
      <c r="E99" s="30">
        <v>1163900000</v>
      </c>
      <c r="F99" s="42"/>
      <c r="G99" s="38"/>
      <c r="H99" s="38"/>
      <c r="I99" s="38"/>
      <c r="J99" s="38"/>
      <c r="K99" s="38"/>
      <c r="L99" s="38"/>
      <c r="M99" s="38">
        <v>220000000</v>
      </c>
      <c r="N99" s="38"/>
      <c r="O99" s="38"/>
      <c r="P99" s="38"/>
      <c r="Q99" s="35"/>
      <c r="R99" s="30"/>
      <c r="S99" s="33"/>
      <c r="T99" s="42"/>
      <c r="U99" s="38"/>
      <c r="V99" s="38"/>
      <c r="W99" s="38"/>
      <c r="X99" s="38"/>
      <c r="Y99" s="38"/>
      <c r="Z99" s="38"/>
      <c r="AA99" s="38"/>
      <c r="AB99" s="38"/>
      <c r="AC99" s="35"/>
      <c r="AD99" s="34">
        <f>+F99+H99+J99+L99+N99+P99+R99+T99+V99+X99+Z99+AB99</f>
        <v>0</v>
      </c>
      <c r="AE99" s="36">
        <f>+G99+I99+K99+M99+O99+Q99+S99+U99+W99+Y99+AA99+AC99</f>
        <v>220000000</v>
      </c>
      <c r="AF99" s="32"/>
      <c r="AG99" s="30">
        <v>200000000</v>
      </c>
      <c r="AH99" s="30"/>
      <c r="AI99" s="30">
        <f t="shared" si="139"/>
        <v>1583900000</v>
      </c>
      <c r="AJ99" s="33"/>
      <c r="AK99" s="114">
        <f>+AJ99+AY99</f>
        <v>1383900000.5</v>
      </c>
      <c r="AL99" s="37">
        <f t="shared" si="112"/>
        <v>1583900000</v>
      </c>
      <c r="AM99" s="30">
        <v>686149014</v>
      </c>
      <c r="AN99" s="298">
        <v>0</v>
      </c>
      <c r="AO99" s="298">
        <v>0</v>
      </c>
      <c r="AP99" s="298">
        <v>0</v>
      </c>
      <c r="AQ99" s="299">
        <v>228716339</v>
      </c>
      <c r="AR99" s="30">
        <v>354676478</v>
      </c>
      <c r="AS99" s="30">
        <v>114358169.5</v>
      </c>
      <c r="AT99" s="40"/>
      <c r="AU99" s="40"/>
      <c r="AV99" s="40"/>
      <c r="AW99" s="152"/>
      <c r="AX99" s="115"/>
      <c r="AY99" s="30">
        <f>+SUM(AM99:AX99)</f>
        <v>1383900000.5</v>
      </c>
      <c r="AZ99" s="30">
        <v>686149014</v>
      </c>
      <c r="BA99" s="30"/>
      <c r="BB99" s="37"/>
      <c r="BC99" s="45"/>
      <c r="BD99" s="40"/>
      <c r="BE99" s="40">
        <v>228716338</v>
      </c>
      <c r="BF99" s="40"/>
      <c r="BG99" s="40"/>
      <c r="BH99" s="40">
        <v>286093782.5</v>
      </c>
      <c r="BI99" s="40"/>
      <c r="BJ99" s="40"/>
      <c r="BK99" s="115"/>
      <c r="BL99" s="30">
        <f>+SUM(AZ99:BK99)</f>
        <v>1200959134.5</v>
      </c>
      <c r="BM99" s="34"/>
      <c r="BN99" s="38"/>
      <c r="BO99" s="38"/>
      <c r="BP99" s="38">
        <v>114358168</v>
      </c>
      <c r="BQ99" s="38"/>
      <c r="BR99" s="38"/>
      <c r="BS99" s="38">
        <v>343074504</v>
      </c>
      <c r="BT99" s="38">
        <v>228716336</v>
      </c>
      <c r="BU99" s="38"/>
      <c r="BV99" s="38"/>
      <c r="BW99" s="40"/>
      <c r="BX99" s="115"/>
      <c r="BY99" s="30">
        <f>+SUM(BM99:BX99)</f>
        <v>686149008</v>
      </c>
      <c r="BZ99" s="38"/>
      <c r="CA99" s="38"/>
      <c r="CB99" s="38"/>
      <c r="CC99" s="38">
        <v>114358168</v>
      </c>
      <c r="CD99" s="38"/>
      <c r="CE99" s="38"/>
      <c r="CF99" s="38">
        <v>343074504</v>
      </c>
      <c r="CG99" s="38">
        <v>228716336</v>
      </c>
      <c r="CH99" s="38"/>
      <c r="CI99" s="38"/>
      <c r="CJ99" s="38"/>
      <c r="CK99" s="115"/>
      <c r="CL99" s="31">
        <f>+SUM(BZ99:CK99)</f>
        <v>686149008</v>
      </c>
      <c r="CM99" s="30">
        <f>+AL99-AY99</f>
        <v>199999999.5</v>
      </c>
      <c r="CN99" s="33">
        <f>+AY99-BL99</f>
        <v>182940866</v>
      </c>
      <c r="CO99" s="33">
        <f>+BL99-BY99</f>
        <v>514810126.5</v>
      </c>
      <c r="CP99" s="33">
        <f>+BY99-CL99</f>
        <v>0</v>
      </c>
      <c r="CQ99" s="74">
        <f t="shared" si="81"/>
        <v>0.87372940242439545</v>
      </c>
      <c r="CR99" s="74">
        <f t="shared" si="82"/>
        <v>0.75822913978155182</v>
      </c>
    </row>
    <row r="100" spans="1:96" s="26" customFormat="1" ht="38.25" customHeight="1" outlineLevel="2" thickBot="1" x14ac:dyDescent="0.25">
      <c r="A100" s="403" t="s">
        <v>881</v>
      </c>
      <c r="B100" s="43" t="s">
        <v>690</v>
      </c>
      <c r="C100" s="452" t="s">
        <v>85</v>
      </c>
      <c r="D100" s="65" t="s">
        <v>691</v>
      </c>
      <c r="E100" s="31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5">
        <v>0</v>
      </c>
      <c r="R100" s="30"/>
      <c r="S100" s="33"/>
      <c r="T100" s="42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5">
        <v>0</v>
      </c>
      <c r="AD100" s="34">
        <f t="shared" si="137"/>
        <v>0</v>
      </c>
      <c r="AE100" s="36">
        <f t="shared" si="137"/>
        <v>0</v>
      </c>
      <c r="AF100" s="32">
        <v>0</v>
      </c>
      <c r="AG100" s="30">
        <v>50000000</v>
      </c>
      <c r="AH100" s="30">
        <v>0</v>
      </c>
      <c r="AI100" s="54">
        <f t="shared" si="139"/>
        <v>50000000</v>
      </c>
      <c r="AJ100" s="33"/>
      <c r="AK100" s="114">
        <f t="shared" si="138"/>
        <v>0</v>
      </c>
      <c r="AL100" s="37">
        <f t="shared" si="112"/>
        <v>50000000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>
        <v>0</v>
      </c>
      <c r="AX100" s="30">
        <v>0</v>
      </c>
      <c r="AY100" s="30">
        <f>+SUM(AM100:AX100)</f>
        <v>0</v>
      </c>
      <c r="AZ100" s="30">
        <v>0</v>
      </c>
      <c r="BA100" s="30">
        <v>0</v>
      </c>
      <c r="BB100" s="30">
        <v>0</v>
      </c>
      <c r="BC100" s="30">
        <v>0</v>
      </c>
      <c r="BD100" s="30">
        <v>0</v>
      </c>
      <c r="BE100" s="30">
        <v>0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f>+SUM(AZ100:BK100)</f>
        <v>0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30">
        <v>0</v>
      </c>
      <c r="BX100" s="30">
        <v>0</v>
      </c>
      <c r="BY100" s="30">
        <f>+SUM(BM100:BX100)</f>
        <v>0</v>
      </c>
      <c r="BZ100" s="30">
        <v>0</v>
      </c>
      <c r="CA100" s="30">
        <v>0</v>
      </c>
      <c r="CB100" s="30">
        <v>0</v>
      </c>
      <c r="CC100" s="30">
        <v>0</v>
      </c>
      <c r="CD100" s="30">
        <v>0</v>
      </c>
      <c r="CE100" s="30">
        <v>0</v>
      </c>
      <c r="CF100" s="30">
        <v>0</v>
      </c>
      <c r="CG100" s="30">
        <v>0</v>
      </c>
      <c r="CH100" s="30">
        <v>0</v>
      </c>
      <c r="CI100" s="30">
        <v>0</v>
      </c>
      <c r="CJ100" s="30">
        <v>0</v>
      </c>
      <c r="CK100" s="30">
        <v>0</v>
      </c>
      <c r="CL100" s="31">
        <f>+SUM(BZ100:CK100)</f>
        <v>0</v>
      </c>
      <c r="CM100" s="30">
        <f>+AL100-AY100</f>
        <v>50000000</v>
      </c>
      <c r="CN100" s="33">
        <f>+AY100-BL100</f>
        <v>0</v>
      </c>
      <c r="CO100" s="33">
        <f>+BL100-BY100</f>
        <v>0</v>
      </c>
      <c r="CP100" s="33">
        <f>+BY100-CL100</f>
        <v>0</v>
      </c>
      <c r="CQ100" s="74">
        <f t="shared" si="81"/>
        <v>0</v>
      </c>
      <c r="CR100" s="74">
        <f t="shared" si="82"/>
        <v>0</v>
      </c>
    </row>
    <row r="101" spans="1:96" s="64" customFormat="1" ht="20.25" customHeight="1" outlineLevel="1" thickBot="1" x14ac:dyDescent="0.25">
      <c r="A101" s="258"/>
      <c r="B101" s="131" t="s">
        <v>251</v>
      </c>
      <c r="C101" s="451" t="s">
        <v>85</v>
      </c>
      <c r="D101" s="110" t="s">
        <v>252</v>
      </c>
      <c r="E101" s="134">
        <f>+SUM(E102:E103)</f>
        <v>206000000</v>
      </c>
      <c r="F101" s="173">
        <f t="shared" ref="F101:BS101" si="140">+SUM(F102:F103)</f>
        <v>100000000</v>
      </c>
      <c r="G101" s="137">
        <f t="shared" ref="G101:AC101" si="141">+SUM(G102:G103)</f>
        <v>0</v>
      </c>
      <c r="H101" s="137">
        <f t="shared" si="141"/>
        <v>14600000</v>
      </c>
      <c r="I101" s="137">
        <f t="shared" si="141"/>
        <v>0</v>
      </c>
      <c r="J101" s="137">
        <f t="shared" si="141"/>
        <v>10000000</v>
      </c>
      <c r="K101" s="137">
        <f t="shared" si="141"/>
        <v>0</v>
      </c>
      <c r="L101" s="137">
        <f t="shared" si="141"/>
        <v>10000000</v>
      </c>
      <c r="M101" s="137">
        <f t="shared" si="141"/>
        <v>0</v>
      </c>
      <c r="N101" s="137">
        <f t="shared" si="141"/>
        <v>0</v>
      </c>
      <c r="O101" s="137">
        <f t="shared" si="141"/>
        <v>0</v>
      </c>
      <c r="P101" s="137">
        <f t="shared" si="141"/>
        <v>0</v>
      </c>
      <c r="Q101" s="176">
        <f t="shared" si="141"/>
        <v>0</v>
      </c>
      <c r="R101" s="134">
        <f t="shared" si="141"/>
        <v>0</v>
      </c>
      <c r="S101" s="132">
        <f t="shared" si="141"/>
        <v>0</v>
      </c>
      <c r="T101" s="173">
        <f t="shared" si="141"/>
        <v>0</v>
      </c>
      <c r="U101" s="137">
        <f t="shared" si="141"/>
        <v>0</v>
      </c>
      <c r="V101" s="137">
        <f t="shared" si="141"/>
        <v>0</v>
      </c>
      <c r="W101" s="137">
        <f t="shared" si="141"/>
        <v>30000000</v>
      </c>
      <c r="X101" s="137">
        <f t="shared" si="141"/>
        <v>0</v>
      </c>
      <c r="Y101" s="137">
        <f t="shared" si="141"/>
        <v>0</v>
      </c>
      <c r="Z101" s="137">
        <f t="shared" si="141"/>
        <v>0</v>
      </c>
      <c r="AA101" s="137">
        <f t="shared" si="141"/>
        <v>0</v>
      </c>
      <c r="AB101" s="137">
        <f t="shared" si="141"/>
        <v>0</v>
      </c>
      <c r="AC101" s="176">
        <f t="shared" si="141"/>
        <v>0</v>
      </c>
      <c r="AD101" s="259">
        <f t="shared" si="140"/>
        <v>134600000</v>
      </c>
      <c r="AE101" s="475">
        <f t="shared" si="140"/>
        <v>30000000</v>
      </c>
      <c r="AF101" s="135">
        <f>+SUM(AF102:AF103)</f>
        <v>0</v>
      </c>
      <c r="AG101" s="134">
        <f>+SUM(AG102:AG103)</f>
        <v>30000000</v>
      </c>
      <c r="AH101" s="134">
        <f>+SUM(AH102:AH103)</f>
        <v>0</v>
      </c>
      <c r="AI101" s="751">
        <f t="shared" si="140"/>
        <v>131400000</v>
      </c>
      <c r="AJ101" s="132">
        <f t="shared" si="140"/>
        <v>0</v>
      </c>
      <c r="AK101" s="134">
        <f t="shared" si="140"/>
        <v>105786605</v>
      </c>
      <c r="AL101" s="134">
        <f>+SUM(AL102:AL103)</f>
        <v>131400000</v>
      </c>
      <c r="AM101" s="134">
        <f t="shared" si="140"/>
        <v>837000</v>
      </c>
      <c r="AN101" s="135">
        <f t="shared" si="140"/>
        <v>300000</v>
      </c>
      <c r="AO101" s="134">
        <f t="shared" si="140"/>
        <v>40060000</v>
      </c>
      <c r="AP101" s="134">
        <f t="shared" si="140"/>
        <v>120000</v>
      </c>
      <c r="AQ101" s="134">
        <f t="shared" si="140"/>
        <v>0</v>
      </c>
      <c r="AR101" s="134">
        <f t="shared" si="140"/>
        <v>17500</v>
      </c>
      <c r="AS101" s="134">
        <f t="shared" si="140"/>
        <v>29200129</v>
      </c>
      <c r="AT101" s="134">
        <f>+SUM(AT102:AT103)</f>
        <v>280000</v>
      </c>
      <c r="AU101" s="134">
        <f>+SUM(AU102:AU103)</f>
        <v>34971976</v>
      </c>
      <c r="AV101" s="134">
        <f t="shared" si="140"/>
        <v>0</v>
      </c>
      <c r="AW101" s="153">
        <f t="shared" si="140"/>
        <v>0</v>
      </c>
      <c r="AX101" s="134">
        <f t="shared" si="140"/>
        <v>0</v>
      </c>
      <c r="AY101" s="134">
        <f t="shared" si="140"/>
        <v>105786605</v>
      </c>
      <c r="AZ101" s="132">
        <f t="shared" si="140"/>
        <v>0</v>
      </c>
      <c r="BA101" s="135">
        <f t="shared" si="140"/>
        <v>300000</v>
      </c>
      <c r="BB101" s="134">
        <f t="shared" si="140"/>
        <v>897000</v>
      </c>
      <c r="BC101" s="132">
        <f t="shared" si="140"/>
        <v>120000</v>
      </c>
      <c r="BD101" s="134">
        <f t="shared" si="140"/>
        <v>39999946</v>
      </c>
      <c r="BE101" s="134">
        <f t="shared" si="140"/>
        <v>17500</v>
      </c>
      <c r="BF101" s="134">
        <f t="shared" si="140"/>
        <v>0</v>
      </c>
      <c r="BG101" s="134">
        <f t="shared" si="140"/>
        <v>480129</v>
      </c>
      <c r="BH101" s="134">
        <f t="shared" si="140"/>
        <v>280000</v>
      </c>
      <c r="BI101" s="134">
        <f t="shared" si="140"/>
        <v>0</v>
      </c>
      <c r="BJ101" s="134">
        <f t="shared" si="140"/>
        <v>0</v>
      </c>
      <c r="BK101" s="133">
        <f t="shared" si="140"/>
        <v>0</v>
      </c>
      <c r="BL101" s="134">
        <f t="shared" si="140"/>
        <v>42094575</v>
      </c>
      <c r="BM101" s="132">
        <f t="shared" si="140"/>
        <v>0</v>
      </c>
      <c r="BN101" s="135">
        <f t="shared" si="140"/>
        <v>300000</v>
      </c>
      <c r="BO101" s="134">
        <f t="shared" si="140"/>
        <v>60000</v>
      </c>
      <c r="BP101" s="132">
        <f t="shared" si="140"/>
        <v>957000</v>
      </c>
      <c r="BQ101" s="134">
        <f t="shared" si="140"/>
        <v>0</v>
      </c>
      <c r="BR101" s="134">
        <f t="shared" si="140"/>
        <v>17500</v>
      </c>
      <c r="BS101" s="134">
        <f t="shared" si="140"/>
        <v>39999946</v>
      </c>
      <c r="BT101" s="134">
        <f>+SUM(BT102:BT103)</f>
        <v>480129</v>
      </c>
      <c r="BU101" s="134">
        <f t="shared" ref="BU101:CP101" si="142">+SUM(BU102:BU103)</f>
        <v>280000</v>
      </c>
      <c r="BV101" s="134">
        <f t="shared" si="142"/>
        <v>0</v>
      </c>
      <c r="BW101" s="134">
        <f t="shared" si="142"/>
        <v>0</v>
      </c>
      <c r="BX101" s="133">
        <f t="shared" si="142"/>
        <v>0</v>
      </c>
      <c r="BY101" s="134">
        <f t="shared" si="142"/>
        <v>42094575</v>
      </c>
      <c r="BZ101" s="132">
        <f t="shared" si="142"/>
        <v>0</v>
      </c>
      <c r="CA101" s="132">
        <f t="shared" si="142"/>
        <v>300000</v>
      </c>
      <c r="CB101" s="134">
        <f t="shared" si="142"/>
        <v>60000</v>
      </c>
      <c r="CC101" s="134">
        <f t="shared" si="142"/>
        <v>957000</v>
      </c>
      <c r="CD101" s="134">
        <f t="shared" si="142"/>
        <v>0</v>
      </c>
      <c r="CE101" s="134">
        <f t="shared" si="142"/>
        <v>17500</v>
      </c>
      <c r="CF101" s="134">
        <f t="shared" si="142"/>
        <v>39999946</v>
      </c>
      <c r="CG101" s="134">
        <f t="shared" si="142"/>
        <v>480129</v>
      </c>
      <c r="CH101" s="134">
        <f t="shared" si="142"/>
        <v>280000</v>
      </c>
      <c r="CI101" s="134">
        <f t="shared" si="142"/>
        <v>0</v>
      </c>
      <c r="CJ101" s="134">
        <f t="shared" si="142"/>
        <v>0</v>
      </c>
      <c r="CK101" s="134">
        <f t="shared" si="142"/>
        <v>0</v>
      </c>
      <c r="CL101" s="133">
        <f t="shared" si="142"/>
        <v>42094575</v>
      </c>
      <c r="CM101" s="134">
        <f>+SUM(CM102:CM103)</f>
        <v>25613395</v>
      </c>
      <c r="CN101" s="132">
        <f>+SUM(CN102:CN103)</f>
        <v>63692030</v>
      </c>
      <c r="CO101" s="132">
        <f t="shared" si="142"/>
        <v>0</v>
      </c>
      <c r="CP101" s="132">
        <f t="shared" si="142"/>
        <v>0</v>
      </c>
      <c r="CQ101" s="136">
        <f t="shared" si="81"/>
        <v>0.80507309741248101</v>
      </c>
      <c r="CR101" s="136">
        <f t="shared" si="82"/>
        <v>0.32035445205479451</v>
      </c>
    </row>
    <row r="102" spans="1:96" s="29" customFormat="1" ht="18" customHeight="1" outlineLevel="2" x14ac:dyDescent="0.2">
      <c r="A102" s="403" t="s">
        <v>766</v>
      </c>
      <c r="B102" s="43" t="s">
        <v>189</v>
      </c>
      <c r="C102" s="452" t="s">
        <v>85</v>
      </c>
      <c r="D102" s="65" t="s">
        <v>91</v>
      </c>
      <c r="E102" s="30">
        <v>6000000</v>
      </c>
      <c r="F102" s="44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28"/>
      <c r="R102" s="484"/>
      <c r="S102" s="27"/>
      <c r="T102" s="44"/>
      <c r="U102" s="39"/>
      <c r="V102" s="39"/>
      <c r="W102" s="39"/>
      <c r="X102" s="39"/>
      <c r="Y102" s="39"/>
      <c r="Z102" s="39"/>
      <c r="AA102" s="39"/>
      <c r="AB102" s="39"/>
      <c r="AC102" s="28"/>
      <c r="AD102" s="126">
        <f>+F102+H102+J102+L102+N102+P102+R102+T102+V102+X102+Z102+AB102</f>
        <v>0</v>
      </c>
      <c r="AE102" s="476">
        <f>+G102+I102+K102+M102+O102+Q102+S102+U102+W102+Y102+AA102+AC102</f>
        <v>0</v>
      </c>
      <c r="AF102" s="485"/>
      <c r="AG102" s="484"/>
      <c r="AH102" s="484"/>
      <c r="AI102" s="757">
        <f t="shared" ref="AI102:AI103" si="143">+E102-AD102+AE102-AH102-AF102+AG102</f>
        <v>6000000</v>
      </c>
      <c r="AJ102" s="27"/>
      <c r="AK102" s="126">
        <f t="shared" si="138"/>
        <v>5528976</v>
      </c>
      <c r="AL102" s="30">
        <f>+AI102-AJ102</f>
        <v>6000000</v>
      </c>
      <c r="AM102" s="30">
        <v>837000</v>
      </c>
      <c r="AN102" s="298"/>
      <c r="AO102" s="298"/>
      <c r="AP102" s="298"/>
      <c r="AQ102" s="299"/>
      <c r="AR102" s="30"/>
      <c r="AS102" s="30"/>
      <c r="AT102" s="40"/>
      <c r="AU102" s="40">
        <v>4691976</v>
      </c>
      <c r="AV102" s="40"/>
      <c r="AW102" s="152"/>
      <c r="AX102" s="115"/>
      <c r="AY102" s="30">
        <f>+SUM(AM102:AX102)</f>
        <v>5528976</v>
      </c>
      <c r="AZ102" s="30">
        <v>0</v>
      </c>
      <c r="BA102" s="30">
        <v>0</v>
      </c>
      <c r="BB102" s="37">
        <v>837000</v>
      </c>
      <c r="BC102" s="45">
        <v>0</v>
      </c>
      <c r="BD102" s="40">
        <v>0</v>
      </c>
      <c r="BE102" s="40">
        <v>0</v>
      </c>
      <c r="BF102" s="40"/>
      <c r="BG102" s="40"/>
      <c r="BH102" s="40"/>
      <c r="BI102" s="40"/>
      <c r="BJ102" s="40"/>
      <c r="BK102" s="115"/>
      <c r="BL102" s="30">
        <f>+SUM(AZ102:BK102)</f>
        <v>837000</v>
      </c>
      <c r="BM102" s="34">
        <v>0</v>
      </c>
      <c r="BN102" s="38">
        <v>0</v>
      </c>
      <c r="BO102" s="38">
        <v>0</v>
      </c>
      <c r="BP102" s="38">
        <v>837000</v>
      </c>
      <c r="BQ102" s="38">
        <v>0</v>
      </c>
      <c r="BR102" s="40">
        <v>0</v>
      </c>
      <c r="BS102" s="38"/>
      <c r="BT102" s="38"/>
      <c r="BU102" s="38"/>
      <c r="BV102" s="38"/>
      <c r="BW102" s="40"/>
      <c r="BX102" s="115"/>
      <c r="BY102" s="30">
        <f>+SUM(BM102:BX102)</f>
        <v>837000</v>
      </c>
      <c r="BZ102" s="38">
        <v>0</v>
      </c>
      <c r="CA102" s="38">
        <v>0</v>
      </c>
      <c r="CB102" s="38">
        <v>0</v>
      </c>
      <c r="CC102" s="38">
        <v>837000</v>
      </c>
      <c r="CD102" s="38">
        <v>0</v>
      </c>
      <c r="CE102" s="40">
        <v>0</v>
      </c>
      <c r="CF102" s="38"/>
      <c r="CG102" s="38"/>
      <c r="CH102" s="38"/>
      <c r="CI102" s="38"/>
      <c r="CJ102" s="38"/>
      <c r="CK102" s="115"/>
      <c r="CL102" s="31">
        <f>+SUM(BZ102:CK102)</f>
        <v>837000</v>
      </c>
      <c r="CM102" s="30">
        <f>+AL102-AY102</f>
        <v>471024</v>
      </c>
      <c r="CN102" s="33">
        <f>+AY102-BL102</f>
        <v>4691976</v>
      </c>
      <c r="CO102" s="33">
        <f>+BL102-BY102</f>
        <v>0</v>
      </c>
      <c r="CP102" s="33">
        <f>+BY102-CL102</f>
        <v>0</v>
      </c>
      <c r="CQ102" s="74">
        <f t="shared" si="81"/>
        <v>0.92149599999999998</v>
      </c>
      <c r="CR102" s="74">
        <f t="shared" si="82"/>
        <v>0.13950000000000001</v>
      </c>
    </row>
    <row r="103" spans="1:96" s="26" customFormat="1" ht="48" customHeight="1" outlineLevel="2" thickBot="1" x14ac:dyDescent="0.25">
      <c r="A103" s="403" t="s">
        <v>767</v>
      </c>
      <c r="B103" s="43" t="s">
        <v>190</v>
      </c>
      <c r="C103" s="452" t="s">
        <v>85</v>
      </c>
      <c r="D103" s="65" t="s">
        <v>92</v>
      </c>
      <c r="E103" s="30">
        <v>200000000</v>
      </c>
      <c r="F103" s="206">
        <v>100000000</v>
      </c>
      <c r="G103" s="38"/>
      <c r="H103" s="38">
        <f>2500000+8000000+4100000</f>
        <v>14600000</v>
      </c>
      <c r="I103" s="38"/>
      <c r="J103" s="38">
        <v>10000000</v>
      </c>
      <c r="K103" s="38"/>
      <c r="L103" s="38">
        <v>10000000</v>
      </c>
      <c r="M103" s="38"/>
      <c r="N103" s="38"/>
      <c r="O103" s="38"/>
      <c r="P103" s="38"/>
      <c r="Q103" s="35"/>
      <c r="R103" s="30"/>
      <c r="S103" s="33"/>
      <c r="T103" s="42"/>
      <c r="U103" s="38"/>
      <c r="V103" s="38"/>
      <c r="W103" s="38">
        <v>30000000</v>
      </c>
      <c r="X103" s="38"/>
      <c r="Y103" s="38"/>
      <c r="Z103" s="38"/>
      <c r="AA103" s="38"/>
      <c r="AB103" s="38"/>
      <c r="AC103" s="35"/>
      <c r="AD103" s="34">
        <f>+F103+H103+J103+L103+N103+P103+R103+T103+V103+X103+Z103+AB103</f>
        <v>134600000</v>
      </c>
      <c r="AE103" s="36">
        <f>+G103+I103+K103+M103+O103+Q103+S103+U103+W103+Y103+AA103+AC103</f>
        <v>30000000</v>
      </c>
      <c r="AF103" s="32"/>
      <c r="AG103" s="30">
        <v>30000000</v>
      </c>
      <c r="AH103" s="30"/>
      <c r="AI103" s="54">
        <f t="shared" si="143"/>
        <v>125400000</v>
      </c>
      <c r="AJ103" s="33"/>
      <c r="AK103" s="114">
        <f t="shared" si="138"/>
        <v>100257629</v>
      </c>
      <c r="AL103" s="37">
        <f>+AI103-AJ103</f>
        <v>125400000</v>
      </c>
      <c r="AM103" s="30"/>
      <c r="AN103" s="298">
        <v>300000</v>
      </c>
      <c r="AO103" s="298">
        <v>40060000</v>
      </c>
      <c r="AP103" s="298">
        <v>120000</v>
      </c>
      <c r="AQ103" s="299"/>
      <c r="AR103" s="30">
        <v>17500</v>
      </c>
      <c r="AS103" s="30">
        <v>29200129</v>
      </c>
      <c r="AT103" s="40">
        <v>280000</v>
      </c>
      <c r="AU103" s="40">
        <v>30280000</v>
      </c>
      <c r="AV103" s="40"/>
      <c r="AW103" s="152"/>
      <c r="AX103" s="115"/>
      <c r="AY103" s="30">
        <f>+SUM(AM103:AX103)</f>
        <v>100257629</v>
      </c>
      <c r="AZ103" s="30"/>
      <c r="BA103" s="30">
        <v>300000</v>
      </c>
      <c r="BB103" s="37">
        <v>60000</v>
      </c>
      <c r="BC103" s="45">
        <v>120000</v>
      </c>
      <c r="BD103" s="40">
        <v>39999946</v>
      </c>
      <c r="BE103" s="40">
        <v>17500</v>
      </c>
      <c r="BF103" s="40"/>
      <c r="BG103" s="40">
        <v>480129</v>
      </c>
      <c r="BH103" s="40">
        <v>280000</v>
      </c>
      <c r="BI103" s="40"/>
      <c r="BJ103" s="40"/>
      <c r="BK103" s="115"/>
      <c r="BL103" s="30">
        <f>+SUM(AZ103:BK103)</f>
        <v>41257575</v>
      </c>
      <c r="BM103" s="34"/>
      <c r="BN103" s="38">
        <v>300000</v>
      </c>
      <c r="BO103" s="38">
        <v>60000</v>
      </c>
      <c r="BP103" s="38">
        <v>120000</v>
      </c>
      <c r="BQ103" s="38"/>
      <c r="BR103" s="40">
        <v>17500</v>
      </c>
      <c r="BS103" s="38">
        <v>39999946</v>
      </c>
      <c r="BT103" s="38">
        <v>480129</v>
      </c>
      <c r="BU103" s="38">
        <v>280000</v>
      </c>
      <c r="BV103" s="38"/>
      <c r="BW103" s="40"/>
      <c r="BX103" s="115"/>
      <c r="BY103" s="30">
        <f>+SUM(BM103:BX103)</f>
        <v>41257575</v>
      </c>
      <c r="BZ103" s="38"/>
      <c r="CA103" s="38">
        <v>300000</v>
      </c>
      <c r="CB103" s="38">
        <v>60000</v>
      </c>
      <c r="CC103" s="38">
        <v>120000</v>
      </c>
      <c r="CD103" s="38"/>
      <c r="CE103" s="40">
        <v>17500</v>
      </c>
      <c r="CF103" s="38">
        <v>39999946</v>
      </c>
      <c r="CG103" s="38">
        <v>480129</v>
      </c>
      <c r="CH103" s="38">
        <v>280000</v>
      </c>
      <c r="CI103" s="38"/>
      <c r="CJ103" s="38"/>
      <c r="CK103" s="115"/>
      <c r="CL103" s="31">
        <f>+SUM(BZ103:CK103)</f>
        <v>41257575</v>
      </c>
      <c r="CM103" s="30">
        <f>+AL103-AY103</f>
        <v>25142371</v>
      </c>
      <c r="CN103" s="33">
        <f>+AY103-BL103</f>
        <v>59000054</v>
      </c>
      <c r="CO103" s="33">
        <f>+BL103-BY103</f>
        <v>0</v>
      </c>
      <c r="CP103" s="33">
        <f>+BY103-CL103</f>
        <v>0</v>
      </c>
      <c r="CQ103" s="74">
        <f t="shared" si="81"/>
        <v>0.79950262360446567</v>
      </c>
      <c r="CR103" s="74">
        <f t="shared" si="82"/>
        <v>0.32900777511961721</v>
      </c>
    </row>
    <row r="104" spans="1:96" s="64" customFormat="1" ht="20.25" customHeight="1" outlineLevel="1" thickBot="1" x14ac:dyDescent="0.25">
      <c r="A104" s="258"/>
      <c r="B104" s="131" t="s">
        <v>253</v>
      </c>
      <c r="C104" s="451" t="s">
        <v>85</v>
      </c>
      <c r="D104" s="110" t="s">
        <v>254</v>
      </c>
      <c r="E104" s="134">
        <f>+SUM(E105:E109)</f>
        <v>1671525510</v>
      </c>
      <c r="F104" s="173">
        <f t="shared" ref="F104:BS104" si="144">+SUM(F105:F109)</f>
        <v>0</v>
      </c>
      <c r="G104" s="137">
        <f t="shared" ref="G104:AC104" si="145">+SUM(G105:G109)</f>
        <v>0</v>
      </c>
      <c r="H104" s="137">
        <f t="shared" si="145"/>
        <v>0</v>
      </c>
      <c r="I104" s="137">
        <f t="shared" si="145"/>
        <v>0</v>
      </c>
      <c r="J104" s="137">
        <f t="shared" si="145"/>
        <v>0</v>
      </c>
      <c r="K104" s="137">
        <f t="shared" si="145"/>
        <v>0</v>
      </c>
      <c r="L104" s="137">
        <f t="shared" si="145"/>
        <v>0</v>
      </c>
      <c r="M104" s="137">
        <f t="shared" si="145"/>
        <v>0</v>
      </c>
      <c r="N104" s="137">
        <f t="shared" si="145"/>
        <v>200000000</v>
      </c>
      <c r="O104" s="137">
        <f t="shared" si="145"/>
        <v>0</v>
      </c>
      <c r="P104" s="137">
        <f t="shared" si="145"/>
        <v>18349338</v>
      </c>
      <c r="Q104" s="176">
        <f t="shared" si="145"/>
        <v>0</v>
      </c>
      <c r="R104" s="134">
        <f t="shared" si="145"/>
        <v>110000000</v>
      </c>
      <c r="S104" s="132">
        <f t="shared" si="145"/>
        <v>0</v>
      </c>
      <c r="T104" s="173">
        <f t="shared" si="145"/>
        <v>0</v>
      </c>
      <c r="U104" s="137">
        <f t="shared" si="145"/>
        <v>0</v>
      </c>
      <c r="V104" s="137">
        <f t="shared" si="145"/>
        <v>0</v>
      </c>
      <c r="W104" s="137">
        <f t="shared" si="145"/>
        <v>0</v>
      </c>
      <c r="X104" s="137">
        <f t="shared" si="145"/>
        <v>0</v>
      </c>
      <c r="Y104" s="137">
        <f t="shared" si="145"/>
        <v>0</v>
      </c>
      <c r="Z104" s="137">
        <f t="shared" si="145"/>
        <v>0</v>
      </c>
      <c r="AA104" s="137">
        <f t="shared" si="145"/>
        <v>0</v>
      </c>
      <c r="AB104" s="137">
        <f t="shared" si="145"/>
        <v>0</v>
      </c>
      <c r="AC104" s="176">
        <f t="shared" si="145"/>
        <v>0</v>
      </c>
      <c r="AD104" s="259">
        <f t="shared" si="144"/>
        <v>328349338</v>
      </c>
      <c r="AE104" s="475">
        <f t="shared" si="144"/>
        <v>0</v>
      </c>
      <c r="AF104" s="135">
        <f>+SUM(AF105:AF109)</f>
        <v>0</v>
      </c>
      <c r="AG104" s="134">
        <f>+SUM(AG105:AG109)</f>
        <v>0</v>
      </c>
      <c r="AH104" s="134">
        <f>+SUM(AH105:AH109)</f>
        <v>0</v>
      </c>
      <c r="AI104" s="751">
        <f t="shared" si="144"/>
        <v>1343176172</v>
      </c>
      <c r="AJ104" s="132">
        <f t="shared" si="144"/>
        <v>0</v>
      </c>
      <c r="AK104" s="134">
        <f t="shared" si="144"/>
        <v>1343176172</v>
      </c>
      <c r="AL104" s="134">
        <f>+SUM(AL105:AL109)</f>
        <v>1343176172</v>
      </c>
      <c r="AM104" s="134">
        <f t="shared" si="144"/>
        <v>1343176172</v>
      </c>
      <c r="AN104" s="135">
        <f t="shared" si="144"/>
        <v>0</v>
      </c>
      <c r="AO104" s="134">
        <f t="shared" si="144"/>
        <v>0</v>
      </c>
      <c r="AP104" s="134">
        <f t="shared" si="144"/>
        <v>0</v>
      </c>
      <c r="AQ104" s="134">
        <f t="shared" si="144"/>
        <v>0</v>
      </c>
      <c r="AR104" s="134">
        <f t="shared" si="144"/>
        <v>0</v>
      </c>
      <c r="AS104" s="134">
        <f>+SUM(AS105:AS109)</f>
        <v>0</v>
      </c>
      <c r="AT104" s="134">
        <f>+SUM(AT105:AT109)</f>
        <v>0</v>
      </c>
      <c r="AU104" s="134">
        <f>+SUM(AU105:AU109)</f>
        <v>0</v>
      </c>
      <c r="AV104" s="134">
        <f t="shared" si="144"/>
        <v>0</v>
      </c>
      <c r="AW104" s="153">
        <f t="shared" si="144"/>
        <v>0</v>
      </c>
      <c r="AX104" s="134">
        <f t="shared" si="144"/>
        <v>0</v>
      </c>
      <c r="AY104" s="134">
        <f t="shared" si="144"/>
        <v>1343176172</v>
      </c>
      <c r="AZ104" s="132">
        <f t="shared" si="144"/>
        <v>75956368</v>
      </c>
      <c r="BA104" s="135">
        <f t="shared" si="144"/>
        <v>102312978</v>
      </c>
      <c r="BB104" s="134">
        <f t="shared" si="144"/>
        <v>107353329</v>
      </c>
      <c r="BC104" s="132">
        <f t="shared" si="144"/>
        <v>108475198</v>
      </c>
      <c r="BD104" s="134">
        <f t="shared" si="144"/>
        <v>104004120</v>
      </c>
      <c r="BE104" s="134">
        <f t="shared" si="144"/>
        <v>138759994</v>
      </c>
      <c r="BF104" s="134">
        <f t="shared" si="144"/>
        <v>102105087</v>
      </c>
      <c r="BG104" s="134">
        <f t="shared" si="144"/>
        <v>113362152</v>
      </c>
      <c r="BH104" s="134">
        <f t="shared" si="144"/>
        <v>97499255</v>
      </c>
      <c r="BI104" s="134">
        <f t="shared" si="144"/>
        <v>0</v>
      </c>
      <c r="BJ104" s="134">
        <f t="shared" si="144"/>
        <v>0</v>
      </c>
      <c r="BK104" s="133">
        <f t="shared" si="144"/>
        <v>0</v>
      </c>
      <c r="BL104" s="134">
        <f t="shared" si="144"/>
        <v>949828481</v>
      </c>
      <c r="BM104" s="132">
        <f t="shared" si="144"/>
        <v>75956368</v>
      </c>
      <c r="BN104" s="135">
        <f t="shared" si="144"/>
        <v>87466788</v>
      </c>
      <c r="BO104" s="134">
        <f t="shared" si="144"/>
        <v>122199519</v>
      </c>
      <c r="BP104" s="132">
        <f t="shared" si="144"/>
        <v>108475198</v>
      </c>
      <c r="BQ104" s="134">
        <f t="shared" si="144"/>
        <v>103999120</v>
      </c>
      <c r="BR104" s="134">
        <f t="shared" si="144"/>
        <v>138764994</v>
      </c>
      <c r="BS104" s="134">
        <f t="shared" si="144"/>
        <v>102105087</v>
      </c>
      <c r="BT104" s="134">
        <f>+SUM(BT105:BT109)</f>
        <v>113362152</v>
      </c>
      <c r="BU104" s="134">
        <f t="shared" ref="BU104:CP104" si="146">+SUM(BU105:BU109)</f>
        <v>97499255</v>
      </c>
      <c r="BV104" s="134">
        <v>0</v>
      </c>
      <c r="BW104" s="134">
        <f t="shared" si="146"/>
        <v>0</v>
      </c>
      <c r="BX104" s="133">
        <f t="shared" si="146"/>
        <v>0</v>
      </c>
      <c r="BY104" s="134">
        <f>+SUM(BY105:BY109)</f>
        <v>949828481</v>
      </c>
      <c r="BZ104" s="132">
        <f t="shared" si="146"/>
        <v>60233207</v>
      </c>
      <c r="CA104" s="132">
        <f t="shared" si="146"/>
        <v>87961400</v>
      </c>
      <c r="CB104" s="134">
        <f t="shared" si="146"/>
        <v>137428068</v>
      </c>
      <c r="CC104" s="134">
        <f t="shared" si="146"/>
        <v>108475198</v>
      </c>
      <c r="CD104" s="134">
        <f>+SUM(CD105:CD109)</f>
        <v>103999120</v>
      </c>
      <c r="CE104" s="134">
        <f t="shared" si="146"/>
        <v>138764994</v>
      </c>
      <c r="CF104" s="134">
        <f t="shared" si="146"/>
        <v>85277885</v>
      </c>
      <c r="CG104" s="134">
        <f t="shared" si="146"/>
        <v>128676662</v>
      </c>
      <c r="CH104" s="134">
        <f t="shared" si="146"/>
        <v>90650659</v>
      </c>
      <c r="CI104" s="134">
        <f t="shared" si="146"/>
        <v>0</v>
      </c>
      <c r="CJ104" s="134">
        <f t="shared" si="146"/>
        <v>0</v>
      </c>
      <c r="CK104" s="134">
        <f t="shared" si="146"/>
        <v>0</v>
      </c>
      <c r="CL104" s="133">
        <f t="shared" si="146"/>
        <v>941467193</v>
      </c>
      <c r="CM104" s="134">
        <f>+SUM(CM105:CM109)</f>
        <v>0</v>
      </c>
      <c r="CN104" s="132">
        <f>+SUM(CN105:CN109)</f>
        <v>393347691</v>
      </c>
      <c r="CO104" s="132">
        <f t="shared" si="146"/>
        <v>0</v>
      </c>
      <c r="CP104" s="132">
        <f t="shared" si="146"/>
        <v>8361288</v>
      </c>
      <c r="CQ104" s="136">
        <f t="shared" si="81"/>
        <v>1</v>
      </c>
      <c r="CR104" s="136">
        <f t="shared" si="82"/>
        <v>0.70715108025308238</v>
      </c>
    </row>
    <row r="105" spans="1:96" s="29" customFormat="1" ht="18.75" customHeight="1" outlineLevel="2" x14ac:dyDescent="0.2">
      <c r="A105" s="403" t="s">
        <v>768</v>
      </c>
      <c r="B105" s="43" t="s">
        <v>191</v>
      </c>
      <c r="C105" s="452" t="s">
        <v>85</v>
      </c>
      <c r="D105" s="65" t="s">
        <v>93</v>
      </c>
      <c r="E105" s="30">
        <v>183815862</v>
      </c>
      <c r="F105" s="44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28"/>
      <c r="R105" s="30">
        <v>40000000</v>
      </c>
      <c r="S105" s="27"/>
      <c r="T105" s="44"/>
      <c r="U105" s="39"/>
      <c r="V105" s="39"/>
      <c r="W105" s="39"/>
      <c r="X105" s="39"/>
      <c r="Y105" s="39"/>
      <c r="Z105" s="39"/>
      <c r="AA105" s="39"/>
      <c r="AB105" s="39"/>
      <c r="AC105" s="28"/>
      <c r="AD105" s="126">
        <f t="shared" ref="AD105:AE109" si="147">+F105+H105+J105+L105+N105+P105+R105+T105+V105+X105+Z105+AB105</f>
        <v>40000000</v>
      </c>
      <c r="AE105" s="476">
        <f t="shared" si="147"/>
        <v>0</v>
      </c>
      <c r="AF105" s="485"/>
      <c r="AG105" s="484"/>
      <c r="AH105" s="484"/>
      <c r="AI105" s="757">
        <f t="shared" ref="AI105:AI109" si="148">+E105-AD105+AE105-AH105-AF105+AG105</f>
        <v>143815862</v>
      </c>
      <c r="AJ105" s="27"/>
      <c r="AK105" s="126">
        <f t="shared" si="138"/>
        <v>143815862</v>
      </c>
      <c r="AL105" s="30">
        <f>+AI105-AJ105</f>
        <v>143815862</v>
      </c>
      <c r="AM105" s="30">
        <v>143815862</v>
      </c>
      <c r="AN105" s="298">
        <v>0</v>
      </c>
      <c r="AO105" s="298">
        <v>0</v>
      </c>
      <c r="AP105" s="298">
        <v>0</v>
      </c>
      <c r="AQ105" s="299">
        <v>0</v>
      </c>
      <c r="AR105" s="30">
        <v>0</v>
      </c>
      <c r="AS105" s="30"/>
      <c r="AT105" s="40"/>
      <c r="AU105" s="40"/>
      <c r="AV105" s="40"/>
      <c r="AW105" s="152"/>
      <c r="AX105" s="115"/>
      <c r="AY105" s="30">
        <f>+SUM(AM105:AX105)</f>
        <v>143815862</v>
      </c>
      <c r="AZ105" s="30">
        <v>8446998</v>
      </c>
      <c r="BA105" s="30">
        <v>6630745</v>
      </c>
      <c r="BB105" s="37">
        <v>9553002</v>
      </c>
      <c r="BC105" s="45">
        <v>7423806</v>
      </c>
      <c r="BD105" s="40">
        <v>13080174</v>
      </c>
      <c r="BE105" s="40">
        <v>15419528</v>
      </c>
      <c r="BF105" s="40">
        <v>7567811</v>
      </c>
      <c r="BG105" s="40">
        <v>10947861</v>
      </c>
      <c r="BH105" s="40">
        <v>5848985</v>
      </c>
      <c r="BI105" s="40"/>
      <c r="BJ105" s="40"/>
      <c r="BK105" s="115"/>
      <c r="BL105" s="30">
        <f>+SUM(AZ105:BK105)</f>
        <v>84918910</v>
      </c>
      <c r="BM105" s="34">
        <v>8446998</v>
      </c>
      <c r="BN105" s="38">
        <v>6029507</v>
      </c>
      <c r="BO105" s="38">
        <v>10154240</v>
      </c>
      <c r="BP105" s="38">
        <v>7423806</v>
      </c>
      <c r="BQ105" s="38">
        <v>13075174</v>
      </c>
      <c r="BR105" s="38">
        <v>15424528</v>
      </c>
      <c r="BS105" s="38">
        <v>7567811</v>
      </c>
      <c r="BT105" s="38">
        <v>10947861</v>
      </c>
      <c r="BU105" s="38">
        <v>5848985</v>
      </c>
      <c r="BV105" s="38"/>
      <c r="BW105" s="40"/>
      <c r="BX105" s="115"/>
      <c r="BY105" s="30">
        <f>+SUM(BM105:BX105)</f>
        <v>84918910</v>
      </c>
      <c r="BZ105" s="38">
        <v>8315177</v>
      </c>
      <c r="CA105" s="38">
        <v>5551863</v>
      </c>
      <c r="CB105" s="38">
        <v>10763705</v>
      </c>
      <c r="CC105" s="38">
        <v>7423806</v>
      </c>
      <c r="CD105" s="38">
        <v>13075174</v>
      </c>
      <c r="CE105" s="38">
        <v>15424528</v>
      </c>
      <c r="CF105" s="38">
        <v>7156021</v>
      </c>
      <c r="CG105" s="38">
        <v>11306587</v>
      </c>
      <c r="CH105" s="38">
        <v>5695954</v>
      </c>
      <c r="CI105" s="38"/>
      <c r="CJ105" s="38"/>
      <c r="CK105" s="115"/>
      <c r="CL105" s="31">
        <f>+SUM(BZ105:CK105)</f>
        <v>84712815</v>
      </c>
      <c r="CM105" s="30">
        <f>+AL105-AY105</f>
        <v>0</v>
      </c>
      <c r="CN105" s="33">
        <f>+AY105-BL105</f>
        <v>58896952</v>
      </c>
      <c r="CO105" s="33">
        <f>+BL105-BY105</f>
        <v>0</v>
      </c>
      <c r="CP105" s="33">
        <f>+BY105-CL105</f>
        <v>206095</v>
      </c>
      <c r="CQ105" s="74">
        <f t="shared" si="81"/>
        <v>1</v>
      </c>
      <c r="CR105" s="74">
        <f t="shared" si="82"/>
        <v>0.59046970771555085</v>
      </c>
    </row>
    <row r="106" spans="1:96" s="26" customFormat="1" ht="18.75" customHeight="1" outlineLevel="2" x14ac:dyDescent="0.2">
      <c r="A106" s="403" t="s">
        <v>769</v>
      </c>
      <c r="B106" s="43" t="s">
        <v>192</v>
      </c>
      <c r="C106" s="452" t="s">
        <v>85</v>
      </c>
      <c r="D106" s="65" t="s">
        <v>94</v>
      </c>
      <c r="E106" s="30">
        <v>1012359648</v>
      </c>
      <c r="F106" s="42"/>
      <c r="G106" s="38"/>
      <c r="H106" s="38"/>
      <c r="I106" s="38"/>
      <c r="J106" s="38"/>
      <c r="K106" s="38"/>
      <c r="L106" s="38"/>
      <c r="M106" s="38"/>
      <c r="N106" s="38">
        <v>200000000</v>
      </c>
      <c r="O106" s="38"/>
      <c r="P106" s="38">
        <v>18349338</v>
      </c>
      <c r="Q106" s="35"/>
      <c r="R106" s="30"/>
      <c r="S106" s="33"/>
      <c r="T106" s="42"/>
      <c r="U106" s="38"/>
      <c r="V106" s="38"/>
      <c r="W106" s="38"/>
      <c r="X106" s="38"/>
      <c r="Y106" s="38"/>
      <c r="Z106" s="38"/>
      <c r="AA106" s="38"/>
      <c r="AB106" s="38"/>
      <c r="AC106" s="35"/>
      <c r="AD106" s="34">
        <f t="shared" si="147"/>
        <v>218349338</v>
      </c>
      <c r="AE106" s="36">
        <f t="shared" si="147"/>
        <v>0</v>
      </c>
      <c r="AF106" s="32"/>
      <c r="AG106" s="30"/>
      <c r="AH106" s="30"/>
      <c r="AI106" s="30">
        <f t="shared" si="148"/>
        <v>794010310</v>
      </c>
      <c r="AJ106" s="33"/>
      <c r="AK106" s="114">
        <f t="shared" si="138"/>
        <v>794010310</v>
      </c>
      <c r="AL106" s="37">
        <f>+AI106-AJ106</f>
        <v>794010310</v>
      </c>
      <c r="AM106" s="30">
        <v>794010310</v>
      </c>
      <c r="AN106" s="298">
        <v>0</v>
      </c>
      <c r="AO106" s="298">
        <v>0</v>
      </c>
      <c r="AP106" s="298">
        <v>0</v>
      </c>
      <c r="AQ106" s="299">
        <v>0</v>
      </c>
      <c r="AR106" s="30">
        <v>0</v>
      </c>
      <c r="AS106" s="30"/>
      <c r="AT106" s="40"/>
      <c r="AU106" s="40"/>
      <c r="AV106" s="40"/>
      <c r="AW106" s="152"/>
      <c r="AX106" s="115"/>
      <c r="AY106" s="30">
        <f>+SUM(AM106:AX106)</f>
        <v>794010310</v>
      </c>
      <c r="AZ106" s="30">
        <v>47428829</v>
      </c>
      <c r="BA106" s="30">
        <v>68497076</v>
      </c>
      <c r="BB106" s="37">
        <v>66305861</v>
      </c>
      <c r="BC106" s="45">
        <v>67645681</v>
      </c>
      <c r="BD106" s="40">
        <v>60321697</v>
      </c>
      <c r="BE106" s="40">
        <v>92132896</v>
      </c>
      <c r="BF106" s="40">
        <v>64081536</v>
      </c>
      <c r="BG106" s="40">
        <v>71802559</v>
      </c>
      <c r="BH106" s="40">
        <v>73577254</v>
      </c>
      <c r="BI106" s="40"/>
      <c r="BJ106" s="40"/>
      <c r="BK106" s="115"/>
      <c r="BL106" s="30">
        <f>+SUM(AZ106:BK106)</f>
        <v>611793389</v>
      </c>
      <c r="BM106" s="34">
        <v>47428829</v>
      </c>
      <c r="BN106" s="38">
        <v>54487575</v>
      </c>
      <c r="BO106" s="38">
        <v>80315362</v>
      </c>
      <c r="BP106" s="38">
        <v>67645681</v>
      </c>
      <c r="BQ106" s="38">
        <v>60321697</v>
      </c>
      <c r="BR106" s="38">
        <v>92132896</v>
      </c>
      <c r="BS106" s="38">
        <v>64081536</v>
      </c>
      <c r="BT106" s="38">
        <v>71802559</v>
      </c>
      <c r="BU106" s="38">
        <v>73577254</v>
      </c>
      <c r="BV106" s="38"/>
      <c r="BW106" s="40"/>
      <c r="BX106" s="115"/>
      <c r="BY106" s="30">
        <f>+SUM(BM106:BX106)</f>
        <v>611793389</v>
      </c>
      <c r="BZ106" s="38">
        <v>41003987</v>
      </c>
      <c r="CA106" s="38">
        <v>58461683</v>
      </c>
      <c r="CB106" s="38">
        <v>82766096</v>
      </c>
      <c r="CC106" s="38">
        <v>67645681</v>
      </c>
      <c r="CD106" s="38">
        <v>60321697</v>
      </c>
      <c r="CE106" s="38">
        <v>92132896</v>
      </c>
      <c r="CF106" s="38">
        <v>61012466</v>
      </c>
      <c r="CG106" s="38">
        <v>73450049</v>
      </c>
      <c r="CH106" s="38">
        <v>67357547</v>
      </c>
      <c r="CI106" s="38"/>
      <c r="CJ106" s="38"/>
      <c r="CK106" s="115"/>
      <c r="CL106" s="31">
        <f>+SUM(BZ106:CK106)</f>
        <v>604152102</v>
      </c>
      <c r="CM106" s="30">
        <f>+AL106-AY106</f>
        <v>0</v>
      </c>
      <c r="CN106" s="33">
        <f>+AY106-BL106</f>
        <v>182216921</v>
      </c>
      <c r="CO106" s="33">
        <f>+BL106-BY106</f>
        <v>0</v>
      </c>
      <c r="CP106" s="33">
        <f>+BY106-CL106</f>
        <v>7641287</v>
      </c>
      <c r="CQ106" s="74">
        <f t="shared" si="81"/>
        <v>1</v>
      </c>
      <c r="CR106" s="74">
        <f t="shared" si="82"/>
        <v>0.77051063606466264</v>
      </c>
    </row>
    <row r="107" spans="1:96" s="26" customFormat="1" ht="18.75" customHeight="1" outlineLevel="2" x14ac:dyDescent="0.2">
      <c r="A107" s="403" t="s">
        <v>770</v>
      </c>
      <c r="B107" s="43" t="s">
        <v>193</v>
      </c>
      <c r="C107" s="452" t="s">
        <v>85</v>
      </c>
      <c r="D107" s="65" t="s">
        <v>95</v>
      </c>
      <c r="E107" s="30">
        <v>350000</v>
      </c>
      <c r="F107" s="42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5"/>
      <c r="R107" s="30"/>
      <c r="S107" s="33"/>
      <c r="T107" s="42"/>
      <c r="U107" s="38"/>
      <c r="V107" s="38"/>
      <c r="W107" s="38"/>
      <c r="X107" s="38"/>
      <c r="Y107" s="38"/>
      <c r="Z107" s="38"/>
      <c r="AA107" s="38"/>
      <c r="AB107" s="38"/>
      <c r="AC107" s="35"/>
      <c r="AD107" s="34">
        <f t="shared" si="147"/>
        <v>0</v>
      </c>
      <c r="AE107" s="36">
        <f t="shared" si="147"/>
        <v>0</v>
      </c>
      <c r="AF107" s="32"/>
      <c r="AG107" s="30"/>
      <c r="AH107" s="30"/>
      <c r="AI107" s="30">
        <f t="shared" si="148"/>
        <v>350000</v>
      </c>
      <c r="AJ107" s="33"/>
      <c r="AK107" s="114">
        <f t="shared" si="138"/>
        <v>350000</v>
      </c>
      <c r="AL107" s="37">
        <f>+AI107-AJ107</f>
        <v>350000</v>
      </c>
      <c r="AM107" s="30">
        <v>350000</v>
      </c>
      <c r="AN107" s="298">
        <v>0</v>
      </c>
      <c r="AO107" s="298">
        <v>0</v>
      </c>
      <c r="AP107" s="298">
        <v>0</v>
      </c>
      <c r="AQ107" s="299">
        <v>0</v>
      </c>
      <c r="AR107" s="30">
        <v>0</v>
      </c>
      <c r="AS107" s="30"/>
      <c r="AT107" s="40"/>
      <c r="AU107" s="40"/>
      <c r="AV107" s="40"/>
      <c r="AW107" s="152"/>
      <c r="AX107" s="115"/>
      <c r="AY107" s="30">
        <f>+SUM(AM107:AX107)</f>
        <v>350000</v>
      </c>
      <c r="AZ107" s="30">
        <v>4379</v>
      </c>
      <c r="BA107" s="30">
        <v>4352</v>
      </c>
      <c r="BB107" s="37">
        <v>4361</v>
      </c>
      <c r="BC107" s="45">
        <v>4408</v>
      </c>
      <c r="BD107" s="40">
        <v>4428</v>
      </c>
      <c r="BE107" s="40">
        <v>28811</v>
      </c>
      <c r="BF107" s="40">
        <v>4508</v>
      </c>
      <c r="BG107" s="40">
        <v>46795</v>
      </c>
      <c r="BH107" s="40"/>
      <c r="BI107" s="40"/>
      <c r="BJ107" s="40"/>
      <c r="BK107" s="115"/>
      <c r="BL107" s="30">
        <f>+SUM(AZ107:BK107)</f>
        <v>102042</v>
      </c>
      <c r="BM107" s="34">
        <v>4379</v>
      </c>
      <c r="BN107" s="38">
        <v>4352</v>
      </c>
      <c r="BO107" s="38">
        <v>4361</v>
      </c>
      <c r="BP107" s="38">
        <v>4408</v>
      </c>
      <c r="BQ107" s="38">
        <v>4428</v>
      </c>
      <c r="BR107" s="38">
        <v>28811</v>
      </c>
      <c r="BS107" s="38">
        <v>4508</v>
      </c>
      <c r="BT107" s="38">
        <v>46795</v>
      </c>
      <c r="BU107" s="38"/>
      <c r="BV107" s="38"/>
      <c r="BW107" s="40"/>
      <c r="BX107" s="115"/>
      <c r="BY107" s="30">
        <f>+SUM(BM107:BX107)</f>
        <v>102042</v>
      </c>
      <c r="BZ107" s="38">
        <v>4379</v>
      </c>
      <c r="CA107" s="38">
        <v>4352</v>
      </c>
      <c r="CB107" s="38">
        <v>4361</v>
      </c>
      <c r="CC107" s="38">
        <v>4408</v>
      </c>
      <c r="CD107" s="38">
        <v>4428</v>
      </c>
      <c r="CE107" s="38">
        <v>28811</v>
      </c>
      <c r="CF107" s="38">
        <v>4508</v>
      </c>
      <c r="CG107" s="38">
        <v>8747</v>
      </c>
      <c r="CH107" s="38">
        <v>38048</v>
      </c>
      <c r="CI107" s="38"/>
      <c r="CJ107" s="38"/>
      <c r="CK107" s="115"/>
      <c r="CL107" s="31">
        <f>+SUM(BZ107:CK107)</f>
        <v>102042</v>
      </c>
      <c r="CM107" s="30">
        <f>+AL107-AY107</f>
        <v>0</v>
      </c>
      <c r="CN107" s="33">
        <f>+AY107-BL107</f>
        <v>247958</v>
      </c>
      <c r="CO107" s="33">
        <f>+BL107-BY107</f>
        <v>0</v>
      </c>
      <c r="CP107" s="33">
        <f>+BY107-CL107</f>
        <v>0</v>
      </c>
      <c r="CQ107" s="74">
        <f t="shared" si="81"/>
        <v>1</v>
      </c>
      <c r="CR107" s="74">
        <f t="shared" si="82"/>
        <v>0.29154857142857143</v>
      </c>
    </row>
    <row r="108" spans="1:96" s="26" customFormat="1" ht="18.75" customHeight="1" outlineLevel="2" x14ac:dyDescent="0.2">
      <c r="A108" s="403" t="s">
        <v>771</v>
      </c>
      <c r="B108" s="43" t="s">
        <v>194</v>
      </c>
      <c r="C108" s="452" t="s">
        <v>85</v>
      </c>
      <c r="D108" s="65" t="s">
        <v>96</v>
      </c>
      <c r="E108" s="30">
        <v>195000000</v>
      </c>
      <c r="F108" s="42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5"/>
      <c r="R108" s="30">
        <v>10000000</v>
      </c>
      <c r="S108" s="33"/>
      <c r="T108" s="42"/>
      <c r="U108" s="38"/>
      <c r="V108" s="38"/>
      <c r="W108" s="38"/>
      <c r="X108" s="38"/>
      <c r="Y108" s="38"/>
      <c r="Z108" s="38"/>
      <c r="AA108" s="38"/>
      <c r="AB108" s="38"/>
      <c r="AC108" s="35"/>
      <c r="AD108" s="34">
        <f t="shared" si="147"/>
        <v>10000000</v>
      </c>
      <c r="AE108" s="36">
        <f t="shared" si="147"/>
        <v>0</v>
      </c>
      <c r="AF108" s="32"/>
      <c r="AG108" s="30"/>
      <c r="AH108" s="30"/>
      <c r="AI108" s="30">
        <f t="shared" si="148"/>
        <v>185000000</v>
      </c>
      <c r="AJ108" s="33"/>
      <c r="AK108" s="114">
        <f t="shared" si="138"/>
        <v>185000000</v>
      </c>
      <c r="AL108" s="37">
        <f>+AI108-AJ108</f>
        <v>185000000</v>
      </c>
      <c r="AM108" s="30">
        <v>185000000</v>
      </c>
      <c r="AN108" s="298">
        <v>0</v>
      </c>
      <c r="AO108" s="298">
        <v>0</v>
      </c>
      <c r="AP108" s="298">
        <v>0</v>
      </c>
      <c r="AQ108" s="299">
        <v>0</v>
      </c>
      <c r="AR108" s="30">
        <v>0</v>
      </c>
      <c r="AS108" s="30"/>
      <c r="AT108" s="40"/>
      <c r="AU108" s="40"/>
      <c r="AV108" s="40"/>
      <c r="AW108" s="152"/>
      <c r="AX108" s="115"/>
      <c r="AY108" s="30">
        <f>+SUM(AM108:AX108)</f>
        <v>185000000</v>
      </c>
      <c r="AZ108" s="30">
        <v>9409838</v>
      </c>
      <c r="BA108" s="30">
        <v>12079018</v>
      </c>
      <c r="BB108" s="37">
        <v>11103413</v>
      </c>
      <c r="BC108" s="45">
        <v>12962607</v>
      </c>
      <c r="BD108" s="40">
        <v>12945743</v>
      </c>
      <c r="BE108" s="40">
        <v>12814952</v>
      </c>
      <c r="BF108" s="40">
        <v>12824674</v>
      </c>
      <c r="BG108" s="40">
        <v>12779883</v>
      </c>
      <c r="BH108" s="313">
        <v>623230</v>
      </c>
      <c r="BI108" s="40"/>
      <c r="BJ108" s="40"/>
      <c r="BK108" s="115"/>
      <c r="BL108" s="30">
        <f>+SUM(AZ108:BK108)</f>
        <v>97543358</v>
      </c>
      <c r="BM108" s="34">
        <v>9409838</v>
      </c>
      <c r="BN108" s="38">
        <v>12079018</v>
      </c>
      <c r="BO108" s="38">
        <v>11103413</v>
      </c>
      <c r="BP108" s="38">
        <v>12962607</v>
      </c>
      <c r="BQ108" s="38">
        <v>12945743</v>
      </c>
      <c r="BR108" s="38">
        <v>12814952</v>
      </c>
      <c r="BS108" s="38">
        <v>12824674</v>
      </c>
      <c r="BT108" s="38">
        <v>12779883</v>
      </c>
      <c r="BU108" s="38">
        <v>623230</v>
      </c>
      <c r="BV108" s="38"/>
      <c r="BW108" s="40"/>
      <c r="BX108" s="115"/>
      <c r="BY108" s="30">
        <f>+SUM(BM108:BX108)</f>
        <v>97543358</v>
      </c>
      <c r="BZ108" s="38">
        <v>646878</v>
      </c>
      <c r="CA108" s="38">
        <v>8762960</v>
      </c>
      <c r="CB108" s="38">
        <v>23182431</v>
      </c>
      <c r="CC108" s="38">
        <v>12962607</v>
      </c>
      <c r="CD108" s="38">
        <v>12945743</v>
      </c>
      <c r="CE108" s="38">
        <v>12814952</v>
      </c>
      <c r="CF108" s="38"/>
      <c r="CG108" s="38">
        <v>25604557</v>
      </c>
      <c r="CH108" s="38">
        <v>623230</v>
      </c>
      <c r="CI108" s="38"/>
      <c r="CJ108" s="38"/>
      <c r="CK108" s="115"/>
      <c r="CL108" s="31">
        <f>+SUM(BZ108:CK108)</f>
        <v>97543358</v>
      </c>
      <c r="CM108" s="30">
        <f>+AL108-AY108</f>
        <v>0</v>
      </c>
      <c r="CN108" s="33">
        <f>+AY108-BL108</f>
        <v>87456642</v>
      </c>
      <c r="CO108" s="33">
        <f>+BL108-BY108</f>
        <v>0</v>
      </c>
      <c r="CP108" s="33">
        <f>+BY108-CL108</f>
        <v>0</v>
      </c>
      <c r="CQ108" s="74">
        <f t="shared" si="81"/>
        <v>1</v>
      </c>
      <c r="CR108" s="74">
        <f t="shared" si="82"/>
        <v>0.52726139459459465</v>
      </c>
    </row>
    <row r="109" spans="1:96" s="26" customFormat="1" ht="18.75" customHeight="1" outlineLevel="2" thickBot="1" x14ac:dyDescent="0.25">
      <c r="A109" s="403" t="s">
        <v>772</v>
      </c>
      <c r="B109" s="43" t="s">
        <v>195</v>
      </c>
      <c r="C109" s="452" t="s">
        <v>85</v>
      </c>
      <c r="D109" s="65" t="s">
        <v>97</v>
      </c>
      <c r="E109" s="30">
        <v>280000000</v>
      </c>
      <c r="F109" s="42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5"/>
      <c r="R109" s="30">
        <v>60000000</v>
      </c>
      <c r="S109" s="33"/>
      <c r="T109" s="42"/>
      <c r="U109" s="38"/>
      <c r="V109" s="38"/>
      <c r="W109" s="38"/>
      <c r="X109" s="38"/>
      <c r="Y109" s="38"/>
      <c r="Z109" s="38"/>
      <c r="AA109" s="38"/>
      <c r="AB109" s="38"/>
      <c r="AC109" s="35"/>
      <c r="AD109" s="34">
        <f t="shared" si="147"/>
        <v>60000000</v>
      </c>
      <c r="AE109" s="36">
        <f t="shared" si="147"/>
        <v>0</v>
      </c>
      <c r="AF109" s="32"/>
      <c r="AG109" s="30"/>
      <c r="AH109" s="30"/>
      <c r="AI109" s="54">
        <f t="shared" si="148"/>
        <v>220000000</v>
      </c>
      <c r="AJ109" s="33"/>
      <c r="AK109" s="114">
        <f t="shared" si="138"/>
        <v>220000000</v>
      </c>
      <c r="AL109" s="37">
        <f>+AI109-AJ109</f>
        <v>220000000</v>
      </c>
      <c r="AM109" s="30">
        <v>220000000</v>
      </c>
      <c r="AN109" s="298">
        <v>0</v>
      </c>
      <c r="AO109" s="298">
        <v>0</v>
      </c>
      <c r="AP109" s="298">
        <v>0</v>
      </c>
      <c r="AQ109" s="299">
        <v>0</v>
      </c>
      <c r="AR109" s="30">
        <v>0</v>
      </c>
      <c r="AS109" s="30"/>
      <c r="AT109" s="40"/>
      <c r="AU109" s="40"/>
      <c r="AV109" s="40"/>
      <c r="AW109" s="152"/>
      <c r="AX109" s="115"/>
      <c r="AY109" s="30">
        <f>+SUM(AM109:AX109)</f>
        <v>220000000</v>
      </c>
      <c r="AZ109" s="30">
        <v>10666324</v>
      </c>
      <c r="BA109" s="30">
        <v>15101787</v>
      </c>
      <c r="BB109" s="37">
        <v>20386692</v>
      </c>
      <c r="BC109" s="45">
        <v>20438696</v>
      </c>
      <c r="BD109" s="40">
        <v>17652078</v>
      </c>
      <c r="BE109" s="40">
        <v>18363807</v>
      </c>
      <c r="BF109" s="40">
        <v>17626558</v>
      </c>
      <c r="BG109" s="40">
        <v>17785054</v>
      </c>
      <c r="BH109" s="40">
        <v>17449786</v>
      </c>
      <c r="BI109" s="40"/>
      <c r="BJ109" s="40"/>
      <c r="BK109" s="115"/>
      <c r="BL109" s="30">
        <f>+SUM(AZ109:BK109)</f>
        <v>155470782</v>
      </c>
      <c r="BM109" s="34">
        <v>10666324</v>
      </c>
      <c r="BN109" s="38">
        <v>14866336</v>
      </c>
      <c r="BO109" s="38">
        <v>20622143</v>
      </c>
      <c r="BP109" s="38">
        <v>20438696</v>
      </c>
      <c r="BQ109" s="38">
        <v>17652078</v>
      </c>
      <c r="BR109" s="38">
        <v>18363807</v>
      </c>
      <c r="BS109" s="38">
        <v>17626558</v>
      </c>
      <c r="BT109" s="38">
        <v>17785054</v>
      </c>
      <c r="BU109" s="38">
        <v>17449786</v>
      </c>
      <c r="BV109" s="38"/>
      <c r="BW109" s="40"/>
      <c r="BX109" s="115"/>
      <c r="BY109" s="30">
        <f>+SUM(BM109:BX109)</f>
        <v>155470782</v>
      </c>
      <c r="BZ109" s="38">
        <v>10262786</v>
      </c>
      <c r="CA109" s="38">
        <v>15180542</v>
      </c>
      <c r="CB109" s="38">
        <v>20711475</v>
      </c>
      <c r="CC109" s="38">
        <v>20438696</v>
      </c>
      <c r="CD109" s="38">
        <v>17652078</v>
      </c>
      <c r="CE109" s="38">
        <v>18363807</v>
      </c>
      <c r="CF109" s="38">
        <v>17104890</v>
      </c>
      <c r="CG109" s="38">
        <v>18306722</v>
      </c>
      <c r="CH109" s="38">
        <v>16935880</v>
      </c>
      <c r="CI109" s="38"/>
      <c r="CJ109" s="38"/>
      <c r="CK109" s="115"/>
      <c r="CL109" s="31">
        <f>+SUM(BZ109:CK109)</f>
        <v>154956876</v>
      </c>
      <c r="CM109" s="30">
        <f>+AL109-AY109</f>
        <v>0</v>
      </c>
      <c r="CN109" s="33">
        <f>+AY109-BL109</f>
        <v>64529218</v>
      </c>
      <c r="CO109" s="33">
        <f>+BL109-BY109</f>
        <v>0</v>
      </c>
      <c r="CP109" s="33">
        <f>+BY109-CL109</f>
        <v>513906</v>
      </c>
      <c r="CQ109" s="74">
        <f t="shared" si="81"/>
        <v>1</v>
      </c>
      <c r="CR109" s="74">
        <f t="shared" si="82"/>
        <v>0.70668537272727272</v>
      </c>
    </row>
    <row r="110" spans="1:96" s="64" customFormat="1" ht="20.25" customHeight="1" outlineLevel="1" thickBot="1" x14ac:dyDescent="0.25">
      <c r="A110" s="258"/>
      <c r="B110" s="131" t="s">
        <v>255</v>
      </c>
      <c r="C110" s="451" t="s">
        <v>85</v>
      </c>
      <c r="D110" s="110" t="s">
        <v>256</v>
      </c>
      <c r="E110" s="134">
        <f>+SUM(E111:E113)</f>
        <v>597250000</v>
      </c>
      <c r="F110" s="173">
        <f t="shared" ref="F110:BS110" si="149">+SUM(F111:F113)</f>
        <v>0</v>
      </c>
      <c r="G110" s="137">
        <f t="shared" ref="G110:AC110" si="150">+SUM(G111:G113)</f>
        <v>0</v>
      </c>
      <c r="H110" s="137">
        <f t="shared" si="150"/>
        <v>0</v>
      </c>
      <c r="I110" s="137">
        <f t="shared" si="150"/>
        <v>0</v>
      </c>
      <c r="J110" s="137">
        <f t="shared" si="150"/>
        <v>8223589</v>
      </c>
      <c r="K110" s="137">
        <f t="shared" si="150"/>
        <v>8223589</v>
      </c>
      <c r="L110" s="137">
        <f t="shared" si="150"/>
        <v>0</v>
      </c>
      <c r="M110" s="137">
        <f t="shared" si="150"/>
        <v>0</v>
      </c>
      <c r="N110" s="137">
        <f t="shared" si="150"/>
        <v>0</v>
      </c>
      <c r="O110" s="137">
        <f t="shared" si="150"/>
        <v>0</v>
      </c>
      <c r="P110" s="137">
        <f t="shared" si="150"/>
        <v>0</v>
      </c>
      <c r="Q110" s="176">
        <f t="shared" si="150"/>
        <v>0</v>
      </c>
      <c r="R110" s="134">
        <f t="shared" si="150"/>
        <v>0</v>
      </c>
      <c r="S110" s="132">
        <f t="shared" si="150"/>
        <v>0</v>
      </c>
      <c r="T110" s="173">
        <f t="shared" si="150"/>
        <v>0</v>
      </c>
      <c r="U110" s="137">
        <f t="shared" si="150"/>
        <v>0</v>
      </c>
      <c r="V110" s="137">
        <f t="shared" si="150"/>
        <v>0</v>
      </c>
      <c r="W110" s="137">
        <f t="shared" si="150"/>
        <v>0</v>
      </c>
      <c r="X110" s="137">
        <f t="shared" si="150"/>
        <v>0</v>
      </c>
      <c r="Y110" s="137">
        <f t="shared" si="150"/>
        <v>0</v>
      </c>
      <c r="Z110" s="137">
        <f t="shared" si="150"/>
        <v>0</v>
      </c>
      <c r="AA110" s="137">
        <f t="shared" si="150"/>
        <v>0</v>
      </c>
      <c r="AB110" s="137">
        <f t="shared" si="150"/>
        <v>0</v>
      </c>
      <c r="AC110" s="176">
        <f t="shared" si="150"/>
        <v>0</v>
      </c>
      <c r="AD110" s="259">
        <f t="shared" si="149"/>
        <v>8223589</v>
      </c>
      <c r="AE110" s="475">
        <f t="shared" si="149"/>
        <v>8223589</v>
      </c>
      <c r="AF110" s="135">
        <f>+SUM(AF111:AF113)</f>
        <v>0</v>
      </c>
      <c r="AG110" s="134">
        <f>+SUM(AG111:AG113)</f>
        <v>0</v>
      </c>
      <c r="AH110" s="134">
        <f>+SUM(AH111:AH113)</f>
        <v>0</v>
      </c>
      <c r="AI110" s="751">
        <f t="shared" si="149"/>
        <v>597250000</v>
      </c>
      <c r="AJ110" s="132">
        <f t="shared" si="149"/>
        <v>0</v>
      </c>
      <c r="AK110" s="134">
        <f t="shared" si="149"/>
        <v>575263740</v>
      </c>
      <c r="AL110" s="134">
        <f>+SUM(AL111:AL113)</f>
        <v>597250000</v>
      </c>
      <c r="AM110" s="134">
        <f t="shared" si="149"/>
        <v>60826793</v>
      </c>
      <c r="AN110" s="135">
        <f t="shared" si="149"/>
        <v>0</v>
      </c>
      <c r="AO110" s="134">
        <f t="shared" si="149"/>
        <v>514436947</v>
      </c>
      <c r="AP110" s="134">
        <f t="shared" si="149"/>
        <v>0</v>
      </c>
      <c r="AQ110" s="134">
        <f t="shared" si="149"/>
        <v>0</v>
      </c>
      <c r="AR110" s="134">
        <f t="shared" si="149"/>
        <v>0</v>
      </c>
      <c r="AS110" s="134">
        <f t="shared" si="149"/>
        <v>0</v>
      </c>
      <c r="AT110" s="134">
        <f t="shared" si="149"/>
        <v>0</v>
      </c>
      <c r="AU110" s="134">
        <f>+SUM(AU111:AU113)</f>
        <v>0</v>
      </c>
      <c r="AV110" s="134">
        <f t="shared" si="149"/>
        <v>0</v>
      </c>
      <c r="AW110" s="153">
        <f t="shared" si="149"/>
        <v>0</v>
      </c>
      <c r="AX110" s="134">
        <f t="shared" si="149"/>
        <v>0</v>
      </c>
      <c r="AY110" s="134">
        <f t="shared" si="149"/>
        <v>575263740</v>
      </c>
      <c r="AZ110" s="132">
        <f t="shared" si="149"/>
        <v>0</v>
      </c>
      <c r="BA110" s="135">
        <f t="shared" si="149"/>
        <v>60826793</v>
      </c>
      <c r="BB110" s="134">
        <f t="shared" si="149"/>
        <v>0</v>
      </c>
      <c r="BC110" s="132">
        <f t="shared" si="149"/>
        <v>513959705</v>
      </c>
      <c r="BD110" s="134">
        <f t="shared" si="149"/>
        <v>0</v>
      </c>
      <c r="BE110" s="134">
        <f t="shared" si="149"/>
        <v>0</v>
      </c>
      <c r="BF110" s="134">
        <f t="shared" si="149"/>
        <v>0</v>
      </c>
      <c r="BG110" s="134">
        <f t="shared" si="149"/>
        <v>0</v>
      </c>
      <c r="BH110" s="134">
        <f t="shared" si="149"/>
        <v>0</v>
      </c>
      <c r="BI110" s="134">
        <f t="shared" si="149"/>
        <v>0</v>
      </c>
      <c r="BJ110" s="134">
        <f t="shared" si="149"/>
        <v>0</v>
      </c>
      <c r="BK110" s="133">
        <f t="shared" si="149"/>
        <v>0</v>
      </c>
      <c r="BL110" s="134">
        <f t="shared" si="149"/>
        <v>574786498</v>
      </c>
      <c r="BM110" s="132">
        <f t="shared" si="149"/>
        <v>0</v>
      </c>
      <c r="BN110" s="135">
        <f t="shared" si="149"/>
        <v>0</v>
      </c>
      <c r="BO110" s="134">
        <f t="shared" si="149"/>
        <v>0</v>
      </c>
      <c r="BP110" s="132">
        <f t="shared" si="149"/>
        <v>50113740</v>
      </c>
      <c r="BQ110" s="134">
        <f t="shared" si="149"/>
        <v>0</v>
      </c>
      <c r="BR110" s="134">
        <f t="shared" si="149"/>
        <v>524672758</v>
      </c>
      <c r="BS110" s="134">
        <f t="shared" si="149"/>
        <v>0</v>
      </c>
      <c r="BT110" s="134">
        <f>+SUM(BT111:BT113)</f>
        <v>0</v>
      </c>
      <c r="BU110" s="134">
        <f t="shared" ref="BU110:CP110" si="151">+SUM(BU111:BU113)</f>
        <v>0</v>
      </c>
      <c r="BV110" s="134">
        <v>0</v>
      </c>
      <c r="BW110" s="134">
        <f t="shared" si="151"/>
        <v>0</v>
      </c>
      <c r="BX110" s="133">
        <f t="shared" si="151"/>
        <v>0</v>
      </c>
      <c r="BY110" s="134">
        <f t="shared" si="151"/>
        <v>574786498</v>
      </c>
      <c r="BZ110" s="132">
        <f t="shared" si="151"/>
        <v>0</v>
      </c>
      <c r="CA110" s="132">
        <f t="shared" si="151"/>
        <v>0</v>
      </c>
      <c r="CB110" s="134">
        <f t="shared" si="151"/>
        <v>0</v>
      </c>
      <c r="CC110" s="134">
        <f t="shared" si="151"/>
        <v>50113740</v>
      </c>
      <c r="CD110" s="134">
        <f t="shared" si="151"/>
        <v>0</v>
      </c>
      <c r="CE110" s="134">
        <f t="shared" si="151"/>
        <v>524672758</v>
      </c>
      <c r="CF110" s="134">
        <f t="shared" si="151"/>
        <v>0</v>
      </c>
      <c r="CG110" s="134">
        <f t="shared" si="151"/>
        <v>0</v>
      </c>
      <c r="CH110" s="134">
        <f t="shared" si="151"/>
        <v>0</v>
      </c>
      <c r="CI110" s="134">
        <f t="shared" si="151"/>
        <v>0</v>
      </c>
      <c r="CJ110" s="134">
        <f t="shared" si="151"/>
        <v>0</v>
      </c>
      <c r="CK110" s="134">
        <f t="shared" si="151"/>
        <v>0</v>
      </c>
      <c r="CL110" s="133">
        <f t="shared" si="151"/>
        <v>574786498</v>
      </c>
      <c r="CM110" s="134">
        <f>+SUM(CM111:CM113)</f>
        <v>21986260</v>
      </c>
      <c r="CN110" s="132">
        <f>+SUM(CN111:CN113)</f>
        <v>477242</v>
      </c>
      <c r="CO110" s="132">
        <f t="shared" si="151"/>
        <v>0</v>
      </c>
      <c r="CP110" s="132">
        <f t="shared" si="151"/>
        <v>0</v>
      </c>
      <c r="CQ110" s="136">
        <f t="shared" si="81"/>
        <v>0.96318750941816655</v>
      </c>
      <c r="CR110" s="136">
        <f t="shared" si="82"/>
        <v>0.96238844370029297</v>
      </c>
    </row>
    <row r="111" spans="1:96" s="26" customFormat="1" ht="18" customHeight="1" outlineLevel="2" x14ac:dyDescent="0.2">
      <c r="A111" s="403" t="s">
        <v>773</v>
      </c>
      <c r="B111" s="43" t="s">
        <v>196</v>
      </c>
      <c r="C111" s="452" t="s">
        <v>85</v>
      </c>
      <c r="D111" s="65" t="s">
        <v>98</v>
      </c>
      <c r="E111" s="30">
        <v>72100000</v>
      </c>
      <c r="F111" s="42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5"/>
      <c r="R111" s="30"/>
      <c r="S111" s="33"/>
      <c r="T111" s="42"/>
      <c r="U111" s="38"/>
      <c r="V111" s="38"/>
      <c r="W111" s="38"/>
      <c r="X111" s="38"/>
      <c r="Y111" s="38"/>
      <c r="Z111" s="38"/>
      <c r="AA111" s="38"/>
      <c r="AB111" s="38"/>
      <c r="AC111" s="35"/>
      <c r="AD111" s="34">
        <f t="shared" ref="AD111:AE113" si="152">+F111+H111+J111+L111+N111+P111+R111+T111+V111+X111+Z111+AB111</f>
        <v>0</v>
      </c>
      <c r="AE111" s="36">
        <f t="shared" si="152"/>
        <v>0</v>
      </c>
      <c r="AF111" s="32"/>
      <c r="AG111" s="30"/>
      <c r="AH111" s="30"/>
      <c r="AI111" s="757">
        <f t="shared" ref="AI111:AI113" si="153">+E111-AD111+AE111-AH111-AF111+AG111</f>
        <v>72100000</v>
      </c>
      <c r="AJ111" s="33"/>
      <c r="AK111" s="114">
        <f t="shared" si="138"/>
        <v>50113740</v>
      </c>
      <c r="AL111" s="37">
        <f>+AI111-AJ111</f>
        <v>72100000</v>
      </c>
      <c r="AM111" s="30">
        <v>0</v>
      </c>
      <c r="AN111" s="30">
        <v>0</v>
      </c>
      <c r="AO111" s="30">
        <v>50113740</v>
      </c>
      <c r="AP111" s="30">
        <v>0</v>
      </c>
      <c r="AQ111" s="30">
        <v>0</v>
      </c>
      <c r="AR111" s="30">
        <v>0</v>
      </c>
      <c r="AS111" s="30"/>
      <c r="AT111" s="40"/>
      <c r="AU111" s="40"/>
      <c r="AV111" s="40"/>
      <c r="AW111" s="152"/>
      <c r="AX111" s="115"/>
      <c r="AY111" s="30">
        <f>+SUM(AM111:AX111)</f>
        <v>50113740</v>
      </c>
      <c r="AZ111" s="30">
        <v>0</v>
      </c>
      <c r="BA111" s="30">
        <v>0</v>
      </c>
      <c r="BB111" s="37">
        <v>0</v>
      </c>
      <c r="BC111" s="45">
        <v>50113740</v>
      </c>
      <c r="BD111" s="40">
        <v>0</v>
      </c>
      <c r="BE111" s="40">
        <v>0</v>
      </c>
      <c r="BF111" s="40"/>
      <c r="BG111" s="40"/>
      <c r="BH111" s="40"/>
      <c r="BI111" s="40"/>
      <c r="BJ111" s="40"/>
      <c r="BK111" s="115"/>
      <c r="BL111" s="30">
        <f>+SUM(AZ111:BK111)</f>
        <v>50113740</v>
      </c>
      <c r="BM111" s="34">
        <v>0</v>
      </c>
      <c r="BN111" s="38">
        <v>0</v>
      </c>
      <c r="BO111" s="38">
        <v>0</v>
      </c>
      <c r="BP111" s="38">
        <v>50113740</v>
      </c>
      <c r="BQ111" s="38">
        <v>0</v>
      </c>
      <c r="BR111" s="38">
        <v>0</v>
      </c>
      <c r="BS111" s="38"/>
      <c r="BT111" s="38"/>
      <c r="BU111" s="38"/>
      <c r="BV111" s="38"/>
      <c r="BW111" s="40"/>
      <c r="BX111" s="115"/>
      <c r="BY111" s="30">
        <f>+SUM(BM111:BX111)</f>
        <v>50113740</v>
      </c>
      <c r="BZ111" s="38">
        <v>0</v>
      </c>
      <c r="CA111" s="38">
        <v>0</v>
      </c>
      <c r="CB111" s="38">
        <v>0</v>
      </c>
      <c r="CC111" s="38">
        <v>50113740</v>
      </c>
      <c r="CD111" s="38">
        <v>0</v>
      </c>
      <c r="CE111" s="38">
        <v>0</v>
      </c>
      <c r="CF111" s="38"/>
      <c r="CG111" s="38"/>
      <c r="CH111" s="38"/>
      <c r="CI111" s="38"/>
      <c r="CJ111" s="38"/>
      <c r="CK111" s="115"/>
      <c r="CL111" s="31">
        <f>+SUM(BZ111:CK111)</f>
        <v>50113740</v>
      </c>
      <c r="CM111" s="30">
        <f>+AL111-AY111</f>
        <v>21986260</v>
      </c>
      <c r="CN111" s="33">
        <f>+AY111-BL111</f>
        <v>0</v>
      </c>
      <c r="CO111" s="33">
        <f>+BL111-BY111</f>
        <v>0</v>
      </c>
      <c r="CP111" s="33">
        <f>+BY111-CL111</f>
        <v>0</v>
      </c>
      <c r="CQ111" s="74">
        <f t="shared" si="81"/>
        <v>0.69505880721220525</v>
      </c>
      <c r="CR111" s="74">
        <f t="shared" si="82"/>
        <v>0.69505880721220525</v>
      </c>
    </row>
    <row r="112" spans="1:96" s="29" customFormat="1" ht="18" customHeight="1" outlineLevel="2" x14ac:dyDescent="0.2">
      <c r="A112" s="403" t="s">
        <v>774</v>
      </c>
      <c r="B112" s="43" t="s">
        <v>198</v>
      </c>
      <c r="C112" s="452" t="s">
        <v>85</v>
      </c>
      <c r="D112" s="65" t="s">
        <v>99</v>
      </c>
      <c r="E112" s="30">
        <v>5150000</v>
      </c>
      <c r="F112" s="44"/>
      <c r="G112" s="39"/>
      <c r="H112" s="39"/>
      <c r="I112" s="39"/>
      <c r="J112" s="39"/>
      <c r="K112" s="39">
        <v>8223589</v>
      </c>
      <c r="L112" s="39"/>
      <c r="M112" s="39"/>
      <c r="N112" s="39"/>
      <c r="O112" s="39"/>
      <c r="P112" s="39"/>
      <c r="Q112" s="28"/>
      <c r="R112" s="484"/>
      <c r="S112" s="27"/>
      <c r="T112" s="44"/>
      <c r="U112" s="39"/>
      <c r="V112" s="39"/>
      <c r="W112" s="39"/>
      <c r="X112" s="39"/>
      <c r="Y112" s="39"/>
      <c r="Z112" s="39"/>
      <c r="AA112" s="39"/>
      <c r="AB112" s="39"/>
      <c r="AC112" s="28"/>
      <c r="AD112" s="126">
        <f t="shared" si="152"/>
        <v>0</v>
      </c>
      <c r="AE112" s="476">
        <f t="shared" si="152"/>
        <v>8223589</v>
      </c>
      <c r="AF112" s="485"/>
      <c r="AG112" s="484"/>
      <c r="AH112" s="484"/>
      <c r="AI112" s="30">
        <f t="shared" si="153"/>
        <v>13373589</v>
      </c>
      <c r="AJ112" s="27"/>
      <c r="AK112" s="126">
        <f t="shared" si="138"/>
        <v>13373589</v>
      </c>
      <c r="AL112" s="30">
        <f>+AI112-AJ112</f>
        <v>13373589</v>
      </c>
      <c r="AM112" s="30">
        <v>1773589</v>
      </c>
      <c r="AN112" s="298">
        <v>0</v>
      </c>
      <c r="AO112" s="298">
        <v>11600000</v>
      </c>
      <c r="AP112" s="298">
        <v>0</v>
      </c>
      <c r="AQ112" s="299">
        <v>0</v>
      </c>
      <c r="AR112" s="30">
        <v>0</v>
      </c>
      <c r="AS112" s="30"/>
      <c r="AT112" s="40"/>
      <c r="AU112" s="40"/>
      <c r="AV112" s="40"/>
      <c r="AW112" s="152"/>
      <c r="AX112" s="115"/>
      <c r="AY112" s="30">
        <f>+SUM(AM112:AX112)</f>
        <v>13373589</v>
      </c>
      <c r="AZ112" s="30">
        <v>0</v>
      </c>
      <c r="BA112" s="30">
        <v>1773589</v>
      </c>
      <c r="BB112" s="37">
        <v>0</v>
      </c>
      <c r="BC112" s="45">
        <v>11455299</v>
      </c>
      <c r="BD112" s="40">
        <v>0</v>
      </c>
      <c r="BE112" s="40">
        <v>0</v>
      </c>
      <c r="BF112" s="40"/>
      <c r="BG112" s="40"/>
      <c r="BH112" s="40"/>
      <c r="BI112" s="40"/>
      <c r="BJ112" s="40"/>
      <c r="BK112" s="115"/>
      <c r="BL112" s="30">
        <f>+SUM(AZ112:BK112)</f>
        <v>13228888</v>
      </c>
      <c r="BM112" s="34">
        <v>0</v>
      </c>
      <c r="BN112" s="34">
        <v>0</v>
      </c>
      <c r="BO112" s="34">
        <v>0</v>
      </c>
      <c r="BP112" s="34">
        <v>0</v>
      </c>
      <c r="BQ112" s="34">
        <v>0</v>
      </c>
      <c r="BR112" s="38">
        <v>13228888</v>
      </c>
      <c r="BS112" s="38"/>
      <c r="BT112" s="38"/>
      <c r="BU112" s="38"/>
      <c r="BV112" s="38"/>
      <c r="BW112" s="40"/>
      <c r="BX112" s="115"/>
      <c r="BY112" s="30">
        <f>+SUM(BM112:BX112)</f>
        <v>13228888</v>
      </c>
      <c r="BZ112" s="38">
        <v>0</v>
      </c>
      <c r="CA112" s="38">
        <v>0</v>
      </c>
      <c r="CB112" s="38">
        <v>0</v>
      </c>
      <c r="CC112" s="38">
        <v>0</v>
      </c>
      <c r="CD112" s="38">
        <v>0</v>
      </c>
      <c r="CE112" s="38">
        <v>13228888</v>
      </c>
      <c r="CF112" s="38"/>
      <c r="CG112" s="38"/>
      <c r="CH112" s="38"/>
      <c r="CI112" s="38"/>
      <c r="CJ112" s="38"/>
      <c r="CK112" s="115"/>
      <c r="CL112" s="31">
        <f>+SUM(BZ112:CK112)</f>
        <v>13228888</v>
      </c>
      <c r="CM112" s="30">
        <f>+AL112-AY112</f>
        <v>0</v>
      </c>
      <c r="CN112" s="33">
        <f>+AY112-BL112</f>
        <v>144701</v>
      </c>
      <c r="CO112" s="33">
        <f>+BL112-BY112</f>
        <v>0</v>
      </c>
      <c r="CP112" s="33">
        <f>+BY112-CL112</f>
        <v>0</v>
      </c>
      <c r="CQ112" s="74">
        <f t="shared" si="81"/>
        <v>1</v>
      </c>
      <c r="CR112" s="74">
        <f t="shared" si="82"/>
        <v>0.98918009219514669</v>
      </c>
    </row>
    <row r="113" spans="1:96" s="26" customFormat="1" ht="18" customHeight="1" outlineLevel="2" thickBot="1" x14ac:dyDescent="0.25">
      <c r="A113" s="403" t="s">
        <v>775</v>
      </c>
      <c r="B113" s="43" t="s">
        <v>197</v>
      </c>
      <c r="C113" s="452" t="s">
        <v>85</v>
      </c>
      <c r="D113" s="65" t="s">
        <v>101</v>
      </c>
      <c r="E113" s="30">
        <v>520000000</v>
      </c>
      <c r="F113" s="42"/>
      <c r="G113" s="38"/>
      <c r="H113" s="38"/>
      <c r="I113" s="38"/>
      <c r="J113" s="38">
        <v>8223589</v>
      </c>
      <c r="K113" s="38"/>
      <c r="L113" s="38"/>
      <c r="M113" s="38"/>
      <c r="N113" s="38"/>
      <c r="O113" s="38"/>
      <c r="P113" s="38"/>
      <c r="Q113" s="35"/>
      <c r="R113" s="30"/>
      <c r="S113" s="33"/>
      <c r="T113" s="42"/>
      <c r="U113" s="38"/>
      <c r="V113" s="38"/>
      <c r="W113" s="38"/>
      <c r="X113" s="38"/>
      <c r="Y113" s="38"/>
      <c r="Z113" s="38"/>
      <c r="AA113" s="38"/>
      <c r="AB113" s="38"/>
      <c r="AC113" s="35"/>
      <c r="AD113" s="34">
        <f t="shared" si="152"/>
        <v>8223589</v>
      </c>
      <c r="AE113" s="36">
        <f t="shared" si="152"/>
        <v>0</v>
      </c>
      <c r="AF113" s="32"/>
      <c r="AG113" s="30"/>
      <c r="AH113" s="30"/>
      <c r="AI113" s="54">
        <f t="shared" si="153"/>
        <v>511776411</v>
      </c>
      <c r="AJ113" s="33"/>
      <c r="AK113" s="114">
        <f t="shared" si="138"/>
        <v>511776411</v>
      </c>
      <c r="AL113" s="37">
        <f>+AI113-AJ113</f>
        <v>511776411</v>
      </c>
      <c r="AM113" s="30">
        <v>59053204</v>
      </c>
      <c r="AN113" s="298">
        <v>0</v>
      </c>
      <c r="AO113" s="298">
        <v>452723207</v>
      </c>
      <c r="AP113" s="298">
        <v>0</v>
      </c>
      <c r="AQ113" s="299">
        <v>0</v>
      </c>
      <c r="AR113" s="30">
        <v>0</v>
      </c>
      <c r="AS113" s="30"/>
      <c r="AT113" s="40"/>
      <c r="AU113" s="40"/>
      <c r="AV113" s="40"/>
      <c r="AW113" s="152"/>
      <c r="AX113" s="115"/>
      <c r="AY113" s="30">
        <f>+SUM(AM113:AX113)</f>
        <v>511776411</v>
      </c>
      <c r="AZ113" s="30">
        <v>0</v>
      </c>
      <c r="BA113" s="30">
        <v>59053204</v>
      </c>
      <c r="BB113" s="37">
        <v>0</v>
      </c>
      <c r="BC113" s="45">
        <v>452390666</v>
      </c>
      <c r="BD113" s="40">
        <v>0</v>
      </c>
      <c r="BE113" s="40">
        <v>0</v>
      </c>
      <c r="BF113" s="40"/>
      <c r="BG113" s="40"/>
      <c r="BH113" s="40"/>
      <c r="BI113" s="40"/>
      <c r="BJ113" s="40"/>
      <c r="BK113" s="115"/>
      <c r="BL113" s="30">
        <f>+SUM(AZ113:BK113)</f>
        <v>511443870</v>
      </c>
      <c r="BM113" s="34">
        <v>0</v>
      </c>
      <c r="BN113" s="34">
        <v>0</v>
      </c>
      <c r="BO113" s="34">
        <v>0</v>
      </c>
      <c r="BP113" s="34">
        <v>0</v>
      </c>
      <c r="BQ113" s="34">
        <v>0</v>
      </c>
      <c r="BR113" s="38">
        <v>511443870</v>
      </c>
      <c r="BS113" s="38"/>
      <c r="BT113" s="38"/>
      <c r="BU113" s="38"/>
      <c r="BV113" s="38"/>
      <c r="BW113" s="40"/>
      <c r="BX113" s="115"/>
      <c r="BY113" s="30">
        <f>+SUM(BM113:BX113)</f>
        <v>511443870</v>
      </c>
      <c r="BZ113" s="38">
        <v>0</v>
      </c>
      <c r="CA113" s="38">
        <v>0</v>
      </c>
      <c r="CB113" s="38">
        <v>0</v>
      </c>
      <c r="CC113" s="38">
        <v>0</v>
      </c>
      <c r="CD113" s="38">
        <v>0</v>
      </c>
      <c r="CE113" s="38">
        <v>511443870</v>
      </c>
      <c r="CF113" s="38"/>
      <c r="CG113" s="38"/>
      <c r="CH113" s="38"/>
      <c r="CI113" s="38"/>
      <c r="CJ113" s="38"/>
      <c r="CK113" s="115"/>
      <c r="CL113" s="31">
        <f>+SUM(BZ113:CK113)</f>
        <v>511443870</v>
      </c>
      <c r="CM113" s="30">
        <f>+AL113-AY113</f>
        <v>0</v>
      </c>
      <c r="CN113" s="33">
        <f>+AY113-BL113</f>
        <v>332541</v>
      </c>
      <c r="CO113" s="33">
        <f>+BL113-BY113</f>
        <v>0</v>
      </c>
      <c r="CP113" s="33">
        <f>+BY113-CL113</f>
        <v>0</v>
      </c>
      <c r="CQ113" s="74">
        <f t="shared" si="81"/>
        <v>1</v>
      </c>
      <c r="CR113" s="74">
        <f t="shared" si="82"/>
        <v>0.99935022210314417</v>
      </c>
    </row>
    <row r="114" spans="1:96" s="64" customFormat="1" ht="21.75" customHeight="1" outlineLevel="2" thickBot="1" x14ac:dyDescent="0.25">
      <c r="A114" s="258"/>
      <c r="B114" s="131" t="s">
        <v>257</v>
      </c>
      <c r="C114" s="451" t="s">
        <v>85</v>
      </c>
      <c r="D114" s="110" t="s">
        <v>258</v>
      </c>
      <c r="E114" s="134">
        <f>+E115+E116</f>
        <v>1045139548</v>
      </c>
      <c r="F114" s="134">
        <f t="shared" ref="F114:AE114" si="154">+F115+F116</f>
        <v>0</v>
      </c>
      <c r="G114" s="134">
        <f t="shared" si="154"/>
        <v>0</v>
      </c>
      <c r="H114" s="134">
        <f t="shared" si="154"/>
        <v>0</v>
      </c>
      <c r="I114" s="134">
        <f t="shared" si="154"/>
        <v>100000000</v>
      </c>
      <c r="J114" s="134">
        <f t="shared" si="154"/>
        <v>0</v>
      </c>
      <c r="K114" s="134">
        <f t="shared" si="154"/>
        <v>0</v>
      </c>
      <c r="L114" s="134">
        <f t="shared" si="154"/>
        <v>30000000</v>
      </c>
      <c r="M114" s="134">
        <f t="shared" si="154"/>
        <v>0</v>
      </c>
      <c r="N114" s="134">
        <f t="shared" si="154"/>
        <v>0</v>
      </c>
      <c r="O114" s="134">
        <f t="shared" si="154"/>
        <v>0</v>
      </c>
      <c r="P114" s="134">
        <f t="shared" si="154"/>
        <v>0</v>
      </c>
      <c r="Q114" s="133">
        <f t="shared" si="154"/>
        <v>0</v>
      </c>
      <c r="R114" s="134">
        <f t="shared" si="154"/>
        <v>0</v>
      </c>
      <c r="S114" s="132">
        <f t="shared" si="154"/>
        <v>48000000</v>
      </c>
      <c r="T114" s="132">
        <f t="shared" si="154"/>
        <v>0</v>
      </c>
      <c r="U114" s="134">
        <f t="shared" si="154"/>
        <v>0</v>
      </c>
      <c r="V114" s="134">
        <f t="shared" si="154"/>
        <v>0</v>
      </c>
      <c r="W114" s="134">
        <f t="shared" si="154"/>
        <v>0</v>
      </c>
      <c r="X114" s="134">
        <f t="shared" si="154"/>
        <v>0</v>
      </c>
      <c r="Y114" s="134">
        <f t="shared" si="154"/>
        <v>0</v>
      </c>
      <c r="Z114" s="134">
        <f t="shared" si="154"/>
        <v>0</v>
      </c>
      <c r="AA114" s="134">
        <f t="shared" si="154"/>
        <v>0</v>
      </c>
      <c r="AB114" s="134">
        <f t="shared" si="154"/>
        <v>0</v>
      </c>
      <c r="AC114" s="133">
        <f t="shared" si="154"/>
        <v>0</v>
      </c>
      <c r="AD114" s="134">
        <f t="shared" si="154"/>
        <v>30000000</v>
      </c>
      <c r="AE114" s="134">
        <f t="shared" si="154"/>
        <v>148000000</v>
      </c>
      <c r="AF114" s="135">
        <f t="shared" ref="AF114:BK114" si="155">+AF115+AF116</f>
        <v>0</v>
      </c>
      <c r="AG114" s="134">
        <f t="shared" si="155"/>
        <v>440000000</v>
      </c>
      <c r="AH114" s="134">
        <f t="shared" si="155"/>
        <v>0</v>
      </c>
      <c r="AI114" s="751">
        <f t="shared" si="155"/>
        <v>1603139548</v>
      </c>
      <c r="AJ114" s="134">
        <f t="shared" si="155"/>
        <v>0</v>
      </c>
      <c r="AK114" s="134">
        <f t="shared" si="155"/>
        <v>1277298887</v>
      </c>
      <c r="AL114" s="134">
        <f t="shared" si="155"/>
        <v>1603139548</v>
      </c>
      <c r="AM114" s="134">
        <f t="shared" si="155"/>
        <v>1005177204</v>
      </c>
      <c r="AN114" s="134">
        <f t="shared" si="155"/>
        <v>97548940</v>
      </c>
      <c r="AO114" s="134">
        <f t="shared" si="155"/>
        <v>0</v>
      </c>
      <c r="AP114" s="134">
        <f t="shared" si="155"/>
        <v>0</v>
      </c>
      <c r="AQ114" s="134">
        <f t="shared" si="155"/>
        <v>0</v>
      </c>
      <c r="AR114" s="134">
        <f t="shared" si="155"/>
        <v>0</v>
      </c>
      <c r="AS114" s="134">
        <f t="shared" si="155"/>
        <v>48000000</v>
      </c>
      <c r="AT114" s="134">
        <f t="shared" si="155"/>
        <v>126572743</v>
      </c>
      <c r="AU114" s="134">
        <f>+AU115+AU116</f>
        <v>0</v>
      </c>
      <c r="AV114" s="134">
        <f t="shared" si="155"/>
        <v>0</v>
      </c>
      <c r="AW114" s="134">
        <f t="shared" si="155"/>
        <v>0</v>
      </c>
      <c r="AX114" s="134">
        <f t="shared" si="155"/>
        <v>0</v>
      </c>
      <c r="AY114" s="134">
        <f t="shared" si="155"/>
        <v>1277298887</v>
      </c>
      <c r="AZ114" s="134">
        <f t="shared" si="155"/>
        <v>1005177204</v>
      </c>
      <c r="BA114" s="134">
        <f t="shared" si="155"/>
        <v>2348940</v>
      </c>
      <c r="BB114" s="134">
        <f t="shared" si="155"/>
        <v>0</v>
      </c>
      <c r="BC114" s="134">
        <f t="shared" si="155"/>
        <v>72168000</v>
      </c>
      <c r="BD114" s="134">
        <f t="shared" si="155"/>
        <v>0</v>
      </c>
      <c r="BE114" s="134">
        <f t="shared" si="155"/>
        <v>0</v>
      </c>
      <c r="BF114" s="134">
        <f t="shared" si="155"/>
        <v>12000000</v>
      </c>
      <c r="BG114" s="134">
        <f t="shared" si="155"/>
        <v>36000000</v>
      </c>
      <c r="BH114" s="134">
        <f>+BH115+BH116</f>
        <v>22843182</v>
      </c>
      <c r="BI114" s="134">
        <f t="shared" si="155"/>
        <v>0</v>
      </c>
      <c r="BJ114" s="134">
        <f t="shared" si="155"/>
        <v>0</v>
      </c>
      <c r="BK114" s="134">
        <f t="shared" si="155"/>
        <v>0</v>
      </c>
      <c r="BL114" s="134">
        <f t="shared" ref="BL114:CP114" si="156">+BL115+BL116</f>
        <v>1150537326</v>
      </c>
      <c r="BM114" s="134">
        <f t="shared" si="156"/>
        <v>87373364</v>
      </c>
      <c r="BN114" s="134">
        <f t="shared" si="156"/>
        <v>79705297</v>
      </c>
      <c r="BO114" s="134">
        <f t="shared" si="156"/>
        <v>117854853</v>
      </c>
      <c r="BP114" s="134">
        <f t="shared" si="156"/>
        <v>59580537</v>
      </c>
      <c r="BQ114" s="134">
        <f t="shared" si="156"/>
        <v>126760799</v>
      </c>
      <c r="BR114" s="134">
        <f t="shared" si="156"/>
        <v>90876806</v>
      </c>
      <c r="BS114" s="134">
        <f t="shared" si="156"/>
        <v>78265705</v>
      </c>
      <c r="BT114" s="134">
        <f t="shared" si="156"/>
        <v>114714378</v>
      </c>
      <c r="BU114" s="134">
        <f t="shared" si="156"/>
        <v>99689966</v>
      </c>
      <c r="BV114" s="134">
        <f t="shared" si="156"/>
        <v>0</v>
      </c>
      <c r="BW114" s="134">
        <f t="shared" si="156"/>
        <v>0</v>
      </c>
      <c r="BX114" s="134">
        <f t="shared" si="156"/>
        <v>0</v>
      </c>
      <c r="BY114" s="134">
        <f t="shared" si="156"/>
        <v>854821705</v>
      </c>
      <c r="BZ114" s="134">
        <f t="shared" si="156"/>
        <v>87373364</v>
      </c>
      <c r="CA114" s="134">
        <f t="shared" si="156"/>
        <v>79705297</v>
      </c>
      <c r="CB114" s="134">
        <f t="shared" si="156"/>
        <v>117854853</v>
      </c>
      <c r="CC114" s="134">
        <f t="shared" si="156"/>
        <v>59580537</v>
      </c>
      <c r="CD114" s="134">
        <f t="shared" si="156"/>
        <v>126760799</v>
      </c>
      <c r="CE114" s="134">
        <f t="shared" si="156"/>
        <v>90876806</v>
      </c>
      <c r="CF114" s="134">
        <f t="shared" si="156"/>
        <v>78265705</v>
      </c>
      <c r="CG114" s="134">
        <f t="shared" si="156"/>
        <v>114714378</v>
      </c>
      <c r="CH114" s="134">
        <f t="shared" si="156"/>
        <v>99689966</v>
      </c>
      <c r="CI114" s="134">
        <f t="shared" si="156"/>
        <v>0</v>
      </c>
      <c r="CJ114" s="134">
        <f t="shared" si="156"/>
        <v>0</v>
      </c>
      <c r="CK114" s="134">
        <f t="shared" si="156"/>
        <v>0</v>
      </c>
      <c r="CL114" s="133">
        <f t="shared" si="156"/>
        <v>854821705</v>
      </c>
      <c r="CM114" s="134">
        <f t="shared" si="156"/>
        <v>325840661</v>
      </c>
      <c r="CN114" s="132">
        <f t="shared" si="156"/>
        <v>126761561</v>
      </c>
      <c r="CO114" s="132">
        <f t="shared" si="156"/>
        <v>295715621</v>
      </c>
      <c r="CP114" s="132">
        <f t="shared" si="156"/>
        <v>0</v>
      </c>
      <c r="CQ114" s="136">
        <f t="shared" ref="CQ114:CQ138" si="157">IFERROR(AY114/AL114,0)</f>
        <v>0.79674841070042646</v>
      </c>
      <c r="CR114" s="136">
        <f t="shared" ref="CR114:CR138" si="158">IFERROR(BL114/AL114,0)</f>
        <v>0.71767758922506475</v>
      </c>
    </row>
    <row r="115" spans="1:96" s="26" customFormat="1" ht="27" customHeight="1" outlineLevel="2" x14ac:dyDescent="0.2">
      <c r="A115" s="403" t="s">
        <v>776</v>
      </c>
      <c r="B115" s="43" t="s">
        <v>158</v>
      </c>
      <c r="C115" s="452" t="s">
        <v>85</v>
      </c>
      <c r="D115" s="65" t="s">
        <v>102</v>
      </c>
      <c r="E115" s="30">
        <v>1045139548</v>
      </c>
      <c r="F115" s="42"/>
      <c r="G115" s="38"/>
      <c r="H115" s="38"/>
      <c r="I115" s="38"/>
      <c r="J115" s="38"/>
      <c r="K115" s="38"/>
      <c r="L115" s="38">
        <v>30000000</v>
      </c>
      <c r="M115" s="38"/>
      <c r="N115" s="38"/>
      <c r="O115" s="38"/>
      <c r="P115" s="38"/>
      <c r="Q115" s="35"/>
      <c r="R115" s="30"/>
      <c r="S115" s="33">
        <f>48000000</f>
        <v>48000000</v>
      </c>
      <c r="T115" s="42"/>
      <c r="U115" s="38"/>
      <c r="V115" s="38"/>
      <c r="W115" s="38"/>
      <c r="X115" s="38"/>
      <c r="Y115" s="38"/>
      <c r="Z115" s="38"/>
      <c r="AA115" s="38"/>
      <c r="AB115" s="38"/>
      <c r="AC115" s="35"/>
      <c r="AD115" s="34">
        <f>+F115+H115+J115+L115+N115+P115+R115+T115+V115+X115+Z115+AB115</f>
        <v>30000000</v>
      </c>
      <c r="AE115" s="36">
        <f>+G115+I115+K115+M115+O115+Q115+S115+U115+W115+Y115+AA115+AC115</f>
        <v>48000000</v>
      </c>
      <c r="AF115" s="32"/>
      <c r="AG115" s="30">
        <v>140000000</v>
      </c>
      <c r="AH115" s="30"/>
      <c r="AI115" s="757">
        <f t="shared" ref="AI115:AI116" si="159">+E115-AD115+AE115-AH115-AF115+AG115</f>
        <v>1203139548</v>
      </c>
      <c r="AJ115" s="33"/>
      <c r="AK115" s="114">
        <f t="shared" si="138"/>
        <v>1182098887</v>
      </c>
      <c r="AL115" s="37">
        <f>+AI115-AJ115</f>
        <v>1203139548</v>
      </c>
      <c r="AM115" s="30">
        <v>1005177204</v>
      </c>
      <c r="AN115" s="298">
        <v>2348940</v>
      </c>
      <c r="AO115" s="298"/>
      <c r="AP115" s="298"/>
      <c r="AQ115" s="299"/>
      <c r="AR115" s="30"/>
      <c r="AS115" s="30">
        <v>48000000</v>
      </c>
      <c r="AT115" s="40">
        <v>126572743</v>
      </c>
      <c r="AU115" s="40"/>
      <c r="AV115" s="40"/>
      <c r="AW115" s="152"/>
      <c r="AX115" s="115"/>
      <c r="AY115" s="30">
        <f>+SUM(AM115:AX115)</f>
        <v>1182098887</v>
      </c>
      <c r="AZ115" s="30">
        <v>1005177204</v>
      </c>
      <c r="BA115" s="30">
        <v>2348940</v>
      </c>
      <c r="BB115" s="37"/>
      <c r="BC115" s="45"/>
      <c r="BD115" s="40"/>
      <c r="BE115" s="40"/>
      <c r="BF115" s="40">
        <v>12000000</v>
      </c>
      <c r="BG115" s="40">
        <v>36000000</v>
      </c>
      <c r="BH115" s="40">
        <v>22843182</v>
      </c>
      <c r="BI115" s="40"/>
      <c r="BJ115" s="40"/>
      <c r="BK115" s="40"/>
      <c r="BL115" s="38">
        <f>+SUM(AZ115:BK115)</f>
        <v>1078369326</v>
      </c>
      <c r="BM115" s="34">
        <v>87373364</v>
      </c>
      <c r="BN115" s="38">
        <v>79705297</v>
      </c>
      <c r="BO115" s="38">
        <v>117854853</v>
      </c>
      <c r="BP115" s="38">
        <v>59580537</v>
      </c>
      <c r="BQ115" s="38">
        <v>126760799</v>
      </c>
      <c r="BR115" s="38">
        <v>90876806</v>
      </c>
      <c r="BS115" s="38">
        <v>78265705</v>
      </c>
      <c r="BT115" s="38">
        <v>100461238</v>
      </c>
      <c r="BU115" s="38">
        <v>81648018</v>
      </c>
      <c r="BV115" s="38"/>
      <c r="BW115" s="40"/>
      <c r="BX115" s="40"/>
      <c r="BY115" s="38">
        <f>+SUM(BM115:BX115)</f>
        <v>822526617</v>
      </c>
      <c r="BZ115" s="38">
        <v>87373364</v>
      </c>
      <c r="CA115" s="38">
        <v>79705297</v>
      </c>
      <c r="CB115" s="38">
        <v>117854853</v>
      </c>
      <c r="CC115" s="38">
        <v>59580537</v>
      </c>
      <c r="CD115" s="38">
        <v>126760799</v>
      </c>
      <c r="CE115" s="38">
        <v>90876806</v>
      </c>
      <c r="CF115" s="38">
        <v>78265705</v>
      </c>
      <c r="CG115" s="38">
        <v>100461238</v>
      </c>
      <c r="CH115" s="38">
        <v>81648018</v>
      </c>
      <c r="CI115" s="38"/>
      <c r="CJ115" s="38"/>
      <c r="CK115" s="115"/>
      <c r="CL115" s="31">
        <f>+SUM(BZ115:CK115)</f>
        <v>822526617</v>
      </c>
      <c r="CM115" s="30">
        <f>+AL115-AY115</f>
        <v>21040661</v>
      </c>
      <c r="CN115" s="33">
        <f>+AY115-BL115</f>
        <v>103729561</v>
      </c>
      <c r="CO115" s="33">
        <f>+BL115-BY115</f>
        <v>255842709</v>
      </c>
      <c r="CP115" s="33">
        <f>+BY115-CL115</f>
        <v>0</v>
      </c>
      <c r="CQ115" s="74">
        <f t="shared" si="157"/>
        <v>0.9825118698533547</v>
      </c>
      <c r="CR115" s="74">
        <f t="shared" si="158"/>
        <v>0.89629613438656575</v>
      </c>
    </row>
    <row r="116" spans="1:96" s="26" customFormat="1" ht="27.75" customHeight="1" outlineLevel="2" thickBot="1" x14ac:dyDescent="0.25">
      <c r="A116" s="404" t="s">
        <v>777</v>
      </c>
      <c r="B116" s="43" t="s">
        <v>445</v>
      </c>
      <c r="C116" s="452">
        <v>10</v>
      </c>
      <c r="D116" s="65" t="s">
        <v>441</v>
      </c>
      <c r="E116" s="30">
        <v>0</v>
      </c>
      <c r="F116" s="42"/>
      <c r="G116" s="38"/>
      <c r="H116" s="38"/>
      <c r="I116" s="38">
        <v>100000000</v>
      </c>
      <c r="J116" s="38"/>
      <c r="K116" s="38"/>
      <c r="L116" s="38"/>
      <c r="M116" s="38"/>
      <c r="N116" s="38"/>
      <c r="O116" s="38"/>
      <c r="P116" s="38"/>
      <c r="Q116" s="35"/>
      <c r="R116" s="30"/>
      <c r="S116" s="33"/>
      <c r="T116" s="42"/>
      <c r="U116" s="38"/>
      <c r="V116" s="38"/>
      <c r="W116" s="38"/>
      <c r="X116" s="38"/>
      <c r="Y116" s="38"/>
      <c r="Z116" s="38"/>
      <c r="AA116" s="38"/>
      <c r="AB116" s="38"/>
      <c r="AC116" s="35"/>
      <c r="AD116" s="34">
        <f>+F116+H116+J116+L116+N116+P116+R116+T116+V116+X116+Z116+AB116</f>
        <v>0</v>
      </c>
      <c r="AE116" s="36">
        <f>+G116+I116+K116+M116+O116+Q116+S116+U116+W116+Y116+AA116+AC116</f>
        <v>100000000</v>
      </c>
      <c r="AF116" s="32"/>
      <c r="AG116" s="30">
        <v>300000000</v>
      </c>
      <c r="AH116" s="30"/>
      <c r="AI116" s="54">
        <f t="shared" si="159"/>
        <v>400000000</v>
      </c>
      <c r="AJ116" s="33"/>
      <c r="AK116" s="34">
        <f t="shared" si="138"/>
        <v>95200000</v>
      </c>
      <c r="AL116" s="30">
        <f>+AI116-AJ116</f>
        <v>400000000</v>
      </c>
      <c r="AM116" s="30">
        <v>0</v>
      </c>
      <c r="AN116" s="298">
        <v>95200000</v>
      </c>
      <c r="AO116" s="298">
        <v>0</v>
      </c>
      <c r="AP116" s="298">
        <v>0</v>
      </c>
      <c r="AQ116" s="299">
        <v>0</v>
      </c>
      <c r="AR116" s="30">
        <v>0</v>
      </c>
      <c r="AS116" s="30"/>
      <c r="AT116" s="32"/>
      <c r="AU116" s="32"/>
      <c r="AV116" s="32"/>
      <c r="AW116" s="158"/>
      <c r="AX116" s="32"/>
      <c r="AY116" s="30">
        <f>+SUM(AM116:AX116)</f>
        <v>95200000</v>
      </c>
      <c r="AZ116" s="30">
        <v>0</v>
      </c>
      <c r="BA116" s="30">
        <v>0</v>
      </c>
      <c r="BB116" s="37">
        <v>0</v>
      </c>
      <c r="BC116" s="45">
        <v>72168000</v>
      </c>
      <c r="BD116" s="40">
        <v>0</v>
      </c>
      <c r="BE116" s="38">
        <v>0</v>
      </c>
      <c r="BF116" s="38"/>
      <c r="BG116" s="38"/>
      <c r="BH116" s="38"/>
      <c r="BI116" s="38"/>
      <c r="BJ116" s="38"/>
      <c r="BK116" s="38"/>
      <c r="BL116" s="38">
        <f>+SUM(AZ116:BK116)</f>
        <v>72168000</v>
      </c>
      <c r="BM116" s="34"/>
      <c r="BN116" s="34"/>
      <c r="BO116" s="34"/>
      <c r="BP116" s="34"/>
      <c r="BQ116" s="34"/>
      <c r="BR116" s="38"/>
      <c r="BS116" s="38"/>
      <c r="BT116" s="38">
        <v>14253140</v>
      </c>
      <c r="BU116" s="38">
        <v>18041948</v>
      </c>
      <c r="BV116" s="38"/>
      <c r="BW116" s="38"/>
      <c r="BX116" s="38"/>
      <c r="BY116" s="38">
        <f>SUBTOTAL(9,BM116:BX116)</f>
        <v>32295088</v>
      </c>
      <c r="BZ116" s="38"/>
      <c r="CA116" s="38"/>
      <c r="CB116" s="38"/>
      <c r="CC116" s="38"/>
      <c r="CD116" s="38"/>
      <c r="CE116" s="35"/>
      <c r="CF116" s="38"/>
      <c r="CG116" s="38">
        <v>14253140</v>
      </c>
      <c r="CH116" s="32">
        <v>18041948</v>
      </c>
      <c r="CI116" s="32"/>
      <c r="CJ116" s="32"/>
      <c r="CK116" s="32"/>
      <c r="CL116" s="31">
        <f>+SUM(BZ116:CK116)</f>
        <v>32295088</v>
      </c>
      <c r="CM116" s="30">
        <f>+AL116-AY116</f>
        <v>304800000</v>
      </c>
      <c r="CN116" s="33">
        <f>+AY116-BL116</f>
        <v>23032000</v>
      </c>
      <c r="CO116" s="33">
        <f>+BL116-BY116</f>
        <v>39872912</v>
      </c>
      <c r="CP116" s="33">
        <f>+BY116-CL116</f>
        <v>0</v>
      </c>
      <c r="CQ116" s="74">
        <f t="shared" si="157"/>
        <v>0.23799999999999999</v>
      </c>
      <c r="CR116" s="74">
        <f t="shared" si="158"/>
        <v>0.18042</v>
      </c>
    </row>
    <row r="117" spans="1:96" s="64" customFormat="1" ht="20.25" customHeight="1" outlineLevel="2" thickBot="1" x14ac:dyDescent="0.25">
      <c r="A117" s="258"/>
      <c r="B117" s="131" t="s">
        <v>267</v>
      </c>
      <c r="C117" s="634" t="s">
        <v>687</v>
      </c>
      <c r="D117" s="110" t="s">
        <v>259</v>
      </c>
      <c r="E117" s="134">
        <f>+SUM(E118:E121)</f>
        <v>250000000</v>
      </c>
      <c r="F117" s="134">
        <f t="shared" ref="F117:BS117" si="160">+SUM(F118:F121)</f>
        <v>0</v>
      </c>
      <c r="G117" s="134">
        <f t="shared" si="160"/>
        <v>0</v>
      </c>
      <c r="H117" s="134">
        <f t="shared" si="160"/>
        <v>12000000</v>
      </c>
      <c r="I117" s="134">
        <f t="shared" si="160"/>
        <v>0</v>
      </c>
      <c r="J117" s="134">
        <f t="shared" si="160"/>
        <v>0</v>
      </c>
      <c r="K117" s="134">
        <f t="shared" si="160"/>
        <v>0</v>
      </c>
      <c r="L117" s="134">
        <f t="shared" si="160"/>
        <v>0</v>
      </c>
      <c r="M117" s="134">
        <f t="shared" si="160"/>
        <v>0</v>
      </c>
      <c r="N117" s="134">
        <f t="shared" si="160"/>
        <v>0</v>
      </c>
      <c r="O117" s="134">
        <f t="shared" si="160"/>
        <v>0</v>
      </c>
      <c r="P117" s="134">
        <f t="shared" si="160"/>
        <v>0</v>
      </c>
      <c r="Q117" s="133">
        <f t="shared" si="160"/>
        <v>60000000</v>
      </c>
      <c r="R117" s="134">
        <f t="shared" si="160"/>
        <v>0</v>
      </c>
      <c r="S117" s="132">
        <f t="shared" si="160"/>
        <v>0</v>
      </c>
      <c r="T117" s="132">
        <f t="shared" si="160"/>
        <v>0</v>
      </c>
      <c r="U117" s="134">
        <f t="shared" si="160"/>
        <v>0</v>
      </c>
      <c r="V117" s="134">
        <f t="shared" si="160"/>
        <v>0</v>
      </c>
      <c r="W117" s="134">
        <f t="shared" si="160"/>
        <v>50000000</v>
      </c>
      <c r="X117" s="134">
        <f t="shared" si="160"/>
        <v>0</v>
      </c>
      <c r="Y117" s="134">
        <f t="shared" si="160"/>
        <v>0</v>
      </c>
      <c r="Z117" s="134">
        <f t="shared" si="160"/>
        <v>0</v>
      </c>
      <c r="AA117" s="134">
        <f t="shared" si="160"/>
        <v>0</v>
      </c>
      <c r="AB117" s="134">
        <f t="shared" si="160"/>
        <v>0</v>
      </c>
      <c r="AC117" s="133">
        <f t="shared" si="160"/>
        <v>0</v>
      </c>
      <c r="AD117" s="134">
        <f t="shared" si="160"/>
        <v>12000000</v>
      </c>
      <c r="AE117" s="134">
        <f t="shared" si="160"/>
        <v>110000000</v>
      </c>
      <c r="AF117" s="135">
        <f>+SUM(AF118:AF121)</f>
        <v>0</v>
      </c>
      <c r="AG117" s="134">
        <f>+SUM(AG118:AG121)</f>
        <v>550000000</v>
      </c>
      <c r="AH117" s="134">
        <f t="shared" si="160"/>
        <v>0</v>
      </c>
      <c r="AI117" s="751">
        <f t="shared" si="160"/>
        <v>898000000</v>
      </c>
      <c r="AJ117" s="134">
        <f t="shared" si="160"/>
        <v>0</v>
      </c>
      <c r="AK117" s="134">
        <f t="shared" si="160"/>
        <v>898000000</v>
      </c>
      <c r="AL117" s="134">
        <f t="shared" si="160"/>
        <v>898000000</v>
      </c>
      <c r="AM117" s="134">
        <f t="shared" si="160"/>
        <v>300000000</v>
      </c>
      <c r="AN117" s="134">
        <f t="shared" si="160"/>
        <v>18000000</v>
      </c>
      <c r="AO117" s="134">
        <f t="shared" si="160"/>
        <v>0</v>
      </c>
      <c r="AP117" s="134">
        <f t="shared" si="160"/>
        <v>15000000</v>
      </c>
      <c r="AQ117" s="134">
        <f t="shared" si="160"/>
        <v>0</v>
      </c>
      <c r="AR117" s="134">
        <f t="shared" si="160"/>
        <v>15000000</v>
      </c>
      <c r="AS117" s="134">
        <f t="shared" si="160"/>
        <v>0</v>
      </c>
      <c r="AT117" s="134">
        <f>+SUM(AT118:AT121)</f>
        <v>550000000</v>
      </c>
      <c r="AU117" s="134">
        <f>+SUM(AU118:AU121)</f>
        <v>0</v>
      </c>
      <c r="AV117" s="134">
        <f t="shared" si="160"/>
        <v>0</v>
      </c>
      <c r="AW117" s="134">
        <f t="shared" si="160"/>
        <v>0</v>
      </c>
      <c r="AX117" s="134">
        <f t="shared" si="160"/>
        <v>0</v>
      </c>
      <c r="AY117" s="134">
        <f t="shared" si="160"/>
        <v>898000000</v>
      </c>
      <c r="AZ117" s="134">
        <f t="shared" si="160"/>
        <v>144485098</v>
      </c>
      <c r="BA117" s="134">
        <f t="shared" si="160"/>
        <v>15730326</v>
      </c>
      <c r="BB117" s="134">
        <f t="shared" si="160"/>
        <v>642352</v>
      </c>
      <c r="BC117" s="134">
        <f t="shared" si="160"/>
        <v>16027116</v>
      </c>
      <c r="BD117" s="134">
        <f t="shared" si="160"/>
        <v>16675967</v>
      </c>
      <c r="BE117" s="134">
        <f t="shared" si="160"/>
        <v>42296745</v>
      </c>
      <c r="BF117" s="134">
        <f t="shared" si="160"/>
        <v>1358802</v>
      </c>
      <c r="BG117" s="134">
        <f t="shared" si="160"/>
        <v>334322432</v>
      </c>
      <c r="BH117" s="134">
        <f>+SUM(BH118:BH121)</f>
        <v>202094607</v>
      </c>
      <c r="BI117" s="134">
        <f t="shared" si="160"/>
        <v>0</v>
      </c>
      <c r="BJ117" s="134">
        <f t="shared" si="160"/>
        <v>0</v>
      </c>
      <c r="BK117" s="134">
        <f t="shared" si="160"/>
        <v>0</v>
      </c>
      <c r="BL117" s="134">
        <f t="shared" si="160"/>
        <v>773633445</v>
      </c>
      <c r="BM117" s="134">
        <f t="shared" si="160"/>
        <v>75574279</v>
      </c>
      <c r="BN117" s="134">
        <f t="shared" si="160"/>
        <v>84270508</v>
      </c>
      <c r="BO117" s="134">
        <f t="shared" si="160"/>
        <v>749411</v>
      </c>
      <c r="BP117" s="134">
        <f t="shared" si="160"/>
        <v>8844868</v>
      </c>
      <c r="BQ117" s="134">
        <f t="shared" si="160"/>
        <v>23153474</v>
      </c>
      <c r="BR117" s="134">
        <f t="shared" si="160"/>
        <v>27296745</v>
      </c>
      <c r="BS117" s="134">
        <f t="shared" si="160"/>
        <v>5250915</v>
      </c>
      <c r="BT117" s="134">
        <f>+SUM(BT118:BT121)</f>
        <v>10881169</v>
      </c>
      <c r="BU117" s="134">
        <f t="shared" ref="BU117:CK117" si="161">+SUM(BU118:BU121)</f>
        <v>120364195</v>
      </c>
      <c r="BV117" s="134">
        <f t="shared" si="161"/>
        <v>0</v>
      </c>
      <c r="BW117" s="134">
        <f t="shared" si="161"/>
        <v>0</v>
      </c>
      <c r="BX117" s="134">
        <f t="shared" si="161"/>
        <v>0</v>
      </c>
      <c r="BY117" s="134">
        <f t="shared" si="161"/>
        <v>356385564</v>
      </c>
      <c r="BZ117" s="134">
        <f t="shared" si="161"/>
        <v>67620643</v>
      </c>
      <c r="CA117" s="134">
        <f t="shared" si="161"/>
        <v>90899438</v>
      </c>
      <c r="CB117" s="134">
        <f t="shared" si="161"/>
        <v>2074117</v>
      </c>
      <c r="CC117" s="134">
        <f t="shared" si="161"/>
        <v>7817752</v>
      </c>
      <c r="CD117" s="134">
        <f t="shared" si="161"/>
        <v>24180590</v>
      </c>
      <c r="CE117" s="134">
        <f t="shared" si="161"/>
        <v>27296745</v>
      </c>
      <c r="CF117" s="134">
        <f t="shared" si="161"/>
        <v>3892113</v>
      </c>
      <c r="CG117" s="134">
        <f t="shared" si="161"/>
        <v>9684605</v>
      </c>
      <c r="CH117" s="134">
        <f t="shared" si="161"/>
        <v>79465043</v>
      </c>
      <c r="CI117" s="134">
        <f t="shared" si="161"/>
        <v>0</v>
      </c>
      <c r="CJ117" s="134">
        <f t="shared" si="161"/>
        <v>0</v>
      </c>
      <c r="CK117" s="134">
        <f t="shared" si="161"/>
        <v>0</v>
      </c>
      <c r="CL117" s="133">
        <f>+SUM(CL118:CL121)</f>
        <v>312931046</v>
      </c>
      <c r="CM117" s="134">
        <f>+SUM(CM118:CM121)</f>
        <v>0</v>
      </c>
      <c r="CN117" s="132">
        <f>+SUM(CN118:CN121)</f>
        <v>124366555</v>
      </c>
      <c r="CO117" s="132">
        <f>+SUM(CO118:CO121)</f>
        <v>417247881</v>
      </c>
      <c r="CP117" s="132">
        <f>+SUM(CP118:CP121)</f>
        <v>43454518</v>
      </c>
      <c r="CQ117" s="136">
        <f t="shared" si="157"/>
        <v>1</v>
      </c>
      <c r="CR117" s="136">
        <f t="shared" si="158"/>
        <v>0.86150717706013358</v>
      </c>
    </row>
    <row r="118" spans="1:96" s="26" customFormat="1" ht="18" customHeight="1" outlineLevel="2" x14ac:dyDescent="0.2">
      <c r="A118" s="403" t="s">
        <v>778</v>
      </c>
      <c r="B118" s="43" t="s">
        <v>159</v>
      </c>
      <c r="C118" s="452" t="s">
        <v>85</v>
      </c>
      <c r="D118" s="65" t="s">
        <v>103</v>
      </c>
      <c r="E118" s="30">
        <v>50000000</v>
      </c>
      <c r="F118" s="42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5">
        <v>60000000</v>
      </c>
      <c r="R118" s="30"/>
      <c r="S118" s="33"/>
      <c r="T118" s="42"/>
      <c r="U118" s="38"/>
      <c r="V118" s="38"/>
      <c r="W118" s="38">
        <v>50000000</v>
      </c>
      <c r="X118" s="38"/>
      <c r="Y118" s="38"/>
      <c r="Z118" s="38"/>
      <c r="AA118" s="38"/>
      <c r="AB118" s="38"/>
      <c r="AC118" s="35"/>
      <c r="AD118" s="34">
        <f t="shared" ref="AD118:AE122" si="162">+F118+H118+J118+L118+N118+P118+R118+T118+V118+X118+Z118+AB118</f>
        <v>0</v>
      </c>
      <c r="AE118" s="36">
        <f t="shared" si="162"/>
        <v>110000000</v>
      </c>
      <c r="AF118" s="32"/>
      <c r="AG118" s="30"/>
      <c r="AH118" s="30"/>
      <c r="AI118" s="757">
        <f t="shared" ref="AI118:AI122" si="163">+E118-AD118+AE118-AH118-AF118+AG118</f>
        <v>160000000</v>
      </c>
      <c r="AJ118" s="33"/>
      <c r="AK118" s="114">
        <f t="shared" si="138"/>
        <v>160000000</v>
      </c>
      <c r="AL118" s="37">
        <f>+AI118-AJ118</f>
        <v>160000000</v>
      </c>
      <c r="AM118" s="30">
        <v>130000000</v>
      </c>
      <c r="AN118" s="298"/>
      <c r="AO118" s="298"/>
      <c r="AP118" s="298">
        <v>15000000</v>
      </c>
      <c r="AQ118" s="299"/>
      <c r="AR118" s="30">
        <v>15000000</v>
      </c>
      <c r="AS118" s="30"/>
      <c r="AT118" s="40"/>
      <c r="AU118" s="40"/>
      <c r="AV118" s="40"/>
      <c r="AW118" s="152"/>
      <c r="AX118" s="115"/>
      <c r="AY118" s="30">
        <f>+SUM(AM118:AX118)</f>
        <v>160000000</v>
      </c>
      <c r="AZ118" s="30">
        <v>12714633</v>
      </c>
      <c r="BA118" s="30"/>
      <c r="BB118" s="37"/>
      <c r="BC118" s="45">
        <v>16027116</v>
      </c>
      <c r="BD118" s="40">
        <v>16675967</v>
      </c>
      <c r="BE118" s="40">
        <v>42296745</v>
      </c>
      <c r="BF118" s="40">
        <v>1358802</v>
      </c>
      <c r="BG118" s="40">
        <v>10222821</v>
      </c>
      <c r="BH118" s="40">
        <v>26205916</v>
      </c>
      <c r="BI118" s="40"/>
      <c r="BJ118" s="40"/>
      <c r="BK118" s="115"/>
      <c r="BL118" s="30">
        <f>+SUM(AZ118:BK118)</f>
        <v>125502000</v>
      </c>
      <c r="BM118" s="34">
        <v>12714633</v>
      </c>
      <c r="BN118" s="38"/>
      <c r="BO118" s="38"/>
      <c r="BP118" s="38">
        <v>8844868</v>
      </c>
      <c r="BQ118" s="38">
        <v>23153474</v>
      </c>
      <c r="BR118" s="38">
        <v>27296745</v>
      </c>
      <c r="BS118" s="38">
        <v>5250915</v>
      </c>
      <c r="BT118" s="38">
        <v>8325803</v>
      </c>
      <c r="BU118" s="38">
        <v>21090302</v>
      </c>
      <c r="BV118" s="38"/>
      <c r="BW118" s="40"/>
      <c r="BX118" s="115"/>
      <c r="BY118" s="30">
        <f>+SUM(BM118:BX118)</f>
        <v>106676740</v>
      </c>
      <c r="BZ118" s="38">
        <v>12714633</v>
      </c>
      <c r="CA118" s="38"/>
      <c r="CB118" s="38"/>
      <c r="CC118" s="38">
        <v>7817752</v>
      </c>
      <c r="CD118" s="38">
        <v>24180590</v>
      </c>
      <c r="CE118" s="38">
        <v>27296745</v>
      </c>
      <c r="CF118" s="38">
        <v>3892113</v>
      </c>
      <c r="CG118" s="38">
        <v>9684605</v>
      </c>
      <c r="CH118" s="38">
        <v>12924499</v>
      </c>
      <c r="CI118" s="38"/>
      <c r="CJ118" s="38"/>
      <c r="CK118" s="115"/>
      <c r="CL118" s="31">
        <f>+SUM(BZ118:CK118)</f>
        <v>98510937</v>
      </c>
      <c r="CM118" s="30">
        <f>+AL118-AY118</f>
        <v>0</v>
      </c>
      <c r="CN118" s="33">
        <f>+AY118-BL118</f>
        <v>34498000</v>
      </c>
      <c r="CO118" s="33">
        <f>+BL118-BY118</f>
        <v>18825260</v>
      </c>
      <c r="CP118" s="33">
        <f>+BY118-CL118</f>
        <v>8165803</v>
      </c>
      <c r="CQ118" s="67">
        <f t="shared" si="157"/>
        <v>1</v>
      </c>
      <c r="CR118" s="67">
        <f t="shared" si="158"/>
        <v>0.78438750000000002</v>
      </c>
    </row>
    <row r="119" spans="1:96" s="26" customFormat="1" ht="18" customHeight="1" outlineLevel="2" x14ac:dyDescent="0.2">
      <c r="A119" s="403" t="s">
        <v>872</v>
      </c>
      <c r="B119" s="43" t="s">
        <v>159</v>
      </c>
      <c r="C119" s="452">
        <v>13</v>
      </c>
      <c r="D119" s="65" t="s">
        <v>103</v>
      </c>
      <c r="E119" s="30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2">
        <v>0</v>
      </c>
      <c r="R119" s="30">
        <v>0</v>
      </c>
      <c r="S119" s="33"/>
      <c r="T119" s="42">
        <v>0</v>
      </c>
      <c r="U119" s="42">
        <v>0</v>
      </c>
      <c r="V119" s="42">
        <v>0</v>
      </c>
      <c r="W119" s="42">
        <v>0</v>
      </c>
      <c r="X119" s="42">
        <v>0</v>
      </c>
      <c r="Y119" s="42">
        <v>0</v>
      </c>
      <c r="Z119" s="42">
        <v>0</v>
      </c>
      <c r="AA119" s="42">
        <v>0</v>
      </c>
      <c r="AB119" s="42">
        <v>0</v>
      </c>
      <c r="AC119" s="32">
        <v>0</v>
      </c>
      <c r="AD119" s="34">
        <f t="shared" si="162"/>
        <v>0</v>
      </c>
      <c r="AE119" s="36">
        <f t="shared" si="162"/>
        <v>0</v>
      </c>
      <c r="AF119" s="32">
        <v>0</v>
      </c>
      <c r="AG119" s="30">
        <v>50000000</v>
      </c>
      <c r="AH119" s="30"/>
      <c r="AI119" s="30">
        <f t="shared" si="163"/>
        <v>50000000</v>
      </c>
      <c r="AJ119" s="33"/>
      <c r="AK119" s="37">
        <f t="shared" si="138"/>
        <v>50000000</v>
      </c>
      <c r="AL119" s="37">
        <f>+AI119-AJ119</f>
        <v>50000000</v>
      </c>
      <c r="AM119" s="30"/>
      <c r="AN119" s="30"/>
      <c r="AO119" s="30"/>
      <c r="AP119" s="30"/>
      <c r="AQ119" s="30"/>
      <c r="AR119" s="30"/>
      <c r="AS119" s="30"/>
      <c r="AT119" s="30">
        <v>50000000</v>
      </c>
      <c r="AU119" s="30">
        <v>0</v>
      </c>
      <c r="AV119" s="30">
        <v>0</v>
      </c>
      <c r="AW119" s="30">
        <v>0</v>
      </c>
      <c r="AX119" s="30">
        <v>0</v>
      </c>
      <c r="AY119" s="30">
        <f>+SUM(AM119:AX119)</f>
        <v>50000000</v>
      </c>
      <c r="AZ119" s="30"/>
      <c r="BA119" s="30"/>
      <c r="BB119" s="30"/>
      <c r="BC119" s="30"/>
      <c r="BD119" s="30"/>
      <c r="BE119" s="30"/>
      <c r="BF119" s="30"/>
      <c r="BG119" s="30">
        <v>50000000</v>
      </c>
      <c r="BH119" s="30">
        <v>0</v>
      </c>
      <c r="BI119" s="30">
        <v>0</v>
      </c>
      <c r="BJ119" s="30">
        <v>0</v>
      </c>
      <c r="BK119" s="30">
        <v>0</v>
      </c>
      <c r="BL119" s="30">
        <f>+SUM(AZ119:BK119)</f>
        <v>50000000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30">
        <v>0</v>
      </c>
      <c r="BW119" s="30">
        <v>0</v>
      </c>
      <c r="BX119" s="30">
        <v>0</v>
      </c>
      <c r="BY119" s="30">
        <f>+SUM(BM119:BX119)</f>
        <v>0</v>
      </c>
      <c r="BZ119" s="30">
        <v>0</v>
      </c>
      <c r="CA119" s="30">
        <v>0</v>
      </c>
      <c r="CB119" s="30">
        <v>0</v>
      </c>
      <c r="CC119" s="30">
        <v>0</v>
      </c>
      <c r="CD119" s="30">
        <v>0</v>
      </c>
      <c r="CE119" s="30">
        <v>0</v>
      </c>
      <c r="CF119" s="30">
        <v>0</v>
      </c>
      <c r="CG119" s="30">
        <v>0</v>
      </c>
      <c r="CH119" s="30">
        <v>0</v>
      </c>
      <c r="CI119" s="30">
        <v>0</v>
      </c>
      <c r="CJ119" s="30">
        <v>0</v>
      </c>
      <c r="CK119" s="30">
        <v>0</v>
      </c>
      <c r="CL119" s="31">
        <f>+SUM(BZ119:CK119)</f>
        <v>0</v>
      </c>
      <c r="CM119" s="30">
        <f>+AL119-AY119</f>
        <v>0</v>
      </c>
      <c r="CN119" s="33">
        <f>+AY119-BL119</f>
        <v>0</v>
      </c>
      <c r="CO119" s="33">
        <f>+BL119-BY119</f>
        <v>50000000</v>
      </c>
      <c r="CP119" s="33">
        <f>+BY119-CL119</f>
        <v>0</v>
      </c>
      <c r="CQ119" s="74">
        <f t="shared" si="157"/>
        <v>1</v>
      </c>
      <c r="CR119" s="74">
        <f t="shared" si="158"/>
        <v>1</v>
      </c>
    </row>
    <row r="120" spans="1:96" s="26" customFormat="1" ht="18" customHeight="1" outlineLevel="2" x14ac:dyDescent="0.2">
      <c r="A120" s="403" t="s">
        <v>779</v>
      </c>
      <c r="B120" s="43" t="s">
        <v>160</v>
      </c>
      <c r="C120" s="452" t="s">
        <v>85</v>
      </c>
      <c r="D120" s="65" t="s">
        <v>104</v>
      </c>
      <c r="E120" s="30">
        <v>200000000</v>
      </c>
      <c r="F120" s="42"/>
      <c r="G120" s="38"/>
      <c r="H120" s="38">
        <v>12000000</v>
      </c>
      <c r="I120" s="38"/>
      <c r="J120" s="38"/>
      <c r="K120" s="38"/>
      <c r="L120" s="38"/>
      <c r="M120" s="38"/>
      <c r="N120" s="38"/>
      <c r="O120" s="38"/>
      <c r="P120" s="38"/>
      <c r="Q120" s="35"/>
      <c r="R120" s="30"/>
      <c r="S120" s="33"/>
      <c r="T120" s="42"/>
      <c r="U120" s="38"/>
      <c r="V120" s="38"/>
      <c r="W120" s="38"/>
      <c r="X120" s="38"/>
      <c r="Y120" s="38"/>
      <c r="Z120" s="38"/>
      <c r="AA120" s="38"/>
      <c r="AB120" s="38"/>
      <c r="AC120" s="35"/>
      <c r="AD120" s="34">
        <f t="shared" si="162"/>
        <v>12000000</v>
      </c>
      <c r="AE120" s="36">
        <f t="shared" si="162"/>
        <v>0</v>
      </c>
      <c r="AF120" s="32"/>
      <c r="AG120" s="30"/>
      <c r="AH120" s="30"/>
      <c r="AI120" s="30">
        <f t="shared" si="163"/>
        <v>188000000</v>
      </c>
      <c r="AJ120" s="33"/>
      <c r="AK120" s="114">
        <f t="shared" si="138"/>
        <v>188000000</v>
      </c>
      <c r="AL120" s="37">
        <f>+AI120-AJ120</f>
        <v>188000000</v>
      </c>
      <c r="AM120" s="30">
        <v>170000000</v>
      </c>
      <c r="AN120" s="298">
        <v>18000000</v>
      </c>
      <c r="AO120" s="298">
        <v>0</v>
      </c>
      <c r="AP120" s="298">
        <v>0</v>
      </c>
      <c r="AQ120" s="299">
        <v>0</v>
      </c>
      <c r="AR120" s="30">
        <v>0</v>
      </c>
      <c r="AS120" s="30"/>
      <c r="AT120" s="40"/>
      <c r="AU120" s="40"/>
      <c r="AV120" s="40"/>
      <c r="AW120" s="152"/>
      <c r="AX120" s="115"/>
      <c r="AY120" s="30">
        <f>+SUM(AM120:AX120)</f>
        <v>188000000</v>
      </c>
      <c r="AZ120" s="30">
        <v>131770465</v>
      </c>
      <c r="BA120" s="30">
        <v>15730326</v>
      </c>
      <c r="BB120" s="37">
        <v>642352</v>
      </c>
      <c r="BC120" s="45">
        <v>0</v>
      </c>
      <c r="BD120" s="40">
        <v>0</v>
      </c>
      <c r="BE120" s="40">
        <v>0</v>
      </c>
      <c r="BF120" s="40"/>
      <c r="BG120" s="40"/>
      <c r="BH120" s="40"/>
      <c r="BI120" s="40"/>
      <c r="BJ120" s="40"/>
      <c r="BK120" s="115"/>
      <c r="BL120" s="30">
        <f>+SUM(AZ120:BK120)</f>
        <v>148143143</v>
      </c>
      <c r="BM120" s="34">
        <v>62859646</v>
      </c>
      <c r="BN120" s="38">
        <v>84270508</v>
      </c>
      <c r="BO120" s="38">
        <v>749411</v>
      </c>
      <c r="BP120" s="38">
        <v>0</v>
      </c>
      <c r="BQ120" s="38">
        <v>0</v>
      </c>
      <c r="BR120" s="38">
        <v>0</v>
      </c>
      <c r="BS120" s="38"/>
      <c r="BT120" s="38"/>
      <c r="BU120" s="38"/>
      <c r="BV120" s="38"/>
      <c r="BW120" s="40"/>
      <c r="BX120" s="115"/>
      <c r="BY120" s="30">
        <f>+SUM(BM120:BX120)</f>
        <v>147879565</v>
      </c>
      <c r="BZ120" s="38">
        <v>54906010</v>
      </c>
      <c r="CA120" s="38">
        <v>90899438</v>
      </c>
      <c r="CB120" s="38">
        <v>2074117</v>
      </c>
      <c r="CC120" s="38">
        <v>0</v>
      </c>
      <c r="CD120" s="38">
        <v>0</v>
      </c>
      <c r="CE120" s="38">
        <v>0</v>
      </c>
      <c r="CF120" s="38"/>
      <c r="CG120" s="38"/>
      <c r="CH120" s="38"/>
      <c r="CI120" s="38"/>
      <c r="CJ120" s="38"/>
      <c r="CK120" s="115"/>
      <c r="CL120" s="31">
        <f>+SUM(BZ120:CK120)</f>
        <v>147879565</v>
      </c>
      <c r="CM120" s="30">
        <f>+AL120-AY120</f>
        <v>0</v>
      </c>
      <c r="CN120" s="33">
        <f>+AY120-BL120</f>
        <v>39856857</v>
      </c>
      <c r="CO120" s="33">
        <f>+BL120-BY120</f>
        <v>263578</v>
      </c>
      <c r="CP120" s="33">
        <f>+BY120-CL120</f>
        <v>0</v>
      </c>
      <c r="CQ120" s="67">
        <f t="shared" si="157"/>
        <v>1</v>
      </c>
      <c r="CR120" s="67">
        <f t="shared" si="158"/>
        <v>0.78799544148936174</v>
      </c>
    </row>
    <row r="121" spans="1:96" s="26" customFormat="1" ht="18" customHeight="1" outlineLevel="2" thickBot="1" x14ac:dyDescent="0.25">
      <c r="A121" s="403" t="s">
        <v>873</v>
      </c>
      <c r="B121" s="43" t="s">
        <v>160</v>
      </c>
      <c r="C121" s="452">
        <v>13</v>
      </c>
      <c r="D121" s="65" t="s">
        <v>104</v>
      </c>
      <c r="E121" s="30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2">
        <v>0</v>
      </c>
      <c r="R121" s="30">
        <v>0</v>
      </c>
      <c r="S121" s="33"/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0</v>
      </c>
      <c r="Z121" s="42">
        <v>0</v>
      </c>
      <c r="AA121" s="42">
        <v>0</v>
      </c>
      <c r="AB121" s="42">
        <v>0</v>
      </c>
      <c r="AC121" s="32">
        <v>0</v>
      </c>
      <c r="AD121" s="34">
        <f>+F121+H121+J121+L121+N121+P121+R121+T121+V121+X121+Z121+AB121</f>
        <v>0</v>
      </c>
      <c r="AE121" s="36">
        <f>+G121+I121+K121+M121+O121+Q121+S121+U121+W121+Y121+AA121+AC121</f>
        <v>0</v>
      </c>
      <c r="AF121" s="32">
        <v>0</v>
      </c>
      <c r="AG121" s="30">
        <v>500000000</v>
      </c>
      <c r="AH121" s="30"/>
      <c r="AI121" s="54">
        <f t="shared" si="163"/>
        <v>500000000</v>
      </c>
      <c r="AJ121" s="33"/>
      <c r="AK121" s="37">
        <f>+AJ121+AY121</f>
        <v>500000000</v>
      </c>
      <c r="AL121" s="37">
        <f>+AI121-AJ121</f>
        <v>500000000</v>
      </c>
      <c r="AM121" s="30"/>
      <c r="AN121" s="30"/>
      <c r="AO121" s="30"/>
      <c r="AP121" s="30"/>
      <c r="AQ121" s="30"/>
      <c r="AR121" s="30"/>
      <c r="AS121" s="30"/>
      <c r="AT121" s="30">
        <v>500000000</v>
      </c>
      <c r="AU121" s="30">
        <v>0</v>
      </c>
      <c r="AV121" s="30">
        <v>0</v>
      </c>
      <c r="AW121" s="30">
        <v>0</v>
      </c>
      <c r="AX121" s="30">
        <v>0</v>
      </c>
      <c r="AY121" s="30">
        <f>+SUM(AM121:AX121)</f>
        <v>500000000</v>
      </c>
      <c r="AZ121" s="30"/>
      <c r="BA121" s="30"/>
      <c r="BB121" s="30"/>
      <c r="BC121" s="30"/>
      <c r="BD121" s="30"/>
      <c r="BE121" s="30"/>
      <c r="BF121" s="30"/>
      <c r="BG121" s="30">
        <v>274099611</v>
      </c>
      <c r="BH121" s="30">
        <v>175888691</v>
      </c>
      <c r="BI121" s="30">
        <v>0</v>
      </c>
      <c r="BJ121" s="30">
        <v>0</v>
      </c>
      <c r="BK121" s="30">
        <v>0</v>
      </c>
      <c r="BL121" s="30">
        <f>+SUM(AZ121:BK121)</f>
        <v>449988302</v>
      </c>
      <c r="BM121" s="30"/>
      <c r="BN121" s="30"/>
      <c r="BO121" s="30"/>
      <c r="BP121" s="30"/>
      <c r="BQ121" s="30"/>
      <c r="BR121" s="30"/>
      <c r="BS121" s="30"/>
      <c r="BT121" s="30">
        <v>2555366</v>
      </c>
      <c r="BU121" s="30">
        <v>99273893</v>
      </c>
      <c r="BV121" s="30">
        <v>0</v>
      </c>
      <c r="BW121" s="30">
        <v>0</v>
      </c>
      <c r="BX121" s="30">
        <v>0</v>
      </c>
      <c r="BY121" s="30">
        <f>+SUM(BM121:BX121)</f>
        <v>101829259</v>
      </c>
      <c r="BZ121" s="30"/>
      <c r="CA121" s="30"/>
      <c r="CB121" s="30"/>
      <c r="CC121" s="30"/>
      <c r="CD121" s="30"/>
      <c r="CE121" s="30"/>
      <c r="CF121" s="30"/>
      <c r="CG121" s="30"/>
      <c r="CH121" s="30">
        <v>66540544</v>
      </c>
      <c r="CI121" s="30">
        <v>0</v>
      </c>
      <c r="CJ121" s="30">
        <v>0</v>
      </c>
      <c r="CK121" s="30">
        <v>0</v>
      </c>
      <c r="CL121" s="31">
        <f>+SUM(BZ121:CK121)</f>
        <v>66540544</v>
      </c>
      <c r="CM121" s="30">
        <f>+AL121-AY121</f>
        <v>0</v>
      </c>
      <c r="CN121" s="33">
        <f>+AY121-BL121</f>
        <v>50011698</v>
      </c>
      <c r="CO121" s="33">
        <f>+BL121-BY121</f>
        <v>348159043</v>
      </c>
      <c r="CP121" s="33">
        <f>+BY121-CL121</f>
        <v>35288715</v>
      </c>
      <c r="CQ121" s="74">
        <f t="shared" si="157"/>
        <v>1</v>
      </c>
      <c r="CR121" s="74">
        <f t="shared" si="158"/>
        <v>0.89997660400000001</v>
      </c>
    </row>
    <row r="122" spans="1:96" s="220" customFormat="1" ht="29.25" customHeight="1" outlineLevel="1" thickBot="1" x14ac:dyDescent="0.25">
      <c r="A122" s="403" t="s">
        <v>874</v>
      </c>
      <c r="B122" s="227" t="s">
        <v>443</v>
      </c>
      <c r="C122" s="457">
        <v>10</v>
      </c>
      <c r="D122" s="210" t="s">
        <v>444</v>
      </c>
      <c r="E122" s="211">
        <v>0</v>
      </c>
      <c r="F122" s="212">
        <v>0</v>
      </c>
      <c r="G122" s="213">
        <v>0</v>
      </c>
      <c r="H122" s="213"/>
      <c r="I122" s="213">
        <v>2500000</v>
      </c>
      <c r="J122" s="213"/>
      <c r="K122" s="213"/>
      <c r="L122" s="213"/>
      <c r="M122" s="213"/>
      <c r="N122" s="213"/>
      <c r="O122" s="213"/>
      <c r="P122" s="213"/>
      <c r="Q122" s="214"/>
      <c r="R122" s="211"/>
      <c r="S122" s="216"/>
      <c r="T122" s="212"/>
      <c r="U122" s="213"/>
      <c r="V122" s="213"/>
      <c r="W122" s="213"/>
      <c r="X122" s="213"/>
      <c r="Y122" s="213"/>
      <c r="Z122" s="213"/>
      <c r="AA122" s="213"/>
      <c r="AB122" s="213"/>
      <c r="AC122" s="214"/>
      <c r="AD122" s="217">
        <f t="shared" si="162"/>
        <v>0</v>
      </c>
      <c r="AE122" s="635">
        <f t="shared" si="162"/>
        <v>2500000</v>
      </c>
      <c r="AF122" s="218"/>
      <c r="AG122" s="211"/>
      <c r="AH122" s="211"/>
      <c r="AI122" s="770">
        <f t="shared" si="163"/>
        <v>2500000</v>
      </c>
      <c r="AJ122" s="216">
        <v>0</v>
      </c>
      <c r="AK122" s="217">
        <f t="shared" si="138"/>
        <v>956080</v>
      </c>
      <c r="AL122" s="215">
        <f>+AI122-AJ122</f>
        <v>2500000</v>
      </c>
      <c r="AM122" s="211"/>
      <c r="AN122" s="211">
        <v>500000</v>
      </c>
      <c r="AO122" s="211">
        <v>302900</v>
      </c>
      <c r="AP122" s="211"/>
      <c r="AQ122" s="211"/>
      <c r="AR122" s="211">
        <v>28330</v>
      </c>
      <c r="AS122" s="211">
        <v>94510</v>
      </c>
      <c r="AT122" s="218">
        <v>18200</v>
      </c>
      <c r="AU122" s="218">
        <v>12140</v>
      </c>
      <c r="AV122" s="218"/>
      <c r="AW122" s="219"/>
      <c r="AX122" s="218"/>
      <c r="AY122" s="223">
        <f>+SUM(AM122:AX122)</f>
        <v>956080</v>
      </c>
      <c r="AZ122" s="213"/>
      <c r="BA122" s="213">
        <v>500000</v>
      </c>
      <c r="BB122" s="213">
        <v>302900</v>
      </c>
      <c r="BC122" s="213"/>
      <c r="BD122" s="213"/>
      <c r="BE122" s="213">
        <v>28330</v>
      </c>
      <c r="BF122" s="213"/>
      <c r="BG122" s="213">
        <v>112710</v>
      </c>
      <c r="BH122" s="218">
        <v>12140</v>
      </c>
      <c r="BI122" s="218"/>
      <c r="BJ122" s="218"/>
      <c r="BK122" s="218"/>
      <c r="BL122" s="223">
        <f>+SUM(AZ122:BK122)</f>
        <v>956080</v>
      </c>
      <c r="BM122" s="213"/>
      <c r="BN122" s="213">
        <v>500000</v>
      </c>
      <c r="BO122" s="213">
        <v>302900</v>
      </c>
      <c r="BP122" s="213"/>
      <c r="BQ122" s="213"/>
      <c r="BR122" s="213">
        <v>28330</v>
      </c>
      <c r="BS122" s="213"/>
      <c r="BT122" s="213">
        <v>112710</v>
      </c>
      <c r="BU122" s="218">
        <v>12140</v>
      </c>
      <c r="BV122" s="218"/>
      <c r="BW122" s="218"/>
      <c r="BX122" s="218"/>
      <c r="BY122" s="688">
        <f>+SUM(BM122:BX122)</f>
        <v>956080</v>
      </c>
      <c r="BZ122" s="213"/>
      <c r="CA122" s="213">
        <v>500000</v>
      </c>
      <c r="CB122" s="213">
        <v>302900</v>
      </c>
      <c r="CC122" s="213"/>
      <c r="CD122" s="213"/>
      <c r="CE122" s="213">
        <v>28330</v>
      </c>
      <c r="CF122" s="213"/>
      <c r="CG122" s="213">
        <v>112710</v>
      </c>
      <c r="CH122" s="218">
        <v>12140</v>
      </c>
      <c r="CI122" s="218"/>
      <c r="CJ122" s="218"/>
      <c r="CK122" s="218"/>
      <c r="CL122" s="211">
        <f>+SUM(BZ122:CK122)</f>
        <v>956080</v>
      </c>
      <c r="CM122" s="211">
        <f>+AL122-AY122</f>
        <v>1543920</v>
      </c>
      <c r="CN122" s="211">
        <f>+AY122-BL122</f>
        <v>0</v>
      </c>
      <c r="CO122" s="211">
        <f>+BL122-BY122</f>
        <v>0</v>
      </c>
      <c r="CP122" s="211">
        <f>+BY122-CL122</f>
        <v>0</v>
      </c>
      <c r="CQ122" s="314">
        <f t="shared" si="157"/>
        <v>0.38243199999999999</v>
      </c>
      <c r="CR122" s="314">
        <f t="shared" si="158"/>
        <v>0.38243199999999999</v>
      </c>
    </row>
    <row r="123" spans="1:96" s="64" customFormat="1" ht="36" customHeight="1" outlineLevel="1" thickBot="1" x14ac:dyDescent="0.25">
      <c r="A123" s="258"/>
      <c r="B123" s="131" t="s">
        <v>260</v>
      </c>
      <c r="C123" s="634" t="s">
        <v>687</v>
      </c>
      <c r="D123" s="110" t="s">
        <v>261</v>
      </c>
      <c r="E123" s="134">
        <f>+SUM(E124:E131)</f>
        <v>110000000</v>
      </c>
      <c r="F123" s="134">
        <f t="shared" ref="F123:BS123" si="164">+SUM(F124:F131)</f>
        <v>32500000</v>
      </c>
      <c r="G123" s="134">
        <f t="shared" si="164"/>
        <v>32500000</v>
      </c>
      <c r="H123" s="134">
        <f t="shared" si="164"/>
        <v>0</v>
      </c>
      <c r="I123" s="134">
        <f t="shared" si="164"/>
        <v>0</v>
      </c>
      <c r="J123" s="134">
        <f t="shared" si="164"/>
        <v>0</v>
      </c>
      <c r="K123" s="134">
        <f t="shared" si="164"/>
        <v>0</v>
      </c>
      <c r="L123" s="134">
        <f t="shared" si="164"/>
        <v>25000000</v>
      </c>
      <c r="M123" s="134">
        <f t="shared" si="164"/>
        <v>0</v>
      </c>
      <c r="N123" s="134">
        <f t="shared" si="164"/>
        <v>0</v>
      </c>
      <c r="O123" s="134">
        <f t="shared" si="164"/>
        <v>0</v>
      </c>
      <c r="P123" s="134">
        <f t="shared" si="164"/>
        <v>0</v>
      </c>
      <c r="Q123" s="133">
        <f t="shared" si="164"/>
        <v>3570000</v>
      </c>
      <c r="R123" s="134">
        <f t="shared" si="164"/>
        <v>0</v>
      </c>
      <c r="S123" s="132">
        <f t="shared" si="164"/>
        <v>0</v>
      </c>
      <c r="T123" s="132">
        <f t="shared" si="164"/>
        <v>0</v>
      </c>
      <c r="U123" s="134">
        <f t="shared" si="164"/>
        <v>0</v>
      </c>
      <c r="V123" s="134">
        <f t="shared" si="164"/>
        <v>42643880</v>
      </c>
      <c r="W123" s="134">
        <f t="shared" si="164"/>
        <v>54024458</v>
      </c>
      <c r="X123" s="134">
        <f t="shared" si="164"/>
        <v>0</v>
      </c>
      <c r="Y123" s="134">
        <f t="shared" si="164"/>
        <v>0</v>
      </c>
      <c r="Z123" s="134">
        <f t="shared" si="164"/>
        <v>0</v>
      </c>
      <c r="AA123" s="134">
        <f t="shared" si="164"/>
        <v>0</v>
      </c>
      <c r="AB123" s="134">
        <f t="shared" si="164"/>
        <v>0</v>
      </c>
      <c r="AC123" s="133">
        <f t="shared" si="164"/>
        <v>0</v>
      </c>
      <c r="AD123" s="134">
        <f t="shared" si="164"/>
        <v>100143880</v>
      </c>
      <c r="AE123" s="134">
        <f t="shared" si="164"/>
        <v>90094458</v>
      </c>
      <c r="AF123" s="135">
        <f>+SUM(AF124:AF131)</f>
        <v>0</v>
      </c>
      <c r="AG123" s="134">
        <f>+SUM(AG124:AG131)</f>
        <v>120000000</v>
      </c>
      <c r="AH123" s="134">
        <f t="shared" si="164"/>
        <v>0</v>
      </c>
      <c r="AI123" s="751">
        <f t="shared" si="164"/>
        <v>219950578</v>
      </c>
      <c r="AJ123" s="134">
        <f t="shared" si="164"/>
        <v>0</v>
      </c>
      <c r="AK123" s="134">
        <f t="shared" si="164"/>
        <v>207963880</v>
      </c>
      <c r="AL123" s="134">
        <f>+SUM(AL124:AL131)</f>
        <v>219950578</v>
      </c>
      <c r="AM123" s="134">
        <f t="shared" si="164"/>
        <v>62500000</v>
      </c>
      <c r="AN123" s="134">
        <f t="shared" si="164"/>
        <v>250000</v>
      </c>
      <c r="AO123" s="134">
        <f t="shared" si="164"/>
        <v>0</v>
      </c>
      <c r="AP123" s="134">
        <f t="shared" si="164"/>
        <v>0</v>
      </c>
      <c r="AQ123" s="134">
        <f t="shared" si="164"/>
        <v>0</v>
      </c>
      <c r="AR123" s="134">
        <f t="shared" si="164"/>
        <v>3570000</v>
      </c>
      <c r="AS123" s="134">
        <f>+SUM(AS124:AS131)</f>
        <v>0</v>
      </c>
      <c r="AT123" s="134">
        <f t="shared" si="164"/>
        <v>0</v>
      </c>
      <c r="AU123" s="134">
        <f>+SUM(AU124:AU131)</f>
        <v>141643880</v>
      </c>
      <c r="AV123" s="134">
        <f t="shared" si="164"/>
        <v>0</v>
      </c>
      <c r="AW123" s="134">
        <f t="shared" si="164"/>
        <v>0</v>
      </c>
      <c r="AX123" s="134">
        <f t="shared" si="164"/>
        <v>0</v>
      </c>
      <c r="AY123" s="134">
        <f t="shared" si="164"/>
        <v>207963880</v>
      </c>
      <c r="AZ123" s="134">
        <f t="shared" si="164"/>
        <v>62500000</v>
      </c>
      <c r="BA123" s="134">
        <f t="shared" si="164"/>
        <v>250000</v>
      </c>
      <c r="BB123" s="134">
        <f t="shared" si="164"/>
        <v>0</v>
      </c>
      <c r="BC123" s="134">
        <f t="shared" si="164"/>
        <v>0</v>
      </c>
      <c r="BD123" s="134">
        <f t="shared" si="164"/>
        <v>0</v>
      </c>
      <c r="BE123" s="134">
        <f t="shared" si="164"/>
        <v>3570000</v>
      </c>
      <c r="BF123" s="134">
        <f t="shared" si="164"/>
        <v>0</v>
      </c>
      <c r="BG123" s="134">
        <f t="shared" si="164"/>
        <v>0</v>
      </c>
      <c r="BH123" s="134">
        <f t="shared" si="164"/>
        <v>0</v>
      </c>
      <c r="BI123" s="134">
        <f t="shared" si="164"/>
        <v>0</v>
      </c>
      <c r="BJ123" s="134">
        <f t="shared" si="164"/>
        <v>0</v>
      </c>
      <c r="BK123" s="134">
        <f t="shared" si="164"/>
        <v>0</v>
      </c>
      <c r="BL123" s="134">
        <f t="shared" si="164"/>
        <v>66320000</v>
      </c>
      <c r="BM123" s="134">
        <f t="shared" si="164"/>
        <v>0</v>
      </c>
      <c r="BN123" s="134">
        <f t="shared" si="164"/>
        <v>62750000</v>
      </c>
      <c r="BO123" s="134">
        <f t="shared" si="164"/>
        <v>0</v>
      </c>
      <c r="BP123" s="134">
        <f t="shared" si="164"/>
        <v>0</v>
      </c>
      <c r="BQ123" s="134">
        <f t="shared" si="164"/>
        <v>0</v>
      </c>
      <c r="BR123" s="134">
        <f t="shared" si="164"/>
        <v>3570000</v>
      </c>
      <c r="BS123" s="134">
        <f t="shared" si="164"/>
        <v>0</v>
      </c>
      <c r="BT123" s="134">
        <f>+SUM(BT124:BT131)</f>
        <v>0</v>
      </c>
      <c r="BU123" s="134">
        <f t="shared" ref="BU123:CK123" si="165">+SUM(BU124:BU131)</f>
        <v>0</v>
      </c>
      <c r="BV123" s="134">
        <f t="shared" si="165"/>
        <v>0</v>
      </c>
      <c r="BW123" s="134">
        <f t="shared" si="165"/>
        <v>0</v>
      </c>
      <c r="BX123" s="134">
        <f t="shared" si="165"/>
        <v>0</v>
      </c>
      <c r="BY123" s="134">
        <f t="shared" si="165"/>
        <v>66320000</v>
      </c>
      <c r="BZ123" s="134"/>
      <c r="CA123" s="134">
        <v>400000</v>
      </c>
      <c r="CB123" s="134"/>
      <c r="CC123" s="134"/>
      <c r="CD123" s="134"/>
      <c r="CE123" s="134"/>
      <c r="CF123" s="134"/>
      <c r="CG123" s="134"/>
      <c r="CH123" s="134">
        <f t="shared" si="165"/>
        <v>0</v>
      </c>
      <c r="CI123" s="134">
        <f t="shared" si="165"/>
        <v>0</v>
      </c>
      <c r="CJ123" s="134">
        <f t="shared" si="165"/>
        <v>0</v>
      </c>
      <c r="CK123" s="134">
        <f t="shared" si="165"/>
        <v>0</v>
      </c>
      <c r="CL123" s="133">
        <f>+SUM(CL124:CL131)</f>
        <v>66320000</v>
      </c>
      <c r="CM123" s="134">
        <f>+SUM(CM124:CM131)</f>
        <v>11986698</v>
      </c>
      <c r="CN123" s="132">
        <f>+SUM(CN124:CN131)</f>
        <v>141643880</v>
      </c>
      <c r="CO123" s="132">
        <f>+SUM(CO124:CO131)</f>
        <v>0</v>
      </c>
      <c r="CP123" s="132">
        <f>+SUM(CP124:CP131)</f>
        <v>0</v>
      </c>
      <c r="CQ123" s="136">
        <f t="shared" si="157"/>
        <v>0.94550276653512588</v>
      </c>
      <c r="CR123" s="136">
        <f t="shared" si="158"/>
        <v>0.30152228106443074</v>
      </c>
    </row>
    <row r="124" spans="1:96" s="26" customFormat="1" ht="18" customHeight="1" outlineLevel="2" x14ac:dyDescent="0.2">
      <c r="A124" s="403" t="s">
        <v>780</v>
      </c>
      <c r="B124" s="43" t="s">
        <v>163</v>
      </c>
      <c r="C124" s="452" t="s">
        <v>85</v>
      </c>
      <c r="D124" s="65" t="s">
        <v>105</v>
      </c>
      <c r="E124" s="30">
        <v>30000000</v>
      </c>
      <c r="F124" s="42">
        <v>16500000</v>
      </c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5"/>
      <c r="R124" s="30"/>
      <c r="S124" s="33"/>
      <c r="T124" s="42"/>
      <c r="U124" s="38"/>
      <c r="V124" s="38">
        <v>8250000</v>
      </c>
      <c r="W124" s="38">
        <v>11380578</v>
      </c>
      <c r="X124" s="38"/>
      <c r="Y124" s="38"/>
      <c r="Z124" s="38"/>
      <c r="AA124" s="38"/>
      <c r="AB124" s="38"/>
      <c r="AC124" s="35"/>
      <c r="AD124" s="34">
        <f t="shared" ref="AD124:AE133" si="166">+F124+H124+J124+L124+N124+P124+R124+T124+V124+X124+Z124+AB124</f>
        <v>24750000</v>
      </c>
      <c r="AE124" s="36">
        <f t="shared" si="166"/>
        <v>11380578</v>
      </c>
      <c r="AF124" s="32"/>
      <c r="AG124" s="30"/>
      <c r="AH124" s="30"/>
      <c r="AI124" s="757">
        <f t="shared" ref="AI124:AI131" si="167">+E124-AD124+AE124-AH124-AF124+AG124</f>
        <v>16630578</v>
      </c>
      <c r="AJ124" s="33"/>
      <c r="AK124" s="114">
        <f t="shared" ref="AK124:AK133" si="168">+AJ124+AY124</f>
        <v>5250000</v>
      </c>
      <c r="AL124" s="37">
        <f t="shared" ref="AL124:AL133" si="169">+AI124-AJ124</f>
        <v>16630578</v>
      </c>
      <c r="AM124" s="30"/>
      <c r="AN124" s="298">
        <v>250000</v>
      </c>
      <c r="AO124" s="298"/>
      <c r="AP124" s="298"/>
      <c r="AQ124" s="299"/>
      <c r="AR124" s="30"/>
      <c r="AS124" s="30"/>
      <c r="AT124" s="40"/>
      <c r="AU124" s="40">
        <v>5000000</v>
      </c>
      <c r="AV124" s="40"/>
      <c r="AW124" s="152"/>
      <c r="AX124" s="115"/>
      <c r="AY124" s="30">
        <f t="shared" ref="AY124:AY131" si="170">+SUM(AM124:AX124)</f>
        <v>5250000</v>
      </c>
      <c r="AZ124" s="30">
        <v>0</v>
      </c>
      <c r="BA124" s="30">
        <v>250000</v>
      </c>
      <c r="BB124" s="37">
        <v>0</v>
      </c>
      <c r="BC124" s="45">
        <v>0</v>
      </c>
      <c r="BD124" s="40">
        <v>0</v>
      </c>
      <c r="BE124" s="40">
        <v>0</v>
      </c>
      <c r="BF124" s="40"/>
      <c r="BG124" s="40"/>
      <c r="BH124" s="40"/>
      <c r="BI124" s="40"/>
      <c r="BJ124" s="40"/>
      <c r="BK124" s="115"/>
      <c r="BL124" s="30">
        <f t="shared" ref="BL124:BL130" si="171">+SUM(AZ124:BK124)</f>
        <v>250000</v>
      </c>
      <c r="BM124" s="34">
        <v>0</v>
      </c>
      <c r="BN124" s="38">
        <v>250000</v>
      </c>
      <c r="BO124" s="38">
        <v>0</v>
      </c>
      <c r="BP124" s="38">
        <v>0</v>
      </c>
      <c r="BQ124" s="38">
        <v>0</v>
      </c>
      <c r="BR124" s="40">
        <v>0</v>
      </c>
      <c r="BS124" s="38"/>
      <c r="BT124" s="38"/>
      <c r="BU124" s="38"/>
      <c r="BV124" s="38"/>
      <c r="BW124" s="40"/>
      <c r="BX124" s="115"/>
      <c r="BY124" s="30">
        <f t="shared" ref="BY124:BY130" si="172">+SUM(BM124:BX124)</f>
        <v>250000</v>
      </c>
      <c r="BZ124" s="38">
        <v>0</v>
      </c>
      <c r="CA124" s="38">
        <v>250000</v>
      </c>
      <c r="CB124" s="38">
        <v>0</v>
      </c>
      <c r="CC124" s="38">
        <v>0</v>
      </c>
      <c r="CD124" s="38">
        <v>0</v>
      </c>
      <c r="CE124" s="40">
        <v>0</v>
      </c>
      <c r="CF124" s="38"/>
      <c r="CG124" s="38"/>
      <c r="CH124" s="38"/>
      <c r="CI124" s="38"/>
      <c r="CJ124" s="38"/>
      <c r="CK124" s="115"/>
      <c r="CL124" s="31">
        <f t="shared" ref="CL124:CL130" si="173">+SUM(BZ124:CK124)</f>
        <v>250000</v>
      </c>
      <c r="CM124" s="30">
        <f t="shared" ref="CM124:CM130" si="174">+AL124-AY124</f>
        <v>11380578</v>
      </c>
      <c r="CN124" s="33">
        <f t="shared" ref="CN124:CN130" si="175">+AY124-BL124</f>
        <v>5000000</v>
      </c>
      <c r="CO124" s="33">
        <f t="shared" ref="CO124:CO130" si="176">+BL124-BY124</f>
        <v>0</v>
      </c>
      <c r="CP124" s="33">
        <f>+BY124-CL124</f>
        <v>0</v>
      </c>
      <c r="CQ124" s="74">
        <f t="shared" si="157"/>
        <v>0.31568355591729885</v>
      </c>
      <c r="CR124" s="74">
        <f t="shared" si="158"/>
        <v>1.5032550281776136E-2</v>
      </c>
    </row>
    <row r="125" spans="1:96" s="26" customFormat="1" ht="18" customHeight="1" outlineLevel="2" x14ac:dyDescent="0.2">
      <c r="A125" s="403" t="s">
        <v>875</v>
      </c>
      <c r="B125" s="43" t="s">
        <v>163</v>
      </c>
      <c r="C125" s="452">
        <v>13</v>
      </c>
      <c r="D125" s="65" t="s">
        <v>105</v>
      </c>
      <c r="E125" s="30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32">
        <v>0</v>
      </c>
      <c r="R125" s="30"/>
      <c r="S125" s="33"/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0</v>
      </c>
      <c r="AA125" s="42">
        <v>0</v>
      </c>
      <c r="AB125" s="42">
        <v>0</v>
      </c>
      <c r="AC125" s="32">
        <v>0</v>
      </c>
      <c r="AD125" s="34">
        <f t="shared" si="166"/>
        <v>0</v>
      </c>
      <c r="AE125" s="36">
        <f t="shared" si="166"/>
        <v>0</v>
      </c>
      <c r="AF125" s="32">
        <v>0</v>
      </c>
      <c r="AG125" s="30">
        <v>30000000</v>
      </c>
      <c r="AH125" s="30"/>
      <c r="AI125" s="30">
        <f t="shared" si="167"/>
        <v>30000000</v>
      </c>
      <c r="AJ125" s="33"/>
      <c r="AK125" s="37">
        <f t="shared" si="168"/>
        <v>30000000</v>
      </c>
      <c r="AL125" s="37">
        <f t="shared" si="169"/>
        <v>30000000</v>
      </c>
      <c r="AM125" s="30"/>
      <c r="AN125" s="30"/>
      <c r="AO125" s="30"/>
      <c r="AP125" s="30"/>
      <c r="AQ125" s="30"/>
      <c r="AR125" s="30"/>
      <c r="AS125" s="30"/>
      <c r="AT125" s="30"/>
      <c r="AU125" s="30">
        <v>30000000</v>
      </c>
      <c r="AV125" s="30">
        <v>0</v>
      </c>
      <c r="AW125" s="30">
        <v>0</v>
      </c>
      <c r="AX125" s="30">
        <v>0</v>
      </c>
      <c r="AY125" s="30">
        <f t="shared" si="170"/>
        <v>30000000</v>
      </c>
      <c r="AZ125" s="30">
        <v>0</v>
      </c>
      <c r="BA125" s="30">
        <v>0</v>
      </c>
      <c r="BB125" s="30">
        <v>0</v>
      </c>
      <c r="BC125" s="30">
        <v>0</v>
      </c>
      <c r="BD125" s="30">
        <v>0</v>
      </c>
      <c r="BE125" s="30">
        <v>0</v>
      </c>
      <c r="BF125" s="30">
        <v>0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f t="shared" si="171"/>
        <v>0</v>
      </c>
      <c r="BM125" s="30">
        <v>0</v>
      </c>
      <c r="BN125" s="30">
        <v>0</v>
      </c>
      <c r="BO125" s="30">
        <v>0</v>
      </c>
      <c r="BP125" s="30">
        <v>0</v>
      </c>
      <c r="BQ125" s="30">
        <v>0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v>0</v>
      </c>
      <c r="BX125" s="30">
        <v>0</v>
      </c>
      <c r="BY125" s="30">
        <f t="shared" si="172"/>
        <v>0</v>
      </c>
      <c r="BZ125" s="30">
        <v>0</v>
      </c>
      <c r="CA125" s="30">
        <v>0</v>
      </c>
      <c r="CB125" s="30">
        <v>0</v>
      </c>
      <c r="CC125" s="30">
        <v>0</v>
      </c>
      <c r="CD125" s="30">
        <v>0</v>
      </c>
      <c r="CE125" s="30">
        <v>0</v>
      </c>
      <c r="CF125" s="30">
        <v>0</v>
      </c>
      <c r="CG125" s="30">
        <v>0</v>
      </c>
      <c r="CH125" s="30">
        <v>0</v>
      </c>
      <c r="CI125" s="30">
        <v>0</v>
      </c>
      <c r="CJ125" s="30">
        <v>0</v>
      </c>
      <c r="CK125" s="30">
        <v>0</v>
      </c>
      <c r="CL125" s="31">
        <f t="shared" si="173"/>
        <v>0</v>
      </c>
      <c r="CM125" s="30">
        <f t="shared" si="174"/>
        <v>0</v>
      </c>
      <c r="CN125" s="33">
        <f>+AY125-BL125</f>
        <v>30000000</v>
      </c>
      <c r="CO125" s="33">
        <f t="shared" si="176"/>
        <v>0</v>
      </c>
      <c r="CP125" s="33">
        <f>+BY125-CL125</f>
        <v>0</v>
      </c>
      <c r="CQ125" s="74">
        <f t="shared" si="157"/>
        <v>1</v>
      </c>
      <c r="CR125" s="74">
        <f t="shared" si="158"/>
        <v>0</v>
      </c>
    </row>
    <row r="126" spans="1:96" s="26" customFormat="1" ht="18" customHeight="1" outlineLevel="2" x14ac:dyDescent="0.2">
      <c r="A126" s="403" t="s">
        <v>781</v>
      </c>
      <c r="B126" s="43" t="s">
        <v>164</v>
      </c>
      <c r="C126" s="452" t="s">
        <v>85</v>
      </c>
      <c r="D126" s="65" t="s">
        <v>106</v>
      </c>
      <c r="E126" s="30">
        <v>20000000</v>
      </c>
      <c r="F126" s="42">
        <v>16000000</v>
      </c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5"/>
      <c r="R126" s="30"/>
      <c r="S126" s="33"/>
      <c r="T126" s="42"/>
      <c r="U126" s="38"/>
      <c r="V126" s="38"/>
      <c r="W126" s="38">
        <v>12643880</v>
      </c>
      <c r="X126" s="38"/>
      <c r="Y126" s="38"/>
      <c r="Z126" s="38"/>
      <c r="AA126" s="38"/>
      <c r="AB126" s="38"/>
      <c r="AC126" s="35"/>
      <c r="AD126" s="34">
        <f t="shared" si="166"/>
        <v>16000000</v>
      </c>
      <c r="AE126" s="36">
        <f t="shared" si="166"/>
        <v>12643880</v>
      </c>
      <c r="AF126" s="32"/>
      <c r="AG126" s="30"/>
      <c r="AH126" s="30"/>
      <c r="AI126" s="30">
        <f t="shared" si="167"/>
        <v>16643880</v>
      </c>
      <c r="AJ126" s="33"/>
      <c r="AK126" s="114">
        <f t="shared" si="168"/>
        <v>16643880</v>
      </c>
      <c r="AL126" s="37">
        <f t="shared" si="169"/>
        <v>16643880</v>
      </c>
      <c r="AM126" s="30"/>
      <c r="AN126" s="30"/>
      <c r="AO126" s="30"/>
      <c r="AP126" s="30"/>
      <c r="AQ126" s="30"/>
      <c r="AR126" s="30"/>
      <c r="AS126" s="30"/>
      <c r="AT126" s="40"/>
      <c r="AU126" s="40">
        <v>16643880</v>
      </c>
      <c r="AV126" s="40"/>
      <c r="AW126" s="152"/>
      <c r="AX126" s="115"/>
      <c r="AY126" s="30">
        <f t="shared" si="170"/>
        <v>16643880</v>
      </c>
      <c r="AZ126" s="30">
        <v>0</v>
      </c>
      <c r="BA126" s="30">
        <v>0</v>
      </c>
      <c r="BB126" s="37">
        <v>0</v>
      </c>
      <c r="BC126" s="45">
        <v>0</v>
      </c>
      <c r="BD126" s="40">
        <v>0</v>
      </c>
      <c r="BE126" s="40">
        <v>0</v>
      </c>
      <c r="BF126" s="40"/>
      <c r="BG126" s="40"/>
      <c r="BH126" s="40"/>
      <c r="BI126" s="40"/>
      <c r="BJ126" s="40"/>
      <c r="BK126" s="115"/>
      <c r="BL126" s="30">
        <f t="shared" si="171"/>
        <v>0</v>
      </c>
      <c r="BM126" s="34">
        <v>0</v>
      </c>
      <c r="BN126" s="34">
        <v>0</v>
      </c>
      <c r="BO126" s="34">
        <v>0</v>
      </c>
      <c r="BP126" s="34">
        <v>0</v>
      </c>
      <c r="BQ126" s="34">
        <v>0</v>
      </c>
      <c r="BR126" s="40">
        <v>0</v>
      </c>
      <c r="BS126" s="38"/>
      <c r="BT126" s="38"/>
      <c r="BU126" s="38"/>
      <c r="BV126" s="38"/>
      <c r="BW126" s="40"/>
      <c r="BX126" s="115"/>
      <c r="BY126" s="30">
        <f t="shared" si="172"/>
        <v>0</v>
      </c>
      <c r="BZ126" s="38">
        <v>0</v>
      </c>
      <c r="CA126" s="38">
        <v>0</v>
      </c>
      <c r="CB126" s="38">
        <v>0</v>
      </c>
      <c r="CC126" s="38">
        <v>0</v>
      </c>
      <c r="CD126" s="38">
        <v>0</v>
      </c>
      <c r="CE126" s="40">
        <v>0</v>
      </c>
      <c r="CF126" s="38"/>
      <c r="CG126" s="38"/>
      <c r="CH126" s="38"/>
      <c r="CI126" s="38"/>
      <c r="CJ126" s="38"/>
      <c r="CK126" s="115"/>
      <c r="CL126" s="31">
        <f t="shared" si="173"/>
        <v>0</v>
      </c>
      <c r="CM126" s="30">
        <f t="shared" si="174"/>
        <v>0</v>
      </c>
      <c r="CN126" s="33">
        <f t="shared" si="175"/>
        <v>16643880</v>
      </c>
      <c r="CO126" s="33">
        <f t="shared" si="176"/>
        <v>0</v>
      </c>
      <c r="CP126" s="33">
        <f t="shared" ref="CP126:CP131" si="177">+BY126-CL126</f>
        <v>0</v>
      </c>
      <c r="CQ126" s="74">
        <f t="shared" si="157"/>
        <v>1</v>
      </c>
      <c r="CR126" s="74">
        <f t="shared" si="158"/>
        <v>0</v>
      </c>
    </row>
    <row r="127" spans="1:96" s="26" customFormat="1" ht="18" customHeight="1" outlineLevel="2" x14ac:dyDescent="0.2">
      <c r="A127" s="403" t="s">
        <v>876</v>
      </c>
      <c r="B127" s="43" t="s">
        <v>164</v>
      </c>
      <c r="C127" s="452">
        <v>13</v>
      </c>
      <c r="D127" s="65" t="s">
        <v>106</v>
      </c>
      <c r="E127" s="30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32">
        <v>0</v>
      </c>
      <c r="R127" s="30"/>
      <c r="S127" s="33"/>
      <c r="T127" s="42">
        <v>0</v>
      </c>
      <c r="U127" s="42">
        <v>0</v>
      </c>
      <c r="V127" s="42">
        <v>0</v>
      </c>
      <c r="W127" s="42">
        <v>30000000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32">
        <v>0</v>
      </c>
      <c r="AD127" s="34">
        <f>+F127+H127+J127+L127+N127+P127+R127+T127+V127+X127+Z127+AB127</f>
        <v>0</v>
      </c>
      <c r="AE127" s="36">
        <f>+G127+I127+K127+M127+O127+Q127+S127+U127+W127+Y127+AA127+AC127</f>
        <v>30000000</v>
      </c>
      <c r="AF127" s="32">
        <v>0</v>
      </c>
      <c r="AG127" s="30">
        <v>30000000</v>
      </c>
      <c r="AH127" s="30"/>
      <c r="AI127" s="30">
        <f t="shared" si="167"/>
        <v>60000000</v>
      </c>
      <c r="AJ127" s="33"/>
      <c r="AK127" s="37">
        <f>+AJ127+AY127</f>
        <v>60000000</v>
      </c>
      <c r="AL127" s="37">
        <f>+AI127-AJ127</f>
        <v>60000000</v>
      </c>
      <c r="AM127" s="30"/>
      <c r="AN127" s="30"/>
      <c r="AO127" s="30"/>
      <c r="AP127" s="30"/>
      <c r="AQ127" s="30"/>
      <c r="AR127" s="30"/>
      <c r="AS127" s="30"/>
      <c r="AT127" s="30"/>
      <c r="AU127" s="30">
        <v>60000000</v>
      </c>
      <c r="AV127" s="30">
        <v>0</v>
      </c>
      <c r="AW127" s="30">
        <v>0</v>
      </c>
      <c r="AX127" s="30">
        <v>0</v>
      </c>
      <c r="AY127" s="30">
        <f t="shared" si="170"/>
        <v>60000000</v>
      </c>
      <c r="AZ127" s="30">
        <v>0</v>
      </c>
      <c r="BA127" s="30">
        <v>0</v>
      </c>
      <c r="BB127" s="30">
        <v>0</v>
      </c>
      <c r="BC127" s="30">
        <v>0</v>
      </c>
      <c r="BD127" s="30">
        <v>0</v>
      </c>
      <c r="BE127" s="30">
        <v>0</v>
      </c>
      <c r="BF127" s="30">
        <v>0</v>
      </c>
      <c r="BG127" s="30">
        <v>0</v>
      </c>
      <c r="BH127" s="30">
        <v>0</v>
      </c>
      <c r="BI127" s="30">
        <v>0</v>
      </c>
      <c r="BJ127" s="30">
        <v>0</v>
      </c>
      <c r="BK127" s="30">
        <v>0</v>
      </c>
      <c r="BL127" s="30">
        <f>+SUM(AZ127:BK127)</f>
        <v>0</v>
      </c>
      <c r="BM127" s="30">
        <v>0</v>
      </c>
      <c r="BN127" s="30">
        <v>0</v>
      </c>
      <c r="BO127" s="30">
        <v>0</v>
      </c>
      <c r="BP127" s="30">
        <v>0</v>
      </c>
      <c r="BQ127" s="30">
        <v>0</v>
      </c>
      <c r="BR127" s="30">
        <v>0</v>
      </c>
      <c r="BS127" s="30">
        <v>0</v>
      </c>
      <c r="BT127" s="30">
        <v>0</v>
      </c>
      <c r="BU127" s="30">
        <v>0</v>
      </c>
      <c r="BV127" s="30">
        <v>0</v>
      </c>
      <c r="BW127" s="30">
        <v>0</v>
      </c>
      <c r="BX127" s="30">
        <v>0</v>
      </c>
      <c r="BY127" s="30">
        <f>+SUM(BM127:BX127)</f>
        <v>0</v>
      </c>
      <c r="BZ127" s="30">
        <v>0</v>
      </c>
      <c r="CA127" s="30">
        <v>0</v>
      </c>
      <c r="CB127" s="30">
        <v>0</v>
      </c>
      <c r="CC127" s="30">
        <v>0</v>
      </c>
      <c r="CD127" s="30">
        <v>0</v>
      </c>
      <c r="CE127" s="30">
        <v>0</v>
      </c>
      <c r="CF127" s="30">
        <v>0</v>
      </c>
      <c r="CG127" s="30">
        <v>0</v>
      </c>
      <c r="CH127" s="30">
        <v>0</v>
      </c>
      <c r="CI127" s="30">
        <v>0</v>
      </c>
      <c r="CJ127" s="30">
        <v>0</v>
      </c>
      <c r="CK127" s="30">
        <v>0</v>
      </c>
      <c r="CL127" s="31">
        <f>+SUM(BZ127:CK127)</f>
        <v>0</v>
      </c>
      <c r="CM127" s="30">
        <f>+AL127-AY127</f>
        <v>0</v>
      </c>
      <c r="CN127" s="33">
        <f>+AY127-BL127</f>
        <v>60000000</v>
      </c>
      <c r="CO127" s="33">
        <f>+BL127-BY127</f>
        <v>0</v>
      </c>
      <c r="CP127" s="33">
        <f t="shared" si="177"/>
        <v>0</v>
      </c>
      <c r="CQ127" s="74">
        <f t="shared" si="157"/>
        <v>1</v>
      </c>
      <c r="CR127" s="74">
        <f t="shared" si="158"/>
        <v>0</v>
      </c>
    </row>
    <row r="128" spans="1:96" s="26" customFormat="1" ht="18" customHeight="1" outlineLevel="2" x14ac:dyDescent="0.2">
      <c r="A128" s="403" t="s">
        <v>782</v>
      </c>
      <c r="B128" s="43" t="s">
        <v>165</v>
      </c>
      <c r="C128" s="452" t="s">
        <v>85</v>
      </c>
      <c r="D128" s="65" t="s">
        <v>107</v>
      </c>
      <c r="E128" s="30">
        <v>30000000</v>
      </c>
      <c r="F128" s="42"/>
      <c r="G128" s="38">
        <v>32500000</v>
      </c>
      <c r="H128" s="38"/>
      <c r="I128" s="38"/>
      <c r="J128" s="38"/>
      <c r="K128" s="38"/>
      <c r="L128" s="38"/>
      <c r="M128" s="38"/>
      <c r="N128" s="38"/>
      <c r="O128" s="38"/>
      <c r="P128" s="38"/>
      <c r="Q128" s="35">
        <v>3570000</v>
      </c>
      <c r="R128" s="30"/>
      <c r="S128" s="33"/>
      <c r="T128" s="42"/>
      <c r="U128" s="38"/>
      <c r="V128" s="38"/>
      <c r="W128" s="38"/>
      <c r="X128" s="38"/>
      <c r="Y128" s="38"/>
      <c r="Z128" s="38"/>
      <c r="AA128" s="38"/>
      <c r="AB128" s="38"/>
      <c r="AC128" s="35"/>
      <c r="AD128" s="34">
        <f t="shared" si="166"/>
        <v>0</v>
      </c>
      <c r="AE128" s="36">
        <f t="shared" si="166"/>
        <v>36070000</v>
      </c>
      <c r="AF128" s="32"/>
      <c r="AG128" s="30"/>
      <c r="AH128" s="30"/>
      <c r="AI128" s="30">
        <f t="shared" si="167"/>
        <v>66070000</v>
      </c>
      <c r="AJ128" s="33"/>
      <c r="AK128" s="114">
        <f t="shared" si="168"/>
        <v>66070000</v>
      </c>
      <c r="AL128" s="37">
        <f t="shared" si="169"/>
        <v>66070000</v>
      </c>
      <c r="AM128" s="30">
        <v>62500000</v>
      </c>
      <c r="AN128" s="298">
        <v>0</v>
      </c>
      <c r="AO128" s="298">
        <v>0</v>
      </c>
      <c r="AP128" s="298">
        <v>0</v>
      </c>
      <c r="AQ128" s="299">
        <v>0</v>
      </c>
      <c r="AR128" s="30">
        <v>3570000</v>
      </c>
      <c r="AS128" s="30"/>
      <c r="AT128" s="40"/>
      <c r="AU128" s="40"/>
      <c r="AV128" s="40"/>
      <c r="AW128" s="152"/>
      <c r="AX128" s="115"/>
      <c r="AY128" s="30">
        <f t="shared" si="170"/>
        <v>66070000</v>
      </c>
      <c r="AZ128" s="30">
        <v>62500000</v>
      </c>
      <c r="BA128" s="30">
        <v>0</v>
      </c>
      <c r="BB128" s="37">
        <v>0</v>
      </c>
      <c r="BC128" s="45">
        <v>0</v>
      </c>
      <c r="BD128" s="40">
        <v>0</v>
      </c>
      <c r="BE128" s="40">
        <v>3570000</v>
      </c>
      <c r="BF128" s="40"/>
      <c r="BG128" s="40"/>
      <c r="BH128" s="40"/>
      <c r="BI128" s="40"/>
      <c r="BJ128" s="40"/>
      <c r="BK128" s="115"/>
      <c r="BL128" s="30">
        <f t="shared" si="171"/>
        <v>66070000</v>
      </c>
      <c r="BM128" s="34">
        <v>0</v>
      </c>
      <c r="BN128" s="38">
        <v>62500000</v>
      </c>
      <c r="BO128" s="38">
        <v>0</v>
      </c>
      <c r="BP128" s="38">
        <v>0</v>
      </c>
      <c r="BQ128" s="38">
        <v>0</v>
      </c>
      <c r="BR128" s="40">
        <v>3570000</v>
      </c>
      <c r="BS128" s="38"/>
      <c r="BT128" s="38"/>
      <c r="BU128" s="38"/>
      <c r="BV128" s="38"/>
      <c r="BW128" s="40"/>
      <c r="BX128" s="115"/>
      <c r="BY128" s="30">
        <f t="shared" si="172"/>
        <v>66070000</v>
      </c>
      <c r="BZ128" s="38">
        <v>0</v>
      </c>
      <c r="CA128" s="38">
        <v>62500000</v>
      </c>
      <c r="CB128" s="38">
        <v>0</v>
      </c>
      <c r="CC128" s="38">
        <v>0</v>
      </c>
      <c r="CD128" s="38">
        <v>0</v>
      </c>
      <c r="CE128" s="40">
        <v>3570000</v>
      </c>
      <c r="CF128" s="38"/>
      <c r="CG128" s="38"/>
      <c r="CH128" s="38"/>
      <c r="CI128" s="38"/>
      <c r="CJ128" s="38"/>
      <c r="CK128" s="115"/>
      <c r="CL128" s="31">
        <f t="shared" si="173"/>
        <v>66070000</v>
      </c>
      <c r="CM128" s="30">
        <f t="shared" si="174"/>
        <v>0</v>
      </c>
      <c r="CN128" s="33">
        <f t="shared" si="175"/>
        <v>0</v>
      </c>
      <c r="CO128" s="33">
        <f t="shared" si="176"/>
        <v>0</v>
      </c>
      <c r="CP128" s="33">
        <f t="shared" si="177"/>
        <v>0</v>
      </c>
      <c r="CQ128" s="74">
        <f t="shared" si="157"/>
        <v>1</v>
      </c>
      <c r="CR128" s="74">
        <f t="shared" si="158"/>
        <v>1</v>
      </c>
    </row>
    <row r="129" spans="1:96" s="26" customFormat="1" ht="18" customHeight="1" outlineLevel="2" x14ac:dyDescent="0.2">
      <c r="A129" s="403" t="s">
        <v>877</v>
      </c>
      <c r="B129" s="43" t="s">
        <v>165</v>
      </c>
      <c r="C129" s="452">
        <v>13</v>
      </c>
      <c r="D129" s="65" t="s">
        <v>107</v>
      </c>
      <c r="E129" s="30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2">
        <v>0</v>
      </c>
      <c r="R129" s="30"/>
      <c r="S129" s="33"/>
      <c r="T129" s="42">
        <v>0</v>
      </c>
      <c r="U129" s="42">
        <v>0</v>
      </c>
      <c r="V129" s="42">
        <v>0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32">
        <v>0</v>
      </c>
      <c r="AD129" s="34">
        <f t="shared" si="166"/>
        <v>0</v>
      </c>
      <c r="AE129" s="36">
        <f t="shared" si="166"/>
        <v>0</v>
      </c>
      <c r="AF129" s="32">
        <v>0</v>
      </c>
      <c r="AG129" s="30">
        <v>30000000</v>
      </c>
      <c r="AH129" s="30"/>
      <c r="AI129" s="30">
        <f t="shared" si="167"/>
        <v>30000000</v>
      </c>
      <c r="AJ129" s="33"/>
      <c r="AK129" s="37">
        <f t="shared" si="168"/>
        <v>30000000</v>
      </c>
      <c r="AL129" s="37">
        <f t="shared" si="169"/>
        <v>30000000</v>
      </c>
      <c r="AM129" s="30"/>
      <c r="AN129" s="30"/>
      <c r="AO129" s="30"/>
      <c r="AP129" s="30"/>
      <c r="AQ129" s="30"/>
      <c r="AR129" s="30"/>
      <c r="AS129" s="30"/>
      <c r="AT129" s="30"/>
      <c r="AU129" s="30">
        <v>30000000</v>
      </c>
      <c r="AV129" s="30">
        <v>0</v>
      </c>
      <c r="AW129" s="30">
        <v>0</v>
      </c>
      <c r="AX129" s="30">
        <v>0</v>
      </c>
      <c r="AY129" s="30">
        <f t="shared" si="170"/>
        <v>30000000</v>
      </c>
      <c r="AZ129" s="30">
        <v>0</v>
      </c>
      <c r="BA129" s="30">
        <v>0</v>
      </c>
      <c r="BB129" s="30">
        <v>0</v>
      </c>
      <c r="BC129" s="30">
        <v>0</v>
      </c>
      <c r="BD129" s="30">
        <v>0</v>
      </c>
      <c r="BE129" s="30">
        <v>0</v>
      </c>
      <c r="BF129" s="30">
        <v>0</v>
      </c>
      <c r="BG129" s="30">
        <v>0</v>
      </c>
      <c r="BH129" s="30">
        <v>0</v>
      </c>
      <c r="BI129" s="30">
        <v>0</v>
      </c>
      <c r="BJ129" s="30">
        <v>0</v>
      </c>
      <c r="BK129" s="30">
        <v>0</v>
      </c>
      <c r="BL129" s="30">
        <f t="shared" si="171"/>
        <v>0</v>
      </c>
      <c r="BM129" s="30">
        <v>0</v>
      </c>
      <c r="BN129" s="30">
        <v>0</v>
      </c>
      <c r="BO129" s="30">
        <v>0</v>
      </c>
      <c r="BP129" s="30">
        <v>0</v>
      </c>
      <c r="BQ129" s="30">
        <v>0</v>
      </c>
      <c r="BR129" s="30">
        <v>0</v>
      </c>
      <c r="BS129" s="30">
        <v>0</v>
      </c>
      <c r="BT129" s="30">
        <v>0</v>
      </c>
      <c r="BU129" s="30">
        <v>0</v>
      </c>
      <c r="BV129" s="30">
        <v>0</v>
      </c>
      <c r="BW129" s="30">
        <v>0</v>
      </c>
      <c r="BX129" s="30">
        <v>0</v>
      </c>
      <c r="BY129" s="30">
        <f t="shared" si="172"/>
        <v>0</v>
      </c>
      <c r="BZ129" s="30">
        <v>0</v>
      </c>
      <c r="CA129" s="30">
        <v>0</v>
      </c>
      <c r="CB129" s="30">
        <v>0</v>
      </c>
      <c r="CC129" s="30">
        <v>0</v>
      </c>
      <c r="CD129" s="30">
        <v>0</v>
      </c>
      <c r="CE129" s="30">
        <v>0</v>
      </c>
      <c r="CF129" s="30">
        <v>0</v>
      </c>
      <c r="CG129" s="30">
        <v>0</v>
      </c>
      <c r="CH129" s="30">
        <v>0</v>
      </c>
      <c r="CI129" s="30">
        <v>0</v>
      </c>
      <c r="CJ129" s="30">
        <v>0</v>
      </c>
      <c r="CK129" s="30">
        <v>0</v>
      </c>
      <c r="CL129" s="31">
        <f t="shared" si="173"/>
        <v>0</v>
      </c>
      <c r="CM129" s="30">
        <f t="shared" si="174"/>
        <v>0</v>
      </c>
      <c r="CN129" s="33">
        <f>+AY129-BL129</f>
        <v>30000000</v>
      </c>
      <c r="CO129" s="33">
        <f t="shared" si="176"/>
        <v>0</v>
      </c>
      <c r="CP129" s="33">
        <f>+BY129-CL129</f>
        <v>0</v>
      </c>
      <c r="CQ129" s="74">
        <f t="shared" si="157"/>
        <v>1</v>
      </c>
      <c r="CR129" s="74">
        <f t="shared" si="158"/>
        <v>0</v>
      </c>
    </row>
    <row r="130" spans="1:96" s="26" customFormat="1" ht="18" customHeight="1" outlineLevel="2" x14ac:dyDescent="0.2">
      <c r="A130" s="403" t="s">
        <v>783</v>
      </c>
      <c r="B130" s="43" t="s">
        <v>166</v>
      </c>
      <c r="C130" s="452" t="s">
        <v>85</v>
      </c>
      <c r="D130" s="65" t="s">
        <v>108</v>
      </c>
      <c r="E130" s="30">
        <v>30000000</v>
      </c>
      <c r="F130" s="42"/>
      <c r="G130" s="38"/>
      <c r="H130" s="38"/>
      <c r="I130" s="38"/>
      <c r="J130" s="38"/>
      <c r="K130" s="38"/>
      <c r="L130" s="38">
        <v>25000000</v>
      </c>
      <c r="M130" s="38"/>
      <c r="N130" s="38"/>
      <c r="O130" s="38"/>
      <c r="P130" s="38"/>
      <c r="Q130" s="35"/>
      <c r="R130" s="30"/>
      <c r="S130" s="33"/>
      <c r="T130" s="42"/>
      <c r="U130" s="38"/>
      <c r="V130" s="38">
        <v>4393880</v>
      </c>
      <c r="W130" s="38"/>
      <c r="X130" s="38"/>
      <c r="Y130" s="38"/>
      <c r="Z130" s="38"/>
      <c r="AA130" s="38"/>
      <c r="AB130" s="38"/>
      <c r="AC130" s="35"/>
      <c r="AD130" s="34">
        <f t="shared" si="166"/>
        <v>29393880</v>
      </c>
      <c r="AE130" s="36">
        <f t="shared" si="166"/>
        <v>0</v>
      </c>
      <c r="AF130" s="32"/>
      <c r="AG130" s="30"/>
      <c r="AH130" s="30"/>
      <c r="AI130" s="30">
        <f t="shared" si="167"/>
        <v>606120</v>
      </c>
      <c r="AJ130" s="33"/>
      <c r="AK130" s="114">
        <f t="shared" si="168"/>
        <v>0</v>
      </c>
      <c r="AL130" s="37">
        <f t="shared" si="169"/>
        <v>606120</v>
      </c>
      <c r="AM130" s="30">
        <v>0</v>
      </c>
      <c r="AN130" s="30">
        <v>0</v>
      </c>
      <c r="AO130" s="30">
        <v>0</v>
      </c>
      <c r="AP130" s="30">
        <v>0</v>
      </c>
      <c r="AQ130" s="30">
        <v>0</v>
      </c>
      <c r="AR130" s="30">
        <v>0</v>
      </c>
      <c r="AS130" s="30"/>
      <c r="AT130" s="40"/>
      <c r="AU130" s="40"/>
      <c r="AV130" s="40"/>
      <c r="AW130" s="152"/>
      <c r="AX130" s="115"/>
      <c r="AY130" s="30">
        <f t="shared" si="170"/>
        <v>0</v>
      </c>
      <c r="AZ130" s="30">
        <v>0</v>
      </c>
      <c r="BA130" s="30">
        <v>0</v>
      </c>
      <c r="BB130" s="37">
        <v>0</v>
      </c>
      <c r="BC130" s="45">
        <v>0</v>
      </c>
      <c r="BD130" s="40">
        <v>0</v>
      </c>
      <c r="BE130" s="40">
        <v>0</v>
      </c>
      <c r="BF130" s="40"/>
      <c r="BG130" s="40"/>
      <c r="BH130" s="40"/>
      <c r="BI130" s="40"/>
      <c r="BJ130" s="40"/>
      <c r="BK130" s="115"/>
      <c r="BL130" s="30">
        <f t="shared" si="171"/>
        <v>0</v>
      </c>
      <c r="BM130" s="34">
        <v>0</v>
      </c>
      <c r="BN130" s="34">
        <v>0</v>
      </c>
      <c r="BO130" s="34">
        <v>0</v>
      </c>
      <c r="BP130" s="34">
        <v>0</v>
      </c>
      <c r="BQ130" s="34">
        <v>0</v>
      </c>
      <c r="BR130" s="40">
        <v>0</v>
      </c>
      <c r="BS130" s="38"/>
      <c r="BT130" s="38"/>
      <c r="BU130" s="38"/>
      <c r="BV130" s="38"/>
      <c r="BW130" s="40"/>
      <c r="BX130" s="115"/>
      <c r="BY130" s="30">
        <f t="shared" si="172"/>
        <v>0</v>
      </c>
      <c r="BZ130" s="38">
        <v>0</v>
      </c>
      <c r="CA130" s="38">
        <v>0</v>
      </c>
      <c r="CB130" s="38">
        <v>0</v>
      </c>
      <c r="CC130" s="38">
        <v>0</v>
      </c>
      <c r="CD130" s="38">
        <v>0</v>
      </c>
      <c r="CE130" s="40">
        <v>0</v>
      </c>
      <c r="CF130" s="38"/>
      <c r="CG130" s="38"/>
      <c r="CH130" s="38"/>
      <c r="CI130" s="38"/>
      <c r="CJ130" s="38"/>
      <c r="CK130" s="115"/>
      <c r="CL130" s="31">
        <f t="shared" si="173"/>
        <v>0</v>
      </c>
      <c r="CM130" s="30">
        <f t="shared" si="174"/>
        <v>606120</v>
      </c>
      <c r="CN130" s="33">
        <f t="shared" si="175"/>
        <v>0</v>
      </c>
      <c r="CO130" s="33">
        <f t="shared" si="176"/>
        <v>0</v>
      </c>
      <c r="CP130" s="33">
        <f t="shared" si="177"/>
        <v>0</v>
      </c>
      <c r="CQ130" s="74">
        <f t="shared" si="157"/>
        <v>0</v>
      </c>
      <c r="CR130" s="74">
        <f t="shared" si="158"/>
        <v>0</v>
      </c>
    </row>
    <row r="131" spans="1:96" s="26" customFormat="1" ht="18" customHeight="1" outlineLevel="2" thickBot="1" x14ac:dyDescent="0.25">
      <c r="A131" s="403" t="s">
        <v>878</v>
      </c>
      <c r="B131" s="43" t="s">
        <v>166</v>
      </c>
      <c r="C131" s="452">
        <v>13</v>
      </c>
      <c r="D131" s="65" t="s">
        <v>108</v>
      </c>
      <c r="E131" s="30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2">
        <v>0</v>
      </c>
      <c r="R131" s="30"/>
      <c r="S131" s="33"/>
      <c r="T131" s="42">
        <v>0</v>
      </c>
      <c r="U131" s="42">
        <v>0</v>
      </c>
      <c r="V131" s="42">
        <v>30000000</v>
      </c>
      <c r="W131" s="42">
        <v>0</v>
      </c>
      <c r="X131" s="42">
        <v>0</v>
      </c>
      <c r="Y131" s="42">
        <v>0</v>
      </c>
      <c r="Z131" s="42">
        <v>0</v>
      </c>
      <c r="AA131" s="42">
        <v>0</v>
      </c>
      <c r="AB131" s="42">
        <v>0</v>
      </c>
      <c r="AC131" s="32">
        <v>0</v>
      </c>
      <c r="AD131" s="34">
        <f>+F131+H131+J131+L131+N131+P131+R131+T131+V131+X131+Z131+AB131</f>
        <v>30000000</v>
      </c>
      <c r="AE131" s="36">
        <f>+G131+I131+K131+M131+O131+Q131+S131+U131+W131+Y131+AA131+AC131</f>
        <v>0</v>
      </c>
      <c r="AF131" s="32">
        <v>0</v>
      </c>
      <c r="AG131" s="30">
        <v>30000000</v>
      </c>
      <c r="AH131" s="30"/>
      <c r="AI131" s="54">
        <f t="shared" si="167"/>
        <v>0</v>
      </c>
      <c r="AJ131" s="33"/>
      <c r="AK131" s="37">
        <f>+AJ131+AY131</f>
        <v>0</v>
      </c>
      <c r="AL131" s="37">
        <f>+AI131-AJ131</f>
        <v>0</v>
      </c>
      <c r="AM131" s="30">
        <v>0</v>
      </c>
      <c r="AN131" s="30">
        <v>0</v>
      </c>
      <c r="AO131" s="30">
        <v>0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0</v>
      </c>
      <c r="AY131" s="30">
        <f t="shared" si="170"/>
        <v>0</v>
      </c>
      <c r="AZ131" s="30">
        <v>0</v>
      </c>
      <c r="BA131" s="30">
        <v>0</v>
      </c>
      <c r="BB131" s="30">
        <v>0</v>
      </c>
      <c r="BC131" s="30">
        <v>0</v>
      </c>
      <c r="BD131" s="30">
        <v>0</v>
      </c>
      <c r="BE131" s="30">
        <v>0</v>
      </c>
      <c r="BF131" s="30">
        <v>0</v>
      </c>
      <c r="BG131" s="30">
        <v>0</v>
      </c>
      <c r="BH131" s="30">
        <v>0</v>
      </c>
      <c r="BI131" s="30">
        <v>0</v>
      </c>
      <c r="BJ131" s="30">
        <v>0</v>
      </c>
      <c r="BK131" s="30">
        <v>0</v>
      </c>
      <c r="BL131" s="30">
        <f>+SUM(AZ131:BK131)</f>
        <v>0</v>
      </c>
      <c r="BM131" s="30">
        <v>0</v>
      </c>
      <c r="BN131" s="30">
        <v>0</v>
      </c>
      <c r="BO131" s="30">
        <v>0</v>
      </c>
      <c r="BP131" s="30">
        <v>0</v>
      </c>
      <c r="BQ131" s="30">
        <v>0</v>
      </c>
      <c r="BR131" s="30">
        <v>0</v>
      </c>
      <c r="BS131" s="30">
        <v>0</v>
      </c>
      <c r="BT131" s="30">
        <v>0</v>
      </c>
      <c r="BU131" s="30">
        <v>0</v>
      </c>
      <c r="BV131" s="30">
        <v>0</v>
      </c>
      <c r="BW131" s="30">
        <v>0</v>
      </c>
      <c r="BX131" s="30">
        <v>0</v>
      </c>
      <c r="BY131" s="30">
        <f>+SUM(BM131:BX131)</f>
        <v>0</v>
      </c>
      <c r="BZ131" s="30">
        <v>0</v>
      </c>
      <c r="CA131" s="30">
        <v>0</v>
      </c>
      <c r="CB131" s="30">
        <v>0</v>
      </c>
      <c r="CC131" s="30">
        <v>0</v>
      </c>
      <c r="CD131" s="30">
        <v>0</v>
      </c>
      <c r="CE131" s="30">
        <v>0</v>
      </c>
      <c r="CF131" s="30">
        <v>0</v>
      </c>
      <c r="CG131" s="30">
        <v>0</v>
      </c>
      <c r="CH131" s="30">
        <v>0</v>
      </c>
      <c r="CI131" s="30">
        <v>0</v>
      </c>
      <c r="CJ131" s="30">
        <v>0</v>
      </c>
      <c r="CK131" s="30">
        <v>0</v>
      </c>
      <c r="CL131" s="31">
        <f>+SUM(BZ131:CK131)</f>
        <v>0</v>
      </c>
      <c r="CM131" s="30">
        <f>+AL131-AY131</f>
        <v>0</v>
      </c>
      <c r="CN131" s="33">
        <f>+AY131-BL131</f>
        <v>0</v>
      </c>
      <c r="CO131" s="33">
        <f>+BL131-BY131</f>
        <v>0</v>
      </c>
      <c r="CP131" s="33">
        <f t="shared" si="177"/>
        <v>0</v>
      </c>
      <c r="CQ131" s="74">
        <f t="shared" si="157"/>
        <v>0</v>
      </c>
      <c r="CR131" s="74">
        <f t="shared" si="158"/>
        <v>0</v>
      </c>
    </row>
    <row r="132" spans="1:96" s="64" customFormat="1" ht="20.25" customHeight="1" outlineLevel="1" thickBot="1" x14ac:dyDescent="0.25">
      <c r="A132" s="258"/>
      <c r="B132" s="131" t="s">
        <v>438</v>
      </c>
      <c r="C132" s="451" t="s">
        <v>85</v>
      </c>
      <c r="D132" s="110" t="s">
        <v>206</v>
      </c>
      <c r="E132" s="315">
        <f>+E133</f>
        <v>25450000</v>
      </c>
      <c r="F132" s="173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>
        <f>+P133</f>
        <v>3570000</v>
      </c>
      <c r="Q132" s="176">
        <f>+Q133</f>
        <v>0</v>
      </c>
      <c r="R132" s="134">
        <f>+R133</f>
        <v>12000000</v>
      </c>
      <c r="S132" s="132">
        <f>+S133</f>
        <v>0</v>
      </c>
      <c r="T132" s="173"/>
      <c r="U132" s="137"/>
      <c r="V132" s="137"/>
      <c r="W132" s="137"/>
      <c r="X132" s="137"/>
      <c r="Y132" s="137"/>
      <c r="Z132" s="137"/>
      <c r="AA132" s="137"/>
      <c r="AB132" s="137"/>
      <c r="AC132" s="176"/>
      <c r="AD132" s="259">
        <f t="shared" si="166"/>
        <v>15570000</v>
      </c>
      <c r="AE132" s="475">
        <f t="shared" si="166"/>
        <v>0</v>
      </c>
      <c r="AF132" s="135"/>
      <c r="AG132" s="134"/>
      <c r="AH132" s="134"/>
      <c r="AI132" s="751">
        <f>+AI133</f>
        <v>9880000</v>
      </c>
      <c r="AJ132" s="132"/>
      <c r="AK132" s="134">
        <f t="shared" si="168"/>
        <v>527800</v>
      </c>
      <c r="AL132" s="134">
        <f>+AL133</f>
        <v>9880000</v>
      </c>
      <c r="AM132" s="230">
        <f>+AM133</f>
        <v>0</v>
      </c>
      <c r="AN132" s="230">
        <f>+AN133</f>
        <v>250000</v>
      </c>
      <c r="AO132" s="230">
        <f t="shared" ref="AO132:CK132" si="178">+AO133</f>
        <v>0</v>
      </c>
      <c r="AP132" s="230">
        <f t="shared" si="178"/>
        <v>0</v>
      </c>
      <c r="AQ132" s="230">
        <f t="shared" si="178"/>
        <v>142800</v>
      </c>
      <c r="AR132" s="230">
        <f t="shared" si="178"/>
        <v>0</v>
      </c>
      <c r="AS132" s="230">
        <f>+AS133</f>
        <v>0</v>
      </c>
      <c r="AT132" s="230">
        <f t="shared" si="178"/>
        <v>0</v>
      </c>
      <c r="AU132" s="230">
        <f>+AU133</f>
        <v>135000</v>
      </c>
      <c r="AV132" s="230">
        <f t="shared" si="178"/>
        <v>0</v>
      </c>
      <c r="AW132" s="230">
        <f t="shared" si="178"/>
        <v>0</v>
      </c>
      <c r="AX132" s="230">
        <f t="shared" si="178"/>
        <v>0</v>
      </c>
      <c r="AY132" s="190">
        <f t="shared" si="178"/>
        <v>527800</v>
      </c>
      <c r="AZ132" s="230">
        <f t="shared" si="178"/>
        <v>0</v>
      </c>
      <c r="BA132" s="230">
        <f t="shared" si="178"/>
        <v>250000</v>
      </c>
      <c r="BB132" s="230">
        <f t="shared" si="178"/>
        <v>0</v>
      </c>
      <c r="BC132" s="230">
        <f t="shared" si="178"/>
        <v>0</v>
      </c>
      <c r="BD132" s="230">
        <f t="shared" si="178"/>
        <v>142800</v>
      </c>
      <c r="BE132" s="230">
        <f t="shared" si="178"/>
        <v>0</v>
      </c>
      <c r="BF132" s="230">
        <f t="shared" si="178"/>
        <v>0</v>
      </c>
      <c r="BG132" s="230">
        <f t="shared" si="178"/>
        <v>0</v>
      </c>
      <c r="BH132" s="230">
        <f t="shared" si="178"/>
        <v>135000</v>
      </c>
      <c r="BI132" s="230">
        <f t="shared" si="178"/>
        <v>0</v>
      </c>
      <c r="BJ132" s="230">
        <f t="shared" si="178"/>
        <v>0</v>
      </c>
      <c r="BK132" s="230">
        <f t="shared" si="178"/>
        <v>0</v>
      </c>
      <c r="BL132" s="230">
        <f t="shared" si="178"/>
        <v>527800</v>
      </c>
      <c r="BM132" s="230">
        <f t="shared" si="178"/>
        <v>0</v>
      </c>
      <c r="BN132" s="230">
        <f t="shared" si="178"/>
        <v>250000</v>
      </c>
      <c r="BO132" s="230">
        <f t="shared" si="178"/>
        <v>0</v>
      </c>
      <c r="BP132" s="230">
        <f t="shared" si="178"/>
        <v>0</v>
      </c>
      <c r="BQ132" s="230">
        <f t="shared" si="178"/>
        <v>142800</v>
      </c>
      <c r="BR132" s="230">
        <f t="shared" si="178"/>
        <v>0</v>
      </c>
      <c r="BS132" s="230">
        <f t="shared" si="178"/>
        <v>0</v>
      </c>
      <c r="BT132" s="230">
        <f t="shared" si="178"/>
        <v>0</v>
      </c>
      <c r="BU132" s="230">
        <f t="shared" si="178"/>
        <v>135000</v>
      </c>
      <c r="BV132" s="230">
        <f t="shared" si="178"/>
        <v>0</v>
      </c>
      <c r="BW132" s="230">
        <f t="shared" si="178"/>
        <v>0</v>
      </c>
      <c r="BX132" s="230">
        <f t="shared" si="178"/>
        <v>0</v>
      </c>
      <c r="BY132" s="190">
        <f>+BY133</f>
        <v>527800</v>
      </c>
      <c r="BZ132" s="190">
        <f t="shared" si="178"/>
        <v>0</v>
      </c>
      <c r="CA132" s="190">
        <f t="shared" si="178"/>
        <v>250000</v>
      </c>
      <c r="CB132" s="190">
        <f t="shared" si="178"/>
        <v>0</v>
      </c>
      <c r="CC132" s="190">
        <f t="shared" si="178"/>
        <v>0</v>
      </c>
      <c r="CD132" s="190">
        <f t="shared" si="178"/>
        <v>142800</v>
      </c>
      <c r="CE132" s="190">
        <f t="shared" si="178"/>
        <v>0</v>
      </c>
      <c r="CF132" s="190">
        <f t="shared" si="178"/>
        <v>0</v>
      </c>
      <c r="CG132" s="190">
        <f t="shared" si="178"/>
        <v>0</v>
      </c>
      <c r="CH132" s="190">
        <f t="shared" si="178"/>
        <v>135000</v>
      </c>
      <c r="CI132" s="190">
        <f t="shared" si="178"/>
        <v>0</v>
      </c>
      <c r="CJ132" s="190">
        <f t="shared" si="178"/>
        <v>0</v>
      </c>
      <c r="CK132" s="190">
        <f t="shared" si="178"/>
        <v>0</v>
      </c>
      <c r="CL132" s="190">
        <f>+CL133</f>
        <v>527800</v>
      </c>
      <c r="CM132" s="132">
        <f>+CM133</f>
        <v>9352200</v>
      </c>
      <c r="CN132" s="132">
        <f>+CN133</f>
        <v>0</v>
      </c>
      <c r="CO132" s="132">
        <f>+CO133</f>
        <v>0</v>
      </c>
      <c r="CP132" s="132">
        <f>+CP133</f>
        <v>0</v>
      </c>
      <c r="CQ132" s="136">
        <f t="shared" si="157"/>
        <v>5.3421052631578946E-2</v>
      </c>
      <c r="CR132" s="136">
        <f t="shared" si="158"/>
        <v>5.3421052631578946E-2</v>
      </c>
    </row>
    <row r="133" spans="1:96" s="64" customFormat="1" ht="20.25" customHeight="1" outlineLevel="2" thickBot="1" x14ac:dyDescent="0.25">
      <c r="A133" s="403" t="s">
        <v>784</v>
      </c>
      <c r="B133" s="160" t="s">
        <v>175</v>
      </c>
      <c r="C133" s="452" t="s">
        <v>85</v>
      </c>
      <c r="D133" s="65" t="s">
        <v>206</v>
      </c>
      <c r="E133" s="316">
        <v>25450000</v>
      </c>
      <c r="F133" s="80"/>
      <c r="G133" s="81"/>
      <c r="H133" s="81"/>
      <c r="I133" s="81"/>
      <c r="J133" s="81"/>
      <c r="K133" s="81"/>
      <c r="L133" s="81"/>
      <c r="M133" s="81"/>
      <c r="N133" s="81"/>
      <c r="O133" s="81"/>
      <c r="P133" s="81">
        <v>3570000</v>
      </c>
      <c r="Q133" s="96"/>
      <c r="R133" s="317">
        <v>12000000</v>
      </c>
      <c r="S133" s="79"/>
      <c r="T133" s="80"/>
      <c r="U133" s="81"/>
      <c r="V133" s="81"/>
      <c r="W133" s="81"/>
      <c r="X133" s="81"/>
      <c r="Y133" s="81"/>
      <c r="Z133" s="81"/>
      <c r="AA133" s="81"/>
      <c r="AB133" s="81"/>
      <c r="AC133" s="96"/>
      <c r="AD133" s="34">
        <f t="shared" si="166"/>
        <v>15570000</v>
      </c>
      <c r="AE133" s="36">
        <f t="shared" si="166"/>
        <v>0</v>
      </c>
      <c r="AF133" s="486"/>
      <c r="AG133" s="78"/>
      <c r="AH133" s="78"/>
      <c r="AI133" s="756">
        <f t="shared" ref="AI133" si="179">+E133-AD133+AE133-AH133-AF133+AG133</f>
        <v>9880000</v>
      </c>
      <c r="AJ133" s="79"/>
      <c r="AK133" s="114">
        <f t="shared" si="168"/>
        <v>527800</v>
      </c>
      <c r="AL133" s="37">
        <f t="shared" si="169"/>
        <v>9880000</v>
      </c>
      <c r="AM133" s="30"/>
      <c r="AN133" s="298">
        <v>250000</v>
      </c>
      <c r="AO133" s="298"/>
      <c r="AP133" s="298"/>
      <c r="AQ133" s="299">
        <v>142800</v>
      </c>
      <c r="AR133" s="30"/>
      <c r="AS133" s="30"/>
      <c r="AT133" s="40"/>
      <c r="AU133" s="40">
        <v>135000</v>
      </c>
      <c r="AV133" s="40"/>
      <c r="AW133" s="152"/>
      <c r="AX133" s="115"/>
      <c r="AY133" s="30">
        <f>+SUM(AM133:AX133)</f>
        <v>527800</v>
      </c>
      <c r="AZ133" s="30"/>
      <c r="BA133" s="30">
        <v>250000</v>
      </c>
      <c r="BB133" s="317"/>
      <c r="BC133" s="318"/>
      <c r="BD133" s="32">
        <v>142800</v>
      </c>
      <c r="BE133" s="32"/>
      <c r="BF133" s="317"/>
      <c r="BG133" s="317"/>
      <c r="BH133" s="317">
        <v>135000</v>
      </c>
      <c r="BI133" s="32"/>
      <c r="BJ133" s="317"/>
      <c r="BK133" s="319"/>
      <c r="BL133" s="30">
        <f>+SUM(AZ133:BK133)</f>
        <v>527800</v>
      </c>
      <c r="BM133" s="34"/>
      <c r="BN133" s="38">
        <v>250000</v>
      </c>
      <c r="BO133" s="38"/>
      <c r="BP133" s="38"/>
      <c r="BQ133" s="38">
        <v>142800</v>
      </c>
      <c r="BR133" s="32"/>
      <c r="BS133" s="317"/>
      <c r="BT133" s="317"/>
      <c r="BU133" s="317">
        <v>135000</v>
      </c>
      <c r="BV133" s="317"/>
      <c r="BW133" s="317"/>
      <c r="BX133" s="32"/>
      <c r="BY133" s="30">
        <f>+SUM(BM133:BX133)</f>
        <v>527800</v>
      </c>
      <c r="BZ133" s="38"/>
      <c r="CA133" s="38">
        <v>250000</v>
      </c>
      <c r="CB133" s="38"/>
      <c r="CC133" s="38"/>
      <c r="CD133" s="38">
        <v>142800</v>
      </c>
      <c r="CE133" s="32"/>
      <c r="CF133" s="317"/>
      <c r="CG133" s="317"/>
      <c r="CH133" s="317">
        <v>135000</v>
      </c>
      <c r="CI133" s="317"/>
      <c r="CJ133" s="317"/>
      <c r="CK133" s="317"/>
      <c r="CL133" s="31">
        <f>+SUM(BZ133:CK133)</f>
        <v>527800</v>
      </c>
      <c r="CM133" s="30">
        <f>+AL133-AY133</f>
        <v>9352200</v>
      </c>
      <c r="CN133" s="33">
        <f>+AY133-BL133</f>
        <v>0</v>
      </c>
      <c r="CO133" s="33">
        <f>+BL133-BY133</f>
        <v>0</v>
      </c>
      <c r="CP133" s="33">
        <f>+BY133-CL133</f>
        <v>0</v>
      </c>
      <c r="CQ133" s="74">
        <f t="shared" si="157"/>
        <v>5.3421052631578946E-2</v>
      </c>
      <c r="CR133" s="74">
        <f t="shared" si="158"/>
        <v>5.3421052631578946E-2</v>
      </c>
    </row>
    <row r="134" spans="1:96" s="325" customFormat="1" ht="33" customHeight="1" outlineLevel="1" thickBot="1" x14ac:dyDescent="0.25">
      <c r="A134" s="258"/>
      <c r="B134" s="131" t="s">
        <v>262</v>
      </c>
      <c r="C134" s="451" t="s">
        <v>85</v>
      </c>
      <c r="D134" s="110" t="s">
        <v>263</v>
      </c>
      <c r="E134" s="315">
        <f>+SUM(E135:E137)</f>
        <v>5000000</v>
      </c>
      <c r="F134" s="320">
        <f>+SUM(F135:F138)</f>
        <v>0</v>
      </c>
      <c r="G134" s="320">
        <f t="shared" ref="G134:AC134" si="180">+SUM(G135:G138)</f>
        <v>100000000</v>
      </c>
      <c r="H134" s="320">
        <f t="shared" si="180"/>
        <v>46000000</v>
      </c>
      <c r="I134" s="320">
        <f t="shared" si="180"/>
        <v>0</v>
      </c>
      <c r="J134" s="320">
        <f t="shared" si="180"/>
        <v>0</v>
      </c>
      <c r="K134" s="320">
        <f t="shared" si="180"/>
        <v>0</v>
      </c>
      <c r="L134" s="320">
        <f t="shared" si="180"/>
        <v>42000000</v>
      </c>
      <c r="M134" s="320">
        <f t="shared" si="180"/>
        <v>15000000</v>
      </c>
      <c r="N134" s="320">
        <f t="shared" si="180"/>
        <v>0</v>
      </c>
      <c r="O134" s="320">
        <f t="shared" si="180"/>
        <v>0</v>
      </c>
      <c r="P134" s="320">
        <f t="shared" si="180"/>
        <v>0</v>
      </c>
      <c r="Q134" s="322">
        <f t="shared" si="180"/>
        <v>0</v>
      </c>
      <c r="R134" s="315">
        <f t="shared" si="180"/>
        <v>0</v>
      </c>
      <c r="S134" s="321">
        <f t="shared" si="180"/>
        <v>0</v>
      </c>
      <c r="T134" s="320">
        <f t="shared" si="180"/>
        <v>0</v>
      </c>
      <c r="U134" s="320">
        <f t="shared" si="180"/>
        <v>0</v>
      </c>
      <c r="V134" s="320">
        <f t="shared" si="180"/>
        <v>0</v>
      </c>
      <c r="W134" s="320">
        <f t="shared" si="180"/>
        <v>371100000</v>
      </c>
      <c r="X134" s="320">
        <f t="shared" si="180"/>
        <v>0</v>
      </c>
      <c r="Y134" s="320">
        <f t="shared" si="180"/>
        <v>0</v>
      </c>
      <c r="Z134" s="320">
        <f t="shared" si="180"/>
        <v>0</v>
      </c>
      <c r="AA134" s="320">
        <f t="shared" si="180"/>
        <v>0</v>
      </c>
      <c r="AB134" s="320">
        <f t="shared" si="180"/>
        <v>0</v>
      </c>
      <c r="AC134" s="322">
        <f t="shared" si="180"/>
        <v>0</v>
      </c>
      <c r="AD134" s="479">
        <f>+SUM(AD135:AD137)</f>
        <v>88000000</v>
      </c>
      <c r="AE134" s="487">
        <f>+SUM(AE135:AE138)</f>
        <v>486100000</v>
      </c>
      <c r="AF134" s="322">
        <f>+SUM(AF135:AF138)</f>
        <v>0</v>
      </c>
      <c r="AG134" s="315">
        <f>+SUM(AG135:AG138)</f>
        <v>441000000</v>
      </c>
      <c r="AH134" s="315">
        <f>+SUM(AH135:AH137)</f>
        <v>0</v>
      </c>
      <c r="AI134" s="754">
        <f>+SUM(AI135:AI138)</f>
        <v>844100000</v>
      </c>
      <c r="AJ134" s="321">
        <f t="shared" ref="AJ134:BK134" si="181">+SUM(AJ135:AJ137)</f>
        <v>0</v>
      </c>
      <c r="AK134" s="315">
        <f>+SUM(AK135:AK138)</f>
        <v>842843362</v>
      </c>
      <c r="AL134" s="315">
        <f>+AL135+AL136+AL137+AL138</f>
        <v>844100000</v>
      </c>
      <c r="AM134" s="315">
        <f t="shared" si="181"/>
        <v>0</v>
      </c>
      <c r="AN134" s="322">
        <f t="shared" si="181"/>
        <v>2000000</v>
      </c>
      <c r="AO134" s="315">
        <f t="shared" si="181"/>
        <v>270000</v>
      </c>
      <c r="AP134" s="315">
        <f>+SUM(AP135:AP138)</f>
        <v>15000000</v>
      </c>
      <c r="AQ134" s="315">
        <f t="shared" si="181"/>
        <v>1345462</v>
      </c>
      <c r="AR134" s="315">
        <f t="shared" si="181"/>
        <v>0</v>
      </c>
      <c r="AS134" s="315">
        <f>+SUM(AS135:AX138)</f>
        <v>824227900</v>
      </c>
      <c r="AT134" s="315">
        <f>+SUM(AT135:AT138)</f>
        <v>206652900</v>
      </c>
      <c r="AU134" s="315">
        <f>+SUM(AU135:AU138)</f>
        <v>617575000</v>
      </c>
      <c r="AV134" s="315">
        <f t="shared" si="181"/>
        <v>0</v>
      </c>
      <c r="AW134" s="323">
        <f t="shared" si="181"/>
        <v>0</v>
      </c>
      <c r="AX134" s="315">
        <f t="shared" si="181"/>
        <v>0</v>
      </c>
      <c r="AY134" s="315">
        <f>+SUM(AY135:AY138)</f>
        <v>842843362</v>
      </c>
      <c r="AZ134" s="321">
        <v>0</v>
      </c>
      <c r="BA134" s="322">
        <v>0</v>
      </c>
      <c r="BB134" s="315">
        <v>0</v>
      </c>
      <c r="BC134" s="321">
        <v>0</v>
      </c>
      <c r="BD134" s="315">
        <f>+BD135+BD137+BD138</f>
        <v>1345462</v>
      </c>
      <c r="BE134" s="315">
        <f t="shared" si="181"/>
        <v>0</v>
      </c>
      <c r="BF134" s="315">
        <f t="shared" si="181"/>
        <v>0</v>
      </c>
      <c r="BG134" s="315">
        <f>+SUM(BG135:BG138)</f>
        <v>150000</v>
      </c>
      <c r="BH134" s="315">
        <f>+SUM(BH135:BH138)</f>
        <v>247816050</v>
      </c>
      <c r="BI134" s="315">
        <f t="shared" si="181"/>
        <v>0</v>
      </c>
      <c r="BJ134" s="315">
        <f t="shared" si="181"/>
        <v>0</v>
      </c>
      <c r="BK134" s="324">
        <f t="shared" si="181"/>
        <v>0</v>
      </c>
      <c r="BL134" s="315">
        <f>+SUM(BL135:BL138)</f>
        <v>251581512</v>
      </c>
      <c r="BM134" s="321">
        <f t="shared" ref="BM134:CK134" si="182">+SUM(BM135:BM137)</f>
        <v>0</v>
      </c>
      <c r="BN134" s="322">
        <f t="shared" si="182"/>
        <v>2000000</v>
      </c>
      <c r="BO134" s="315">
        <f t="shared" si="182"/>
        <v>270000</v>
      </c>
      <c r="BP134" s="321">
        <f>+SUM(BP135:BX138)</f>
        <v>1495462</v>
      </c>
      <c r="BQ134" s="315">
        <f t="shared" si="182"/>
        <v>1345462</v>
      </c>
      <c r="BR134" s="315">
        <f t="shared" si="182"/>
        <v>0</v>
      </c>
      <c r="BS134" s="315">
        <f t="shared" si="182"/>
        <v>0</v>
      </c>
      <c r="BT134" s="315">
        <f>+SUM(BT135:BT138)</f>
        <v>150000</v>
      </c>
      <c r="BU134" s="315">
        <f t="shared" si="182"/>
        <v>0</v>
      </c>
      <c r="BV134" s="315">
        <f t="shared" si="182"/>
        <v>0</v>
      </c>
      <c r="BW134" s="315">
        <f t="shared" si="182"/>
        <v>0</v>
      </c>
      <c r="BX134" s="324">
        <f t="shared" si="182"/>
        <v>0</v>
      </c>
      <c r="BY134" s="315">
        <f t="shared" si="182"/>
        <v>3765462</v>
      </c>
      <c r="BZ134" s="321">
        <f>+SUM(BZ135:BZ138)</f>
        <v>0</v>
      </c>
      <c r="CA134" s="321">
        <f>+SUM(CA135:CA138)</f>
        <v>2000000</v>
      </c>
      <c r="CB134" s="315">
        <f>+SUM(CB135:CB138)</f>
        <v>270000</v>
      </c>
      <c r="CC134" s="315">
        <f>+SUM(CC135:CC138)</f>
        <v>0</v>
      </c>
      <c r="CD134" s="315">
        <f>+SUM(CD135:CD138)</f>
        <v>1345462</v>
      </c>
      <c r="CE134" s="315">
        <f t="shared" si="182"/>
        <v>0</v>
      </c>
      <c r="CF134" s="315">
        <f t="shared" si="182"/>
        <v>0</v>
      </c>
      <c r="CG134" s="315">
        <f>+SUM(CG135:CG138)</f>
        <v>150000</v>
      </c>
      <c r="CH134" s="315">
        <f t="shared" si="182"/>
        <v>0</v>
      </c>
      <c r="CI134" s="315">
        <f t="shared" si="182"/>
        <v>0</v>
      </c>
      <c r="CJ134" s="315">
        <f t="shared" si="182"/>
        <v>0</v>
      </c>
      <c r="CK134" s="315">
        <f t="shared" si="182"/>
        <v>0</v>
      </c>
      <c r="CL134" s="324">
        <f>+SUM(CL135:CL138)</f>
        <v>3765462</v>
      </c>
      <c r="CM134" s="315">
        <f>+SUM(CM135:CM138)</f>
        <v>1256638</v>
      </c>
      <c r="CN134" s="321">
        <f>+SUM(CN135:CN138)</f>
        <v>591261850</v>
      </c>
      <c r="CO134" s="321">
        <f>+SUM(CO135:CO138)</f>
        <v>247816050</v>
      </c>
      <c r="CP134" s="321">
        <f>+SUM(CP135:CP138)</f>
        <v>0</v>
      </c>
      <c r="CQ134" s="136">
        <f t="shared" si="157"/>
        <v>0.99851126880701335</v>
      </c>
      <c r="CR134" s="136">
        <f t="shared" si="158"/>
        <v>0.29804704655846465</v>
      </c>
    </row>
    <row r="135" spans="1:96" s="26" customFormat="1" ht="18" customHeight="1" outlineLevel="2" x14ac:dyDescent="0.2">
      <c r="A135" s="403" t="s">
        <v>785</v>
      </c>
      <c r="B135" s="43" t="s">
        <v>177</v>
      </c>
      <c r="C135" s="452" t="s">
        <v>85</v>
      </c>
      <c r="D135" s="65" t="s">
        <v>110</v>
      </c>
      <c r="E135" s="30">
        <v>0</v>
      </c>
      <c r="F135" s="181"/>
      <c r="G135" s="182">
        <v>100000000</v>
      </c>
      <c r="H135" s="38">
        <v>46000000</v>
      </c>
      <c r="I135" s="38"/>
      <c r="J135" s="38"/>
      <c r="K135" s="38"/>
      <c r="L135" s="38">
        <v>42000000</v>
      </c>
      <c r="M135" s="38"/>
      <c r="N135" s="38"/>
      <c r="O135" s="38"/>
      <c r="P135" s="38"/>
      <c r="Q135" s="35"/>
      <c r="R135" s="30"/>
      <c r="S135" s="33"/>
      <c r="T135" s="42"/>
      <c r="U135" s="38"/>
      <c r="V135" s="38"/>
      <c r="W135" s="38"/>
      <c r="X135" s="38"/>
      <c r="Y135" s="38"/>
      <c r="Z135" s="38"/>
      <c r="AA135" s="38"/>
      <c r="AB135" s="38"/>
      <c r="AC135" s="35"/>
      <c r="AD135" s="34">
        <f t="shared" ref="AD135:AE138" si="183">+F135+H135+J135+L135+N135+P135+R135+T135+V135+X135+Z135+AB135</f>
        <v>88000000</v>
      </c>
      <c r="AE135" s="36">
        <f t="shared" si="183"/>
        <v>100000000</v>
      </c>
      <c r="AF135" s="32"/>
      <c r="AG135" s="30"/>
      <c r="AH135" s="30"/>
      <c r="AI135" s="757">
        <f t="shared" ref="AI135:AI138" si="184">+E135-AD135+AE135-AH135-AF135+AG135</f>
        <v>12000000</v>
      </c>
      <c r="AJ135" s="33"/>
      <c r="AK135" s="114">
        <f>+AJ135+AY135</f>
        <v>12000000</v>
      </c>
      <c r="AL135" s="37">
        <f>+AI135-AJ135</f>
        <v>12000000</v>
      </c>
      <c r="AM135" s="30">
        <v>0</v>
      </c>
      <c r="AN135" s="30">
        <v>0</v>
      </c>
      <c r="AO135" s="30">
        <v>0</v>
      </c>
      <c r="AP135" s="30">
        <v>0</v>
      </c>
      <c r="AQ135" s="30">
        <v>0</v>
      </c>
      <c r="AR135" s="30">
        <v>0</v>
      </c>
      <c r="AS135" s="30"/>
      <c r="AT135" s="40"/>
      <c r="AU135" s="40">
        <v>12000000</v>
      </c>
      <c r="AV135" s="40"/>
      <c r="AW135" s="152"/>
      <c r="AX135" s="115"/>
      <c r="AY135" s="30">
        <f>+SUM(AM135:AX135)</f>
        <v>12000000</v>
      </c>
      <c r="AZ135" s="30">
        <v>0</v>
      </c>
      <c r="BA135" s="30">
        <v>0</v>
      </c>
      <c r="BB135" s="37">
        <v>0</v>
      </c>
      <c r="BC135" s="45">
        <v>0</v>
      </c>
      <c r="BD135" s="40">
        <v>0</v>
      </c>
      <c r="BE135" s="40">
        <v>0</v>
      </c>
      <c r="BF135" s="40"/>
      <c r="BG135" s="40"/>
      <c r="BH135" s="40"/>
      <c r="BI135" s="40"/>
      <c r="BJ135" s="40"/>
      <c r="BK135" s="115"/>
      <c r="BL135" s="30">
        <f>+SUM(AZ135:BK135)</f>
        <v>0</v>
      </c>
      <c r="BM135" s="34">
        <v>0</v>
      </c>
      <c r="BN135" s="34">
        <v>0</v>
      </c>
      <c r="BO135" s="34">
        <v>0</v>
      </c>
      <c r="BP135" s="34">
        <v>0</v>
      </c>
      <c r="BQ135" s="34">
        <v>0</v>
      </c>
      <c r="BR135" s="40">
        <v>0</v>
      </c>
      <c r="BS135" s="38"/>
      <c r="BT135" s="38"/>
      <c r="BU135" s="38"/>
      <c r="BV135" s="38"/>
      <c r="BW135" s="40"/>
      <c r="BX135" s="115"/>
      <c r="BY135" s="30">
        <f>+SUM(BM135:BX135)</f>
        <v>0</v>
      </c>
      <c r="BZ135" s="38">
        <v>0</v>
      </c>
      <c r="CA135" s="38">
        <v>0</v>
      </c>
      <c r="CB135" s="38">
        <v>0</v>
      </c>
      <c r="CC135" s="38">
        <v>0</v>
      </c>
      <c r="CD135" s="38">
        <v>0</v>
      </c>
      <c r="CE135" s="40">
        <v>0</v>
      </c>
      <c r="CF135" s="105"/>
      <c r="CG135" s="105"/>
      <c r="CH135" s="105"/>
      <c r="CI135" s="105"/>
      <c r="CJ135" s="105"/>
      <c r="CK135" s="115"/>
      <c r="CL135" s="31">
        <f>+SUM(BZ135:CK135)</f>
        <v>0</v>
      </c>
      <c r="CM135" s="30">
        <f>+AL135-AY135</f>
        <v>0</v>
      </c>
      <c r="CN135" s="33">
        <f>+AY135-BL135</f>
        <v>12000000</v>
      </c>
      <c r="CO135" s="33">
        <f>+BL135-BY135</f>
        <v>0</v>
      </c>
      <c r="CP135" s="33">
        <f>+BY135-CL135</f>
        <v>0</v>
      </c>
      <c r="CQ135" s="74">
        <f t="shared" si="157"/>
        <v>1</v>
      </c>
      <c r="CR135" s="74">
        <f t="shared" si="158"/>
        <v>0</v>
      </c>
    </row>
    <row r="136" spans="1:96" s="26" customFormat="1" ht="18" customHeight="1" outlineLevel="2" x14ac:dyDescent="0.2">
      <c r="A136" s="403" t="s">
        <v>879</v>
      </c>
      <c r="B136" s="43" t="s">
        <v>177</v>
      </c>
      <c r="C136" s="452">
        <v>13</v>
      </c>
      <c r="D136" s="65" t="s">
        <v>110</v>
      </c>
      <c r="E136" s="30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2">
        <v>0</v>
      </c>
      <c r="R136" s="30"/>
      <c r="S136" s="33"/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0</v>
      </c>
      <c r="AB136" s="42">
        <v>0</v>
      </c>
      <c r="AC136" s="32">
        <v>0</v>
      </c>
      <c r="AD136" s="34">
        <f t="shared" si="183"/>
        <v>0</v>
      </c>
      <c r="AE136" s="36">
        <f t="shared" si="183"/>
        <v>0</v>
      </c>
      <c r="AF136" s="32">
        <v>0</v>
      </c>
      <c r="AG136" s="30">
        <v>116000000</v>
      </c>
      <c r="AH136" s="30"/>
      <c r="AI136" s="30">
        <f t="shared" si="184"/>
        <v>116000000</v>
      </c>
      <c r="AJ136" s="33"/>
      <c r="AK136" s="37">
        <f>+AJ136+AY136</f>
        <v>116000000</v>
      </c>
      <c r="AL136" s="37">
        <f>+AI136-AJ136</f>
        <v>116000000</v>
      </c>
      <c r="AM136" s="30"/>
      <c r="AN136" s="30"/>
      <c r="AO136" s="30"/>
      <c r="AP136" s="30"/>
      <c r="AQ136" s="30"/>
      <c r="AR136" s="30"/>
      <c r="AS136" s="30"/>
      <c r="AT136" s="30"/>
      <c r="AU136" s="30">
        <v>116000000</v>
      </c>
      <c r="AV136" s="30">
        <v>0</v>
      </c>
      <c r="AW136" s="30">
        <v>0</v>
      </c>
      <c r="AX136" s="30">
        <v>0</v>
      </c>
      <c r="AY136" s="30">
        <f>+SUM(AM136:AX136)</f>
        <v>116000000</v>
      </c>
      <c r="AZ136" s="30">
        <v>0</v>
      </c>
      <c r="BA136" s="30">
        <v>0</v>
      </c>
      <c r="BB136" s="30">
        <v>0</v>
      </c>
      <c r="BC136" s="30">
        <v>0</v>
      </c>
      <c r="BD136" s="30">
        <v>0</v>
      </c>
      <c r="BE136" s="30">
        <v>0</v>
      </c>
      <c r="BF136" s="30">
        <v>0</v>
      </c>
      <c r="BG136" s="30">
        <v>0</v>
      </c>
      <c r="BH136" s="30">
        <v>0</v>
      </c>
      <c r="BI136" s="30">
        <v>0</v>
      </c>
      <c r="BJ136" s="30">
        <v>0</v>
      </c>
      <c r="BK136" s="30">
        <v>0</v>
      </c>
      <c r="BL136" s="30">
        <f>+SUM(AZ136:BK136)</f>
        <v>0</v>
      </c>
      <c r="BM136" s="30">
        <v>0</v>
      </c>
      <c r="BN136" s="30">
        <v>0</v>
      </c>
      <c r="BO136" s="30">
        <v>0</v>
      </c>
      <c r="BP136" s="30">
        <v>0</v>
      </c>
      <c r="BQ136" s="30">
        <v>0</v>
      </c>
      <c r="BR136" s="30">
        <v>0</v>
      </c>
      <c r="BS136" s="30">
        <v>0</v>
      </c>
      <c r="BT136" s="30">
        <v>0</v>
      </c>
      <c r="BU136" s="30">
        <v>0</v>
      </c>
      <c r="BV136" s="30">
        <v>0</v>
      </c>
      <c r="BW136" s="30">
        <v>0</v>
      </c>
      <c r="BX136" s="30">
        <v>0</v>
      </c>
      <c r="BY136" s="30">
        <f>+SUM(BM136:BX136)</f>
        <v>0</v>
      </c>
      <c r="BZ136" s="30">
        <v>0</v>
      </c>
      <c r="CA136" s="30">
        <v>0</v>
      </c>
      <c r="CB136" s="30">
        <v>0</v>
      </c>
      <c r="CC136" s="30">
        <v>0</v>
      </c>
      <c r="CD136" s="30">
        <v>0</v>
      </c>
      <c r="CE136" s="30">
        <v>0</v>
      </c>
      <c r="CF136" s="30">
        <v>0</v>
      </c>
      <c r="CG136" s="30">
        <v>0</v>
      </c>
      <c r="CH136" s="30">
        <v>0</v>
      </c>
      <c r="CI136" s="30">
        <v>0</v>
      </c>
      <c r="CJ136" s="30">
        <v>0</v>
      </c>
      <c r="CK136" s="30">
        <v>0</v>
      </c>
      <c r="CL136" s="31">
        <f>+SUM(BZ136:CK136)</f>
        <v>0</v>
      </c>
      <c r="CM136" s="30">
        <f>+AL136-AY136</f>
        <v>0</v>
      </c>
      <c r="CN136" s="33">
        <f>+AY136-BL136</f>
        <v>116000000</v>
      </c>
      <c r="CO136" s="33">
        <f>+BL136-BY136</f>
        <v>0</v>
      </c>
      <c r="CP136" s="33">
        <f>+BY136-CL136</f>
        <v>0</v>
      </c>
      <c r="CQ136" s="74">
        <f t="shared" si="157"/>
        <v>1</v>
      </c>
      <c r="CR136" s="74">
        <f t="shared" si="158"/>
        <v>0</v>
      </c>
    </row>
    <row r="137" spans="1:96" s="26" customFormat="1" ht="22.5" customHeight="1" outlineLevel="2" x14ac:dyDescent="0.2">
      <c r="A137" s="405" t="s">
        <v>673</v>
      </c>
      <c r="B137" s="97" t="s">
        <v>178</v>
      </c>
      <c r="C137" s="458" t="s">
        <v>85</v>
      </c>
      <c r="D137" s="98" t="s">
        <v>111</v>
      </c>
      <c r="E137" s="101">
        <v>5000000</v>
      </c>
      <c r="F137" s="102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3"/>
      <c r="R137" s="101"/>
      <c r="S137" s="99"/>
      <c r="T137" s="102"/>
      <c r="U137" s="105"/>
      <c r="V137" s="105"/>
      <c r="W137" s="105"/>
      <c r="X137" s="105"/>
      <c r="Y137" s="105"/>
      <c r="Z137" s="105"/>
      <c r="AA137" s="105"/>
      <c r="AB137" s="105"/>
      <c r="AC137" s="103"/>
      <c r="AD137" s="480">
        <f t="shared" si="183"/>
        <v>0</v>
      </c>
      <c r="AE137" s="481">
        <f t="shared" si="183"/>
        <v>0</v>
      </c>
      <c r="AF137" s="104"/>
      <c r="AG137" s="101"/>
      <c r="AH137" s="101"/>
      <c r="AI137" s="101">
        <f t="shared" si="184"/>
        <v>5000000</v>
      </c>
      <c r="AJ137" s="102"/>
      <c r="AK137" s="114">
        <f>+AJ137+AY137</f>
        <v>3765462</v>
      </c>
      <c r="AL137" s="106">
        <f>+AI137-AJ137</f>
        <v>5000000</v>
      </c>
      <c r="AM137" s="30"/>
      <c r="AN137" s="298">
        <v>2000000</v>
      </c>
      <c r="AO137" s="298">
        <v>270000</v>
      </c>
      <c r="AP137" s="298"/>
      <c r="AQ137" s="299">
        <v>1345462</v>
      </c>
      <c r="AR137" s="30"/>
      <c r="AS137" s="30"/>
      <c r="AT137" s="40">
        <v>150000</v>
      </c>
      <c r="AU137" s="40"/>
      <c r="AV137" s="40"/>
      <c r="AW137" s="152"/>
      <c r="AX137" s="115"/>
      <c r="AY137" s="30">
        <f>+SUM(AM137:AX137)</f>
        <v>3765462</v>
      </c>
      <c r="AZ137" s="101"/>
      <c r="BA137" s="101">
        <v>2000000</v>
      </c>
      <c r="BB137" s="106">
        <v>270000</v>
      </c>
      <c r="BC137" s="106"/>
      <c r="BD137" s="106">
        <v>1345462</v>
      </c>
      <c r="BE137" s="106"/>
      <c r="BF137" s="106"/>
      <c r="BG137" s="106">
        <v>150000</v>
      </c>
      <c r="BH137" s="106"/>
      <c r="BI137" s="106"/>
      <c r="BJ137" s="106"/>
      <c r="BK137" s="106"/>
      <c r="BL137" s="101">
        <f>+SUM(AZ137:BK137)</f>
        <v>3765462</v>
      </c>
      <c r="BM137" s="34"/>
      <c r="BN137" s="38">
        <v>2000000</v>
      </c>
      <c r="BO137" s="38">
        <v>270000</v>
      </c>
      <c r="BP137" s="38"/>
      <c r="BQ137" s="38">
        <v>1345462</v>
      </c>
      <c r="BR137" s="106"/>
      <c r="BS137" s="105"/>
      <c r="BT137" s="105">
        <v>150000</v>
      </c>
      <c r="BU137" s="105"/>
      <c r="BV137" s="105"/>
      <c r="BW137" s="106"/>
      <c r="BX137" s="106"/>
      <c r="BY137" s="101">
        <f>+SUM(BM137:BX137)</f>
        <v>3765462</v>
      </c>
      <c r="BZ137" s="38"/>
      <c r="CA137" s="38">
        <v>2000000</v>
      </c>
      <c r="CB137" s="38">
        <v>270000</v>
      </c>
      <c r="CC137" s="38"/>
      <c r="CD137" s="38">
        <v>1345462</v>
      </c>
      <c r="CE137" s="106"/>
      <c r="CF137" s="105"/>
      <c r="CG137" s="105">
        <v>150000</v>
      </c>
      <c r="CH137" s="105"/>
      <c r="CI137" s="105"/>
      <c r="CJ137" s="105"/>
      <c r="CK137" s="106"/>
      <c r="CL137" s="100">
        <f>+SUM(BZ137:CK137)</f>
        <v>3765462</v>
      </c>
      <c r="CM137" s="101">
        <f>+AL137-AY137</f>
        <v>1234538</v>
      </c>
      <c r="CN137" s="33">
        <f>+AY137-BL137</f>
        <v>0</v>
      </c>
      <c r="CO137" s="99">
        <f>+BL137-BY137</f>
        <v>0</v>
      </c>
      <c r="CP137" s="99">
        <f>+BY137-CL137</f>
        <v>0</v>
      </c>
      <c r="CQ137" s="326">
        <f t="shared" si="157"/>
        <v>0.7530924</v>
      </c>
      <c r="CR137" s="326">
        <f t="shared" si="158"/>
        <v>0.7530924</v>
      </c>
    </row>
    <row r="138" spans="1:96" s="26" customFormat="1" ht="24.75" customHeight="1" outlineLevel="2" thickBot="1" x14ac:dyDescent="0.25">
      <c r="A138" s="406" t="s">
        <v>786</v>
      </c>
      <c r="B138" s="49" t="s">
        <v>176</v>
      </c>
      <c r="C138" s="459">
        <v>10</v>
      </c>
      <c r="D138" s="228" t="s">
        <v>447</v>
      </c>
      <c r="E138" s="50">
        <v>0</v>
      </c>
      <c r="F138" s="50"/>
      <c r="G138" s="50"/>
      <c r="H138" s="50"/>
      <c r="I138" s="50"/>
      <c r="J138" s="50"/>
      <c r="K138" s="50"/>
      <c r="L138" s="50"/>
      <c r="M138" s="50">
        <v>15000000</v>
      </c>
      <c r="N138" s="50"/>
      <c r="O138" s="50"/>
      <c r="P138" s="50"/>
      <c r="Q138" s="51"/>
      <c r="R138" s="54"/>
      <c r="S138" s="55"/>
      <c r="T138" s="52"/>
      <c r="U138" s="50"/>
      <c r="V138" s="50"/>
      <c r="W138" s="50">
        <f>294200000+76900000</f>
        <v>371100000</v>
      </c>
      <c r="X138" s="50"/>
      <c r="Y138" s="50"/>
      <c r="Z138" s="50"/>
      <c r="AA138" s="50"/>
      <c r="AB138" s="50"/>
      <c r="AC138" s="51"/>
      <c r="AD138" s="482">
        <f t="shared" si="183"/>
        <v>0</v>
      </c>
      <c r="AE138" s="483">
        <f t="shared" si="183"/>
        <v>386100000</v>
      </c>
      <c r="AF138" s="139"/>
      <c r="AG138" s="54">
        <v>325000000</v>
      </c>
      <c r="AH138" s="54"/>
      <c r="AI138" s="54">
        <f t="shared" si="184"/>
        <v>711100000</v>
      </c>
      <c r="AJ138" s="52"/>
      <c r="AK138" s="229">
        <f>+AJ138+AY138</f>
        <v>711077900</v>
      </c>
      <c r="AL138" s="229">
        <f>+AI138-AJ138</f>
        <v>711100000</v>
      </c>
      <c r="AM138" s="54"/>
      <c r="AN138" s="1311"/>
      <c r="AO138" s="1311"/>
      <c r="AP138" s="1311">
        <v>15000000</v>
      </c>
      <c r="AQ138" s="1312"/>
      <c r="AR138" s="54"/>
      <c r="AS138" s="54"/>
      <c r="AT138" s="229">
        <v>206502900</v>
      </c>
      <c r="AU138" s="229">
        <v>489575000</v>
      </c>
      <c r="AV138" s="229"/>
      <c r="AW138" s="1313"/>
      <c r="AX138" s="1314"/>
      <c r="AY138" s="54">
        <f>+SUM(AM138:AX138)</f>
        <v>711077900</v>
      </c>
      <c r="AZ138" s="50"/>
      <c r="BA138" s="50"/>
      <c r="BB138" s="229"/>
      <c r="BC138" s="229"/>
      <c r="BD138" s="229"/>
      <c r="BE138" s="229"/>
      <c r="BF138" s="229"/>
      <c r="BG138" s="229"/>
      <c r="BH138" s="229">
        <v>247816050</v>
      </c>
      <c r="BI138" s="229"/>
      <c r="BJ138" s="229"/>
      <c r="BK138" s="229"/>
      <c r="BL138" s="54">
        <f>+SUM(AZ138:BK138)</f>
        <v>247816050</v>
      </c>
      <c r="BM138" s="482">
        <v>0</v>
      </c>
      <c r="BN138" s="482">
        <v>0</v>
      </c>
      <c r="BO138" s="482">
        <v>0</v>
      </c>
      <c r="BP138" s="482">
        <v>0</v>
      </c>
      <c r="BQ138" s="482">
        <v>0</v>
      </c>
      <c r="BR138" s="229">
        <v>0</v>
      </c>
      <c r="BS138" s="50"/>
      <c r="BT138" s="50"/>
      <c r="BU138" s="50"/>
      <c r="BV138" s="50"/>
      <c r="BW138" s="229"/>
      <c r="BX138" s="229"/>
      <c r="BY138" s="50"/>
      <c r="BZ138" s="50">
        <v>0</v>
      </c>
      <c r="CA138" s="50">
        <v>0</v>
      </c>
      <c r="CB138" s="50">
        <v>0</v>
      </c>
      <c r="CC138" s="50">
        <v>0</v>
      </c>
      <c r="CD138" s="50">
        <v>0</v>
      </c>
      <c r="CE138" s="229">
        <v>0</v>
      </c>
      <c r="CF138" s="50"/>
      <c r="CG138" s="50"/>
      <c r="CH138" s="50"/>
      <c r="CI138" s="50"/>
      <c r="CJ138" s="50"/>
      <c r="CK138" s="229"/>
      <c r="CL138" s="51"/>
      <c r="CM138" s="54">
        <f>+AL138-AY138</f>
        <v>22100</v>
      </c>
      <c r="CN138" s="55">
        <f>+AY138-BL138</f>
        <v>463261850</v>
      </c>
      <c r="CO138" s="55">
        <f>+BL138-BY138</f>
        <v>247816050</v>
      </c>
      <c r="CP138" s="55"/>
      <c r="CQ138" s="1315">
        <f t="shared" si="157"/>
        <v>0.99996892138939675</v>
      </c>
      <c r="CR138" s="1315">
        <f t="shared" si="158"/>
        <v>0.34849676557446208</v>
      </c>
    </row>
    <row r="139" spans="1:96" s="26" customFormat="1" ht="18.75" thickBot="1" x14ac:dyDescent="0.25">
      <c r="A139" s="1300"/>
      <c r="B139" s="225"/>
      <c r="C139" s="467"/>
      <c r="D139" s="75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7"/>
      <c r="AC139" s="207"/>
      <c r="AD139" s="207"/>
      <c r="AE139" s="207"/>
      <c r="AF139" s="222"/>
      <c r="AG139" s="222"/>
      <c r="AH139" s="222"/>
      <c r="AI139" s="178"/>
      <c r="AJ139" s="75"/>
      <c r="AK139" s="75"/>
      <c r="AL139" s="1302"/>
      <c r="AM139" s="75"/>
      <c r="AN139" s="75"/>
      <c r="AO139" s="75"/>
      <c r="AP139" s="75"/>
      <c r="AQ139" s="127"/>
      <c r="AR139" s="127"/>
      <c r="AS139" s="75"/>
      <c r="AT139" s="75"/>
      <c r="AU139" s="75"/>
      <c r="AV139" s="75"/>
      <c r="AW139" s="1303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208">
        <v>0</v>
      </c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280"/>
      <c r="CR139" s="281"/>
    </row>
    <row r="140" spans="1:96" s="64" customFormat="1" ht="30" customHeight="1" thickBot="1" x14ac:dyDescent="0.25">
      <c r="A140" s="1301"/>
      <c r="B140" s="327" t="s">
        <v>30</v>
      </c>
      <c r="C140" s="460"/>
      <c r="D140" s="188" t="s">
        <v>26</v>
      </c>
      <c r="E140" s="328">
        <f>E142+E144+E145+E146+E149+E143+E141</f>
        <v>269937100000</v>
      </c>
      <c r="F140" s="328">
        <f t="shared" ref="F140:BQ140" si="185">F142+F144+F145+F146+F149+F143+F141</f>
        <v>0</v>
      </c>
      <c r="G140" s="328">
        <f t="shared" si="185"/>
        <v>0</v>
      </c>
      <c r="H140" s="328">
        <f t="shared" si="185"/>
        <v>0</v>
      </c>
      <c r="I140" s="328">
        <f t="shared" si="185"/>
        <v>0</v>
      </c>
      <c r="J140" s="328">
        <f t="shared" si="185"/>
        <v>0</v>
      </c>
      <c r="K140" s="328">
        <f t="shared" si="185"/>
        <v>0</v>
      </c>
      <c r="L140" s="328">
        <f t="shared" si="185"/>
        <v>0</v>
      </c>
      <c r="M140" s="328">
        <f t="shared" si="185"/>
        <v>0</v>
      </c>
      <c r="N140" s="328">
        <f t="shared" si="185"/>
        <v>0</v>
      </c>
      <c r="O140" s="328">
        <f t="shared" si="185"/>
        <v>0</v>
      </c>
      <c r="P140" s="328">
        <f t="shared" si="185"/>
        <v>420000000</v>
      </c>
      <c r="Q140" s="328">
        <f t="shared" si="185"/>
        <v>420000000</v>
      </c>
      <c r="R140" s="328">
        <f t="shared" si="185"/>
        <v>0</v>
      </c>
      <c r="S140" s="328">
        <f t="shared" si="185"/>
        <v>0</v>
      </c>
      <c r="T140" s="328">
        <f t="shared" si="185"/>
        <v>0</v>
      </c>
      <c r="U140" s="765">
        <f t="shared" si="185"/>
        <v>0</v>
      </c>
      <c r="V140" s="768">
        <f t="shared" si="185"/>
        <v>10000000000</v>
      </c>
      <c r="W140" s="1255">
        <f t="shared" si="185"/>
        <v>0</v>
      </c>
      <c r="X140" s="766">
        <f t="shared" si="185"/>
        <v>0</v>
      </c>
      <c r="Y140" s="328">
        <f t="shared" si="185"/>
        <v>0</v>
      </c>
      <c r="Z140" s="328">
        <f t="shared" si="185"/>
        <v>0</v>
      </c>
      <c r="AA140" s="328">
        <f t="shared" si="185"/>
        <v>0</v>
      </c>
      <c r="AB140" s="328">
        <f t="shared" si="185"/>
        <v>0</v>
      </c>
      <c r="AC140" s="765">
        <f t="shared" si="185"/>
        <v>0</v>
      </c>
      <c r="AD140" s="768">
        <f t="shared" si="185"/>
        <v>10420000000</v>
      </c>
      <c r="AE140" s="1255">
        <f t="shared" si="185"/>
        <v>420000000</v>
      </c>
      <c r="AF140" s="1255">
        <f t="shared" si="185"/>
        <v>0</v>
      </c>
      <c r="AG140" s="1265">
        <f t="shared" si="185"/>
        <v>9000000000</v>
      </c>
      <c r="AH140" s="1265">
        <f t="shared" si="185"/>
        <v>0</v>
      </c>
      <c r="AI140" s="1265">
        <f t="shared" si="185"/>
        <v>268937100000</v>
      </c>
      <c r="AJ140" s="1265">
        <f t="shared" si="185"/>
        <v>0</v>
      </c>
      <c r="AK140" s="1265">
        <f t="shared" si="185"/>
        <v>219522795497</v>
      </c>
      <c r="AL140" s="1265">
        <f t="shared" si="185"/>
        <v>268937100000</v>
      </c>
      <c r="AM140" s="766">
        <f t="shared" si="185"/>
        <v>209153626285</v>
      </c>
      <c r="AN140" s="328">
        <f t="shared" si="185"/>
        <v>2621564785</v>
      </c>
      <c r="AO140" s="328">
        <f t="shared" si="185"/>
        <v>2723522909</v>
      </c>
      <c r="AP140" s="328">
        <f t="shared" si="185"/>
        <v>172721414</v>
      </c>
      <c r="AQ140" s="328">
        <f t="shared" si="185"/>
        <v>1167415016</v>
      </c>
      <c r="AR140" s="328">
        <f t="shared" si="185"/>
        <v>2017535636</v>
      </c>
      <c r="AS140" s="328">
        <f t="shared" si="185"/>
        <v>792816011</v>
      </c>
      <c r="AT140" s="328">
        <f t="shared" si="185"/>
        <v>740819077</v>
      </c>
      <c r="AU140" s="767">
        <f t="shared" si="185"/>
        <v>132774364</v>
      </c>
      <c r="AV140" s="766">
        <f t="shared" si="185"/>
        <v>0</v>
      </c>
      <c r="AW140" s="328">
        <f t="shared" si="185"/>
        <v>0</v>
      </c>
      <c r="AX140" s="328">
        <f t="shared" si="185"/>
        <v>0</v>
      </c>
      <c r="AY140" s="767">
        <f t="shared" si="185"/>
        <v>219522795497</v>
      </c>
      <c r="AZ140" s="766">
        <f t="shared" si="185"/>
        <v>53121536659</v>
      </c>
      <c r="BA140" s="328">
        <f t="shared" si="185"/>
        <v>2562964326</v>
      </c>
      <c r="BB140" s="328">
        <f t="shared" si="185"/>
        <v>93321987791</v>
      </c>
      <c r="BC140" s="328">
        <f t="shared" si="185"/>
        <v>38747239125</v>
      </c>
      <c r="BD140" s="328">
        <f t="shared" si="185"/>
        <v>8062977656</v>
      </c>
      <c r="BE140" s="328">
        <f t="shared" si="185"/>
        <v>5202665948</v>
      </c>
      <c r="BF140" s="328">
        <f t="shared" si="185"/>
        <v>2986047927</v>
      </c>
      <c r="BG140" s="328">
        <f t="shared" si="185"/>
        <v>3810645853</v>
      </c>
      <c r="BH140" s="767">
        <f t="shared" si="185"/>
        <v>3701445058</v>
      </c>
      <c r="BI140" s="766">
        <f t="shared" si="185"/>
        <v>0</v>
      </c>
      <c r="BJ140" s="328">
        <f t="shared" si="185"/>
        <v>0</v>
      </c>
      <c r="BK140" s="328">
        <f t="shared" si="185"/>
        <v>0</v>
      </c>
      <c r="BL140" s="767">
        <f t="shared" si="185"/>
        <v>211517510343</v>
      </c>
      <c r="BM140" s="766">
        <f t="shared" si="185"/>
        <v>67916417</v>
      </c>
      <c r="BN140" s="328">
        <f t="shared" si="185"/>
        <v>16692448642</v>
      </c>
      <c r="BO140" s="328">
        <f t="shared" si="185"/>
        <v>17712832719</v>
      </c>
      <c r="BP140" s="328">
        <f t="shared" si="185"/>
        <v>14298987127</v>
      </c>
      <c r="BQ140" s="328">
        <f t="shared" si="185"/>
        <v>19374679672</v>
      </c>
      <c r="BR140" s="328">
        <f t="shared" ref="BR140:CP140" si="186">BR142+BR144+BR145+BR146+BR149+BR143+BR141</f>
        <v>15432250413</v>
      </c>
      <c r="BS140" s="328">
        <f t="shared" si="186"/>
        <v>17227001542</v>
      </c>
      <c r="BT140" s="328">
        <f t="shared" si="186"/>
        <v>16431177837</v>
      </c>
      <c r="BU140" s="767">
        <f t="shared" si="186"/>
        <v>17044169505</v>
      </c>
      <c r="BV140" s="766">
        <f t="shared" si="186"/>
        <v>0</v>
      </c>
      <c r="BW140" s="328">
        <f t="shared" si="186"/>
        <v>0</v>
      </c>
      <c r="BX140" s="328">
        <f t="shared" si="186"/>
        <v>0</v>
      </c>
      <c r="BY140" s="767">
        <f t="shared" si="186"/>
        <v>134281463874</v>
      </c>
      <c r="BZ140" s="766">
        <f t="shared" si="186"/>
        <v>222300</v>
      </c>
      <c r="CA140" s="328">
        <f t="shared" si="186"/>
        <v>16753784535</v>
      </c>
      <c r="CB140" s="328">
        <f t="shared" si="186"/>
        <v>17708504808</v>
      </c>
      <c r="CC140" s="328">
        <f t="shared" si="186"/>
        <v>14003378228</v>
      </c>
      <c r="CD140" s="328">
        <f t="shared" si="186"/>
        <v>19509618702</v>
      </c>
      <c r="CE140" s="328">
        <f t="shared" si="186"/>
        <v>15530664492</v>
      </c>
      <c r="CF140" s="328">
        <f t="shared" si="186"/>
        <v>16549311024</v>
      </c>
      <c r="CG140" s="328">
        <f t="shared" si="186"/>
        <v>16869182890</v>
      </c>
      <c r="CH140" s="767">
        <f t="shared" si="186"/>
        <v>17298186684</v>
      </c>
      <c r="CI140" s="766">
        <f t="shared" si="186"/>
        <v>0</v>
      </c>
      <c r="CJ140" s="328">
        <f t="shared" si="186"/>
        <v>0</v>
      </c>
      <c r="CK140" s="328">
        <f t="shared" si="186"/>
        <v>0</v>
      </c>
      <c r="CL140" s="767">
        <f t="shared" si="186"/>
        <v>134222853663</v>
      </c>
      <c r="CM140" s="1265">
        <f t="shared" si="186"/>
        <v>49414304503</v>
      </c>
      <c r="CN140" s="1265">
        <f t="shared" si="186"/>
        <v>8005285154</v>
      </c>
      <c r="CO140" s="1265">
        <f t="shared" si="186"/>
        <v>77236046469</v>
      </c>
      <c r="CP140" s="1265">
        <f t="shared" si="186"/>
        <v>58610211</v>
      </c>
      <c r="CQ140" s="1316">
        <f t="shared" ref="CQ140:CQ149" si="187">IFERROR(AY140/AL140,0)</f>
        <v>0.81626073716493563</v>
      </c>
      <c r="CR140" s="1316">
        <f t="shared" ref="CR140:CR149" si="188">IFERROR(BL140/AL140,0)</f>
        <v>0.78649435255678746</v>
      </c>
    </row>
    <row r="141" spans="1:96" s="68" customFormat="1" outlineLevel="1" x14ac:dyDescent="0.2">
      <c r="A141" s="403" t="s">
        <v>916</v>
      </c>
      <c r="B141" s="758" t="s">
        <v>917</v>
      </c>
      <c r="C141" s="759" t="s">
        <v>100</v>
      </c>
      <c r="D141" s="760" t="s">
        <v>112</v>
      </c>
      <c r="E141" s="761">
        <v>519000000</v>
      </c>
      <c r="F141" s="761"/>
      <c r="G141" s="761"/>
      <c r="H141" s="761"/>
      <c r="I141" s="761"/>
      <c r="J141" s="761"/>
      <c r="K141" s="761"/>
      <c r="L141" s="761"/>
      <c r="M141" s="761"/>
      <c r="N141" s="761"/>
      <c r="O141" s="761"/>
      <c r="P141" s="761"/>
      <c r="Q141" s="761"/>
      <c r="R141" s="761"/>
      <c r="S141" s="761"/>
      <c r="T141" s="761"/>
      <c r="U141" s="762"/>
      <c r="V141" s="1260"/>
      <c r="W141" s="69"/>
      <c r="X141" s="1246"/>
      <c r="Y141" s="761"/>
      <c r="Z141" s="761"/>
      <c r="AA141" s="761"/>
      <c r="AB141" s="761"/>
      <c r="AC141" s="762"/>
      <c r="AD141" s="1248">
        <f t="shared" ref="AD141:AE141" si="189">+F141+H141+J141+L141+N141+P141+R141+T141+V141+X141+Z141+AB141</f>
        <v>0</v>
      </c>
      <c r="AE141" s="1249">
        <f t="shared" si="189"/>
        <v>0</v>
      </c>
      <c r="AF141" s="69"/>
      <c r="AG141" s="1326"/>
      <c r="AH141" s="763"/>
      <c r="AI141" s="1324">
        <f t="shared" ref="AI141:AI145" si="190">+E141-AD141+AE141-AH141-AF141+AG141</f>
        <v>519000000</v>
      </c>
      <c r="AJ141" s="1324"/>
      <c r="AK141" s="1324">
        <f t="shared" ref="AK141:AK142" si="191">+AJ141+AY141</f>
        <v>0</v>
      </c>
      <c r="AL141" s="1324">
        <f>+AI141-AJ141</f>
        <v>519000000</v>
      </c>
      <c r="AM141" s="71">
        <v>0</v>
      </c>
      <c r="AN141" s="71">
        <v>0</v>
      </c>
      <c r="AO141" s="71">
        <v>0</v>
      </c>
      <c r="AP141" s="71">
        <v>0</v>
      </c>
      <c r="AQ141" s="71">
        <v>0</v>
      </c>
      <c r="AR141" s="69">
        <v>0</v>
      </c>
      <c r="AS141" s="69">
        <v>0</v>
      </c>
      <c r="AT141" s="69">
        <v>0</v>
      </c>
      <c r="AU141" s="69">
        <v>0</v>
      </c>
      <c r="AV141" s="763">
        <v>0</v>
      </c>
      <c r="AW141" s="69">
        <v>0</v>
      </c>
      <c r="AX141" s="69">
        <v>0</v>
      </c>
      <c r="AY141" s="82">
        <f>+SUM(AM141:AX141)</f>
        <v>0</v>
      </c>
      <c r="AZ141" s="763">
        <v>0</v>
      </c>
      <c r="BA141" s="69">
        <v>0</v>
      </c>
      <c r="BB141" s="69">
        <v>0</v>
      </c>
      <c r="BC141" s="764">
        <v>0</v>
      </c>
      <c r="BD141" s="764"/>
      <c r="BE141" s="764"/>
      <c r="BF141" s="764"/>
      <c r="BG141" s="764"/>
      <c r="BH141" s="1267"/>
      <c r="BI141" s="1321"/>
      <c r="BJ141" s="764"/>
      <c r="BK141" s="764"/>
      <c r="BL141" s="71">
        <f t="shared" ref="BL141:BL143" si="192">+SUM(AZ141:BK141)</f>
        <v>0</v>
      </c>
      <c r="BM141" s="80">
        <v>0</v>
      </c>
      <c r="BN141" s="81">
        <v>0</v>
      </c>
      <c r="BO141" s="81">
        <v>0</v>
      </c>
      <c r="BP141" s="764">
        <v>0</v>
      </c>
      <c r="BQ141" s="761"/>
      <c r="BR141" s="48">
        <v>0</v>
      </c>
      <c r="BS141" s="48">
        <v>0</v>
      </c>
      <c r="BT141" s="48">
        <v>0</v>
      </c>
      <c r="BU141" s="1320">
        <v>0</v>
      </c>
      <c r="BV141" s="85">
        <v>0</v>
      </c>
      <c r="BW141" s="48">
        <v>0</v>
      </c>
      <c r="BX141" s="48">
        <v>0</v>
      </c>
      <c r="BY141" s="71">
        <f t="shared" ref="BY141:BY149" si="193">+SUM(BM141:BX141)</f>
        <v>0</v>
      </c>
      <c r="BZ141" s="72">
        <v>0</v>
      </c>
      <c r="CA141" s="183">
        <v>0</v>
      </c>
      <c r="CB141" s="183">
        <v>0</v>
      </c>
      <c r="CC141" s="764">
        <v>0</v>
      </c>
      <c r="CD141" s="183">
        <v>0</v>
      </c>
      <c r="CE141" s="48">
        <v>0</v>
      </c>
      <c r="CF141" s="48">
        <v>0</v>
      </c>
      <c r="CG141" s="48">
        <v>0</v>
      </c>
      <c r="CH141" s="1320">
        <v>0</v>
      </c>
      <c r="CI141" s="85">
        <v>0</v>
      </c>
      <c r="CJ141" s="48">
        <v>0</v>
      </c>
      <c r="CK141" s="48">
        <v>0</v>
      </c>
      <c r="CL141" s="71">
        <f t="shared" ref="CL141:CL142" si="194">+SUM(BZ141:CK141)</f>
        <v>0</v>
      </c>
      <c r="CM141" s="1266">
        <f t="shared" ref="CM141:CM143" si="195">+AL141-AY141</f>
        <v>519000000</v>
      </c>
      <c r="CN141" s="1266">
        <f t="shared" ref="CN141:CN143" si="196">+AY141-BL141</f>
        <v>0</v>
      </c>
      <c r="CO141" s="1266">
        <f t="shared" ref="CO141:CO143" si="197">+BL141-BY141</f>
        <v>0</v>
      </c>
      <c r="CP141" s="1266">
        <f t="shared" ref="CP141:CP143" si="198">+BY141-CL141</f>
        <v>0</v>
      </c>
      <c r="CQ141" s="1317">
        <f t="shared" si="187"/>
        <v>0</v>
      </c>
      <c r="CR141" s="1317">
        <f t="shared" si="188"/>
        <v>0</v>
      </c>
    </row>
    <row r="142" spans="1:96" s="68" customFormat="1" outlineLevel="1" x14ac:dyDescent="0.2">
      <c r="A142" s="403" t="s">
        <v>880</v>
      </c>
      <c r="B142" s="70" t="s">
        <v>199</v>
      </c>
      <c r="C142" s="461" t="s">
        <v>85</v>
      </c>
      <c r="D142" s="172" t="s">
        <v>113</v>
      </c>
      <c r="E142" s="47">
        <v>606200000</v>
      </c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>
        <v>420000000</v>
      </c>
      <c r="Q142" s="47"/>
      <c r="R142" s="47"/>
      <c r="S142" s="47"/>
      <c r="T142" s="47"/>
      <c r="U142" s="95"/>
      <c r="V142" s="1261"/>
      <c r="W142" s="71"/>
      <c r="X142" s="72"/>
      <c r="Y142" s="47"/>
      <c r="Z142" s="47"/>
      <c r="AA142" s="47"/>
      <c r="AB142" s="47"/>
      <c r="AC142" s="95"/>
      <c r="AD142" s="183">
        <f t="shared" ref="AD142:AE145" si="199">+F142+H142+J142+L142+N142+P142+R142+T142+V142+X142+Z142+AB142</f>
        <v>420000000</v>
      </c>
      <c r="AE142" s="1250">
        <f t="shared" si="199"/>
        <v>0</v>
      </c>
      <c r="AF142" s="71"/>
      <c r="AG142" s="1266"/>
      <c r="AH142" s="1266"/>
      <c r="AI142" s="79">
        <f t="shared" si="190"/>
        <v>186200000</v>
      </c>
      <c r="AJ142" s="79"/>
      <c r="AK142" s="79">
        <f t="shared" si="191"/>
        <v>0</v>
      </c>
      <c r="AL142" s="79">
        <f>+AI142-AJ142</f>
        <v>186200000</v>
      </c>
      <c r="AM142" s="71">
        <v>0</v>
      </c>
      <c r="AN142" s="71">
        <v>0</v>
      </c>
      <c r="AO142" s="71">
        <v>0</v>
      </c>
      <c r="AP142" s="71">
        <v>0</v>
      </c>
      <c r="AQ142" s="71">
        <v>0</v>
      </c>
      <c r="AR142" s="69">
        <v>0</v>
      </c>
      <c r="AS142" s="69">
        <v>0</v>
      </c>
      <c r="AT142" s="69">
        <v>0</v>
      </c>
      <c r="AU142" s="69">
        <v>0</v>
      </c>
      <c r="AV142" s="763">
        <v>0</v>
      </c>
      <c r="AW142" s="69">
        <v>0</v>
      </c>
      <c r="AX142" s="69">
        <v>0</v>
      </c>
      <c r="AY142" s="82">
        <f t="shared" ref="AY142:AY143" si="200">+SUM(AM142:AX142)</f>
        <v>0</v>
      </c>
      <c r="AZ142" s="763">
        <v>0</v>
      </c>
      <c r="BA142" s="69">
        <v>0</v>
      </c>
      <c r="BB142" s="69">
        <v>0</v>
      </c>
      <c r="BC142" s="69">
        <v>0</v>
      </c>
      <c r="BD142" s="69">
        <v>0</v>
      </c>
      <c r="BE142" s="48">
        <v>0</v>
      </c>
      <c r="BF142" s="48">
        <v>0</v>
      </c>
      <c r="BG142" s="48">
        <v>0</v>
      </c>
      <c r="BH142" s="1320">
        <v>0</v>
      </c>
      <c r="BI142" s="85">
        <v>0</v>
      </c>
      <c r="BJ142" s="48">
        <v>0</v>
      </c>
      <c r="BK142" s="48">
        <v>0</v>
      </c>
      <c r="BL142" s="71">
        <f t="shared" si="192"/>
        <v>0</v>
      </c>
      <c r="BM142" s="72">
        <v>0</v>
      </c>
      <c r="BN142" s="183">
        <v>0</v>
      </c>
      <c r="BO142" s="81">
        <v>0</v>
      </c>
      <c r="BP142" s="81">
        <v>0</v>
      </c>
      <c r="BQ142" s="81">
        <v>0</v>
      </c>
      <c r="BR142" s="48">
        <v>0</v>
      </c>
      <c r="BS142" s="48">
        <v>0</v>
      </c>
      <c r="BT142" s="48">
        <v>0</v>
      </c>
      <c r="BU142" s="1320">
        <v>0</v>
      </c>
      <c r="BV142" s="85">
        <v>0</v>
      </c>
      <c r="BW142" s="48">
        <v>0</v>
      </c>
      <c r="BX142" s="48">
        <v>0</v>
      </c>
      <c r="BY142" s="71">
        <f t="shared" si="193"/>
        <v>0</v>
      </c>
      <c r="BZ142" s="72">
        <v>0</v>
      </c>
      <c r="CA142" s="183">
        <v>0</v>
      </c>
      <c r="CB142" s="183">
        <v>0</v>
      </c>
      <c r="CC142" s="183">
        <v>0</v>
      </c>
      <c r="CD142" s="183">
        <v>0</v>
      </c>
      <c r="CE142" s="48">
        <v>0</v>
      </c>
      <c r="CF142" s="48">
        <v>0</v>
      </c>
      <c r="CG142" s="48">
        <v>0</v>
      </c>
      <c r="CH142" s="1320">
        <v>0</v>
      </c>
      <c r="CI142" s="85">
        <v>0</v>
      </c>
      <c r="CJ142" s="48">
        <v>0</v>
      </c>
      <c r="CK142" s="48">
        <v>0</v>
      </c>
      <c r="CL142" s="71">
        <f t="shared" si="194"/>
        <v>0</v>
      </c>
      <c r="CM142" s="1266">
        <f t="shared" si="195"/>
        <v>186200000</v>
      </c>
      <c r="CN142" s="1266">
        <f t="shared" si="196"/>
        <v>0</v>
      </c>
      <c r="CO142" s="1266">
        <f t="shared" si="197"/>
        <v>0</v>
      </c>
      <c r="CP142" s="1266">
        <f t="shared" si="198"/>
        <v>0</v>
      </c>
      <c r="CQ142" s="1317">
        <f t="shared" si="187"/>
        <v>0</v>
      </c>
      <c r="CR142" s="1317">
        <f t="shared" si="188"/>
        <v>0</v>
      </c>
    </row>
    <row r="143" spans="1:96" s="64" customFormat="1" ht="35.25" customHeight="1" outlineLevel="1" x14ac:dyDescent="0.2">
      <c r="A143" s="403" t="s">
        <v>787</v>
      </c>
      <c r="B143" s="77" t="s">
        <v>672</v>
      </c>
      <c r="C143" s="461" t="s">
        <v>85</v>
      </c>
      <c r="D143" s="172" t="s">
        <v>453</v>
      </c>
      <c r="E143" s="47">
        <v>0</v>
      </c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>
        <v>420000000</v>
      </c>
      <c r="R143" s="81"/>
      <c r="S143" s="81"/>
      <c r="T143" s="81"/>
      <c r="U143" s="96"/>
      <c r="V143" s="266"/>
      <c r="W143" s="78"/>
      <c r="X143" s="80"/>
      <c r="Y143" s="81"/>
      <c r="Z143" s="81"/>
      <c r="AA143" s="81"/>
      <c r="AB143" s="81"/>
      <c r="AC143" s="96"/>
      <c r="AD143" s="1251">
        <f t="shared" si="199"/>
        <v>0</v>
      </c>
      <c r="AE143" s="82">
        <f t="shared" si="199"/>
        <v>420000000</v>
      </c>
      <c r="AF143" s="78"/>
      <c r="AG143" s="79"/>
      <c r="AH143" s="79"/>
      <c r="AI143" s="79">
        <f t="shared" si="190"/>
        <v>420000000</v>
      </c>
      <c r="AJ143" s="79"/>
      <c r="AK143" s="79">
        <f>+AJ143+AY143</f>
        <v>401464151</v>
      </c>
      <c r="AL143" s="79">
        <f>+AI143-AJ143</f>
        <v>420000000</v>
      </c>
      <c r="AM143" s="71">
        <v>0</v>
      </c>
      <c r="AN143" s="71">
        <v>0</v>
      </c>
      <c r="AO143" s="71">
        <v>0</v>
      </c>
      <c r="AP143" s="71">
        <v>0</v>
      </c>
      <c r="AQ143" s="71">
        <v>0</v>
      </c>
      <c r="AR143" s="69">
        <v>0</v>
      </c>
      <c r="AS143" s="80">
        <v>401464151</v>
      </c>
      <c r="AT143" s="69">
        <v>0</v>
      </c>
      <c r="AU143" s="69">
        <v>0</v>
      </c>
      <c r="AV143" s="763">
        <v>0</v>
      </c>
      <c r="AW143" s="69">
        <v>0</v>
      </c>
      <c r="AX143" s="69">
        <v>0</v>
      </c>
      <c r="AY143" s="82">
        <f t="shared" si="200"/>
        <v>401464151</v>
      </c>
      <c r="AZ143" s="1266">
        <v>0</v>
      </c>
      <c r="BA143" s="71">
        <v>0</v>
      </c>
      <c r="BB143" s="71">
        <v>0</v>
      </c>
      <c r="BC143" s="71">
        <v>0</v>
      </c>
      <c r="BD143" s="71">
        <v>0</v>
      </c>
      <c r="BE143" s="84">
        <v>0</v>
      </c>
      <c r="BF143" s="81">
        <v>401464151</v>
      </c>
      <c r="BG143" s="48">
        <v>0</v>
      </c>
      <c r="BH143" s="1320">
        <v>0</v>
      </c>
      <c r="BI143" s="85">
        <v>0</v>
      </c>
      <c r="BJ143" s="48">
        <v>0</v>
      </c>
      <c r="BK143" s="48">
        <v>0</v>
      </c>
      <c r="BL143" s="71">
        <f t="shared" si="192"/>
        <v>401464151</v>
      </c>
      <c r="BM143" s="72">
        <v>0</v>
      </c>
      <c r="BN143" s="183">
        <v>0</v>
      </c>
      <c r="BO143" s="183">
        <v>0</v>
      </c>
      <c r="BP143" s="183">
        <v>0</v>
      </c>
      <c r="BQ143" s="183">
        <v>0</v>
      </c>
      <c r="BR143" s="84">
        <v>0</v>
      </c>
      <c r="BS143" s="81">
        <v>401464151</v>
      </c>
      <c r="BT143" s="48">
        <v>0</v>
      </c>
      <c r="BU143" s="1320">
        <v>0</v>
      </c>
      <c r="BV143" s="85">
        <v>0</v>
      </c>
      <c r="BW143" s="48">
        <v>0</v>
      </c>
      <c r="BX143" s="48">
        <v>0</v>
      </c>
      <c r="BY143" s="71">
        <f t="shared" si="193"/>
        <v>401464151</v>
      </c>
      <c r="BZ143" s="72">
        <v>0</v>
      </c>
      <c r="CA143" s="183">
        <v>0</v>
      </c>
      <c r="CB143" s="183">
        <v>0</v>
      </c>
      <c r="CC143" s="183">
        <v>0</v>
      </c>
      <c r="CD143" s="183">
        <v>0</v>
      </c>
      <c r="CE143" s="48">
        <v>0</v>
      </c>
      <c r="CF143" s="48">
        <v>0</v>
      </c>
      <c r="CG143" s="81">
        <v>401464151</v>
      </c>
      <c r="CH143" s="1320">
        <v>0</v>
      </c>
      <c r="CI143" s="85">
        <v>0</v>
      </c>
      <c r="CJ143" s="48">
        <v>0</v>
      </c>
      <c r="CK143" s="48">
        <v>0</v>
      </c>
      <c r="CL143" s="71">
        <f>+SUM(BZ143:CK143)</f>
        <v>401464151</v>
      </c>
      <c r="CM143" s="1266">
        <f t="shared" si="195"/>
        <v>18535849</v>
      </c>
      <c r="CN143" s="1266">
        <f t="shared" si="196"/>
        <v>0</v>
      </c>
      <c r="CO143" s="1266">
        <f t="shared" si="197"/>
        <v>0</v>
      </c>
      <c r="CP143" s="1266">
        <f t="shared" si="198"/>
        <v>0</v>
      </c>
      <c r="CQ143" s="1317">
        <f t="shared" si="187"/>
        <v>0.95586702619047614</v>
      </c>
      <c r="CR143" s="1317">
        <f t="shared" si="188"/>
        <v>0.95586702619047614</v>
      </c>
    </row>
    <row r="144" spans="1:96" s="64" customFormat="1" ht="35.25" customHeight="1" outlineLevel="1" x14ac:dyDescent="0.2">
      <c r="A144" s="403" t="s">
        <v>788</v>
      </c>
      <c r="B144" s="77" t="s">
        <v>203</v>
      </c>
      <c r="C144" s="461" t="s">
        <v>85</v>
      </c>
      <c r="D144" s="172" t="s">
        <v>114</v>
      </c>
      <c r="E144" s="47">
        <v>298000000</v>
      </c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96"/>
      <c r="V144" s="266"/>
      <c r="W144" s="78"/>
      <c r="X144" s="80"/>
      <c r="Y144" s="81"/>
      <c r="Z144" s="81"/>
      <c r="AA144" s="81"/>
      <c r="AB144" s="81"/>
      <c r="AC144" s="96"/>
      <c r="AD144" s="1251">
        <f t="shared" si="199"/>
        <v>0</v>
      </c>
      <c r="AE144" s="82">
        <f t="shared" si="199"/>
        <v>0</v>
      </c>
      <c r="AF144" s="78"/>
      <c r="AG144" s="79"/>
      <c r="AH144" s="79"/>
      <c r="AI144" s="79">
        <f t="shared" si="190"/>
        <v>298000000</v>
      </c>
      <c r="AJ144" s="79"/>
      <c r="AK144" s="79">
        <f>+AJ144+AY144</f>
        <v>297066667</v>
      </c>
      <c r="AL144" s="79">
        <f>+AI144-AJ144</f>
        <v>298000000</v>
      </c>
      <c r="AM144" s="71">
        <v>18316667</v>
      </c>
      <c r="AN144" s="157"/>
      <c r="AO144" s="157">
        <v>117000000</v>
      </c>
      <c r="AP144" s="157">
        <v>70000000</v>
      </c>
      <c r="AQ144" s="267"/>
      <c r="AR144" s="69">
        <v>23500000</v>
      </c>
      <c r="AS144" s="80">
        <v>8000000</v>
      </c>
      <c r="AT144" s="69"/>
      <c r="AU144" s="69">
        <v>60250000</v>
      </c>
      <c r="AV144" s="763">
        <v>0</v>
      </c>
      <c r="AW144" s="69">
        <v>0</v>
      </c>
      <c r="AX144" s="69">
        <v>0</v>
      </c>
      <c r="AY144" s="82">
        <f>+SUM(AM144:AX144)</f>
        <v>297066667</v>
      </c>
      <c r="AZ144" s="1266">
        <v>18316667</v>
      </c>
      <c r="BA144" s="30"/>
      <c r="BB144" s="84">
        <v>117000000</v>
      </c>
      <c r="BC144" s="84"/>
      <c r="BD144" s="84">
        <v>70000000</v>
      </c>
      <c r="BE144" s="84">
        <v>8750000</v>
      </c>
      <c r="BF144" s="81">
        <v>8000000</v>
      </c>
      <c r="BG144" s="48"/>
      <c r="BH144" s="1320">
        <v>60250000</v>
      </c>
      <c r="BI144" s="85">
        <v>0</v>
      </c>
      <c r="BJ144" s="48">
        <v>0</v>
      </c>
      <c r="BK144" s="48">
        <v>0</v>
      </c>
      <c r="BL144" s="71">
        <f>+SUM(AZ144:BK144)</f>
        <v>282316667</v>
      </c>
      <c r="BM144" s="72"/>
      <c r="BN144" s="183">
        <v>816667</v>
      </c>
      <c r="BO144" s="81">
        <v>3500000</v>
      </c>
      <c r="BP144" s="81">
        <v>8483333</v>
      </c>
      <c r="BQ144" s="81">
        <v>23000000</v>
      </c>
      <c r="BR144" s="81">
        <v>33500000</v>
      </c>
      <c r="BS144" s="81">
        <v>16500000</v>
      </c>
      <c r="BT144" s="81">
        <v>23000000</v>
      </c>
      <c r="BU144" s="1320">
        <v>43019623</v>
      </c>
      <c r="BV144" s="85">
        <v>0</v>
      </c>
      <c r="BW144" s="48">
        <v>0</v>
      </c>
      <c r="BX144" s="48">
        <v>0</v>
      </c>
      <c r="BY144" s="71">
        <f t="shared" si="193"/>
        <v>151819623</v>
      </c>
      <c r="BZ144" s="72"/>
      <c r="CA144" s="183">
        <v>816667</v>
      </c>
      <c r="CB144" s="183">
        <v>3500000</v>
      </c>
      <c r="CC144" s="183">
        <v>8483333</v>
      </c>
      <c r="CD144" s="183">
        <v>23000000</v>
      </c>
      <c r="CE144" s="48">
        <v>33500000</v>
      </c>
      <c r="CF144" s="81">
        <v>16500000</v>
      </c>
      <c r="CG144" s="81">
        <v>23000000</v>
      </c>
      <c r="CH144" s="1320">
        <v>43019623</v>
      </c>
      <c r="CI144" s="85">
        <v>0</v>
      </c>
      <c r="CJ144" s="48">
        <v>0</v>
      </c>
      <c r="CK144" s="48">
        <v>0</v>
      </c>
      <c r="CL144" s="71">
        <f>+SUM(BZ144:CK144)</f>
        <v>151819623</v>
      </c>
      <c r="CM144" s="1266">
        <f>+AL144-AY144</f>
        <v>933333</v>
      </c>
      <c r="CN144" s="1266">
        <f>+AY144-BL144</f>
        <v>14750000</v>
      </c>
      <c r="CO144" s="1266">
        <f t="shared" ref="CO144:CO149" si="201">+BL144-BY144</f>
        <v>130497044</v>
      </c>
      <c r="CP144" s="1266">
        <f t="shared" ref="CP144:CP149" si="202">+BY144-CL144</f>
        <v>0</v>
      </c>
      <c r="CQ144" s="1317">
        <f t="shared" si="187"/>
        <v>0.99686801006711412</v>
      </c>
      <c r="CR144" s="1317">
        <f t="shared" si="188"/>
        <v>0.94737136577181214</v>
      </c>
    </row>
    <row r="145" spans="1:96" s="64" customFormat="1" ht="41.25" customHeight="1" outlineLevel="1" x14ac:dyDescent="0.2">
      <c r="A145" s="403" t="s">
        <v>789</v>
      </c>
      <c r="B145" s="77" t="s">
        <v>205</v>
      </c>
      <c r="C145" s="461" t="s">
        <v>85</v>
      </c>
      <c r="D145" s="172" t="s">
        <v>115</v>
      </c>
      <c r="E145" s="47">
        <v>202000000000</v>
      </c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96"/>
      <c r="V145" s="1262">
        <v>10000000000</v>
      </c>
      <c r="W145" s="30"/>
      <c r="X145" s="80"/>
      <c r="Y145" s="81"/>
      <c r="Z145" s="81"/>
      <c r="AA145" s="81"/>
      <c r="AB145" s="81"/>
      <c r="AC145" s="96"/>
      <c r="AD145" s="1252">
        <f t="shared" si="199"/>
        <v>10000000000</v>
      </c>
      <c r="AE145" s="1256">
        <f t="shared" si="199"/>
        <v>0</v>
      </c>
      <c r="AF145" s="1328"/>
      <c r="AG145" s="1327">
        <v>9000000000</v>
      </c>
      <c r="AH145" s="79"/>
      <c r="AI145" s="79">
        <f t="shared" si="190"/>
        <v>201000000000</v>
      </c>
      <c r="AJ145" s="79"/>
      <c r="AK145" s="79">
        <f>+AJ145+AY145</f>
        <v>201000000000</v>
      </c>
      <c r="AL145" s="79">
        <f>+AI145-AJ145</f>
        <v>201000000000</v>
      </c>
      <c r="AM145" s="71">
        <v>198754510000</v>
      </c>
      <c r="AN145" s="157">
        <v>2242690000</v>
      </c>
      <c r="AO145" s="157"/>
      <c r="AP145" s="157"/>
      <c r="AQ145" s="267"/>
      <c r="AR145" s="47"/>
      <c r="AS145" s="81"/>
      <c r="AT145" s="48">
        <v>2800000</v>
      </c>
      <c r="AU145" s="69"/>
      <c r="AV145" s="763">
        <v>0</v>
      </c>
      <c r="AW145" s="69">
        <v>0</v>
      </c>
      <c r="AX145" s="69">
        <v>0</v>
      </c>
      <c r="AY145" s="82">
        <f>+SUM(AM145:AX145)</f>
        <v>201000000000</v>
      </c>
      <c r="AZ145" s="1266">
        <v>45358337353</v>
      </c>
      <c r="BA145" s="71">
        <v>170013589</v>
      </c>
      <c r="BB145" s="71">
        <v>93120027608</v>
      </c>
      <c r="BC145" s="71">
        <v>37251760963</v>
      </c>
      <c r="BD145" s="71">
        <v>6470619107</v>
      </c>
      <c r="BE145" s="84">
        <v>4620444391</v>
      </c>
      <c r="BF145" s="84">
        <v>1780739480</v>
      </c>
      <c r="BG145" s="84">
        <v>3335286628</v>
      </c>
      <c r="BH145" s="1320">
        <v>2907701308</v>
      </c>
      <c r="BI145" s="85">
        <v>0</v>
      </c>
      <c r="BJ145" s="48">
        <v>0</v>
      </c>
      <c r="BK145" s="48">
        <v>0</v>
      </c>
      <c r="BL145" s="71">
        <f>+SUM(AZ145:BK145)</f>
        <v>195014930427</v>
      </c>
      <c r="BM145" s="72">
        <v>222300</v>
      </c>
      <c r="BN145" s="183">
        <v>16041789650</v>
      </c>
      <c r="BO145" s="81">
        <v>16071852840</v>
      </c>
      <c r="BP145" s="81">
        <v>13111219521</v>
      </c>
      <c r="BQ145" s="81">
        <v>13906065366</v>
      </c>
      <c r="BR145" s="81">
        <v>15243825176</v>
      </c>
      <c r="BS145" s="81">
        <v>15722291923</v>
      </c>
      <c r="BT145" s="81">
        <v>16099788180</v>
      </c>
      <c r="BU145" s="1320">
        <v>16523161731</v>
      </c>
      <c r="BV145" s="85">
        <v>0</v>
      </c>
      <c r="BW145" s="48">
        <v>0</v>
      </c>
      <c r="BX145" s="48">
        <v>0</v>
      </c>
      <c r="BY145" s="71">
        <f t="shared" si="193"/>
        <v>122720216687</v>
      </c>
      <c r="BZ145" s="72">
        <v>222300</v>
      </c>
      <c r="CA145" s="183">
        <v>16036094832</v>
      </c>
      <c r="CB145" s="183">
        <v>16067175601</v>
      </c>
      <c r="CC145" s="183">
        <v>13108940244</v>
      </c>
      <c r="CD145" s="183">
        <v>13875493151</v>
      </c>
      <c r="CE145" s="48">
        <v>15235069679</v>
      </c>
      <c r="CF145" s="81">
        <v>15755040468</v>
      </c>
      <c r="CG145" s="81">
        <v>16095848826</v>
      </c>
      <c r="CH145" s="1320">
        <v>16539447586</v>
      </c>
      <c r="CI145" s="85">
        <v>0</v>
      </c>
      <c r="CJ145" s="48">
        <v>0</v>
      </c>
      <c r="CK145" s="48">
        <v>0</v>
      </c>
      <c r="CL145" s="71">
        <f>+SUM(BZ145:CK145)</f>
        <v>122713332687</v>
      </c>
      <c r="CM145" s="1266">
        <f>+AL145-AY145</f>
        <v>0</v>
      </c>
      <c r="CN145" s="1266">
        <f>+AY145-BL145</f>
        <v>5985069573</v>
      </c>
      <c r="CO145" s="1266">
        <f t="shared" si="201"/>
        <v>72294713740</v>
      </c>
      <c r="CP145" s="1266">
        <f t="shared" si="202"/>
        <v>6884000</v>
      </c>
      <c r="CQ145" s="1317">
        <f t="shared" si="187"/>
        <v>1</v>
      </c>
      <c r="CR145" s="1317">
        <f t="shared" si="188"/>
        <v>0.97022353446268661</v>
      </c>
    </row>
    <row r="146" spans="1:96" s="64" customFormat="1" ht="36" outlineLevel="1" x14ac:dyDescent="0.2">
      <c r="A146" s="258"/>
      <c r="B146" s="131" t="s">
        <v>200</v>
      </c>
      <c r="C146" s="451" t="s">
        <v>43</v>
      </c>
      <c r="D146" s="189" t="s">
        <v>207</v>
      </c>
      <c r="E146" s="190">
        <f>+E147+E148</f>
        <v>66009000000</v>
      </c>
      <c r="F146" s="137">
        <f t="shared" ref="F146:BS146" si="203">+SUM(F147:F148)</f>
        <v>0</v>
      </c>
      <c r="G146" s="137">
        <f t="shared" ref="G146:AC146" si="204">+SUM(G147:G148)</f>
        <v>0</v>
      </c>
      <c r="H146" s="137">
        <f t="shared" si="204"/>
        <v>0</v>
      </c>
      <c r="I146" s="137">
        <f t="shared" si="204"/>
        <v>0</v>
      </c>
      <c r="J146" s="137">
        <f t="shared" si="204"/>
        <v>0</v>
      </c>
      <c r="K146" s="137">
        <f t="shared" si="204"/>
        <v>0</v>
      </c>
      <c r="L146" s="137">
        <f t="shared" si="204"/>
        <v>0</v>
      </c>
      <c r="M146" s="137">
        <f t="shared" si="204"/>
        <v>0</v>
      </c>
      <c r="N146" s="137">
        <f t="shared" si="204"/>
        <v>0</v>
      </c>
      <c r="O146" s="137">
        <f t="shared" si="204"/>
        <v>0</v>
      </c>
      <c r="P146" s="137">
        <f t="shared" si="204"/>
        <v>0</v>
      </c>
      <c r="Q146" s="137">
        <f t="shared" si="204"/>
        <v>0</v>
      </c>
      <c r="R146" s="137">
        <f t="shared" si="204"/>
        <v>0</v>
      </c>
      <c r="S146" s="137">
        <f t="shared" si="204"/>
        <v>0</v>
      </c>
      <c r="T146" s="137">
        <f t="shared" si="204"/>
        <v>0</v>
      </c>
      <c r="U146" s="176">
        <f t="shared" si="204"/>
        <v>0</v>
      </c>
      <c r="V146" s="1263">
        <f t="shared" si="204"/>
        <v>0</v>
      </c>
      <c r="W146" s="1264">
        <f t="shared" si="204"/>
        <v>0</v>
      </c>
      <c r="X146" s="1247">
        <f t="shared" si="204"/>
        <v>0</v>
      </c>
      <c r="Y146" s="190">
        <f t="shared" si="204"/>
        <v>0</v>
      </c>
      <c r="Z146" s="190">
        <f t="shared" si="204"/>
        <v>0</v>
      </c>
      <c r="AA146" s="190">
        <f t="shared" si="204"/>
        <v>0</v>
      </c>
      <c r="AB146" s="190">
        <f t="shared" si="204"/>
        <v>0</v>
      </c>
      <c r="AC146" s="1254">
        <f t="shared" si="204"/>
        <v>0</v>
      </c>
      <c r="AD146" s="1253">
        <f t="shared" si="203"/>
        <v>0</v>
      </c>
      <c r="AE146" s="475">
        <f t="shared" si="203"/>
        <v>0</v>
      </c>
      <c r="AF146" s="134"/>
      <c r="AG146" s="132"/>
      <c r="AH146" s="132">
        <f>+SUM(AH147:AH148)</f>
        <v>0</v>
      </c>
      <c r="AI146" s="132">
        <f t="shared" si="203"/>
        <v>66009000000</v>
      </c>
      <c r="AJ146" s="132">
        <f t="shared" si="203"/>
        <v>0</v>
      </c>
      <c r="AK146" s="132">
        <f t="shared" si="203"/>
        <v>17824264679</v>
      </c>
      <c r="AL146" s="132">
        <f>+AL147+AL148</f>
        <v>66009000000</v>
      </c>
      <c r="AM146" s="134">
        <f t="shared" si="203"/>
        <v>10380799618</v>
      </c>
      <c r="AN146" s="133">
        <f t="shared" si="203"/>
        <v>378874785</v>
      </c>
      <c r="AO146" s="133">
        <f t="shared" si="203"/>
        <v>2606522909</v>
      </c>
      <c r="AP146" s="133">
        <f t="shared" si="203"/>
        <v>102721414</v>
      </c>
      <c r="AQ146" s="133">
        <f t="shared" si="203"/>
        <v>1167415016</v>
      </c>
      <c r="AR146" s="134">
        <f t="shared" si="203"/>
        <v>1994035636</v>
      </c>
      <c r="AS146" s="132">
        <f t="shared" si="203"/>
        <v>383351860</v>
      </c>
      <c r="AT146" s="134">
        <f t="shared" si="203"/>
        <v>738019077</v>
      </c>
      <c r="AU146" s="134">
        <f t="shared" si="203"/>
        <v>72524364</v>
      </c>
      <c r="AV146" s="132">
        <f t="shared" si="203"/>
        <v>0</v>
      </c>
      <c r="AW146" s="153">
        <f t="shared" si="203"/>
        <v>0</v>
      </c>
      <c r="AX146" s="134">
        <f t="shared" si="203"/>
        <v>0</v>
      </c>
      <c r="AY146" s="134">
        <f t="shared" si="203"/>
        <v>17824264679</v>
      </c>
      <c r="AZ146" s="132">
        <f t="shared" si="203"/>
        <v>7744882639</v>
      </c>
      <c r="BA146" s="134">
        <f t="shared" si="203"/>
        <v>2392950737</v>
      </c>
      <c r="BB146" s="134">
        <f t="shared" si="203"/>
        <v>84960183</v>
      </c>
      <c r="BC146" s="134">
        <f t="shared" si="203"/>
        <v>1495478162</v>
      </c>
      <c r="BD146" s="134">
        <f t="shared" si="203"/>
        <v>1522358549</v>
      </c>
      <c r="BE146" s="134">
        <f t="shared" si="203"/>
        <v>573471557</v>
      </c>
      <c r="BF146" s="134">
        <f t="shared" si="203"/>
        <v>795844296</v>
      </c>
      <c r="BG146" s="134">
        <f t="shared" si="203"/>
        <v>475359225</v>
      </c>
      <c r="BH146" s="134">
        <f t="shared" si="203"/>
        <v>733493750</v>
      </c>
      <c r="BI146" s="132">
        <f t="shared" si="203"/>
        <v>0</v>
      </c>
      <c r="BJ146" s="134">
        <f t="shared" si="203"/>
        <v>0</v>
      </c>
      <c r="BK146" s="134">
        <f t="shared" si="203"/>
        <v>0</v>
      </c>
      <c r="BL146" s="134">
        <f t="shared" si="203"/>
        <v>15818799098</v>
      </c>
      <c r="BM146" s="132">
        <f t="shared" si="203"/>
        <v>67694117</v>
      </c>
      <c r="BN146" s="134">
        <f t="shared" si="203"/>
        <v>649842325</v>
      </c>
      <c r="BO146" s="134">
        <f>+SUM(BO147:BO148)</f>
        <v>1637479879</v>
      </c>
      <c r="BP146" s="134">
        <f t="shared" si="203"/>
        <v>1179284273</v>
      </c>
      <c r="BQ146" s="134">
        <f t="shared" si="203"/>
        <v>5445614306</v>
      </c>
      <c r="BR146" s="134">
        <f t="shared" si="203"/>
        <v>154925237</v>
      </c>
      <c r="BS146" s="134">
        <f t="shared" si="203"/>
        <v>1086745468</v>
      </c>
      <c r="BT146" s="134">
        <f t="shared" ref="BT146:CL146" si="205">+SUM(BT147:BT148)</f>
        <v>308389657</v>
      </c>
      <c r="BU146" s="134">
        <f t="shared" si="205"/>
        <v>477988151</v>
      </c>
      <c r="BV146" s="132">
        <f t="shared" si="205"/>
        <v>0</v>
      </c>
      <c r="BW146" s="134">
        <f t="shared" si="205"/>
        <v>0</v>
      </c>
      <c r="BX146" s="134">
        <f t="shared" si="205"/>
        <v>0</v>
      </c>
      <c r="BY146" s="134">
        <f t="shared" si="205"/>
        <v>11007963413</v>
      </c>
      <c r="BZ146" s="132">
        <f t="shared" si="205"/>
        <v>0</v>
      </c>
      <c r="CA146" s="134">
        <f t="shared" si="205"/>
        <v>716873036</v>
      </c>
      <c r="CB146" s="134">
        <f t="shared" si="205"/>
        <v>1637829207</v>
      </c>
      <c r="CC146" s="134">
        <f t="shared" si="205"/>
        <v>885954651</v>
      </c>
      <c r="CD146" s="134">
        <f>+SUM(CD147:CD148)</f>
        <v>5611125551</v>
      </c>
      <c r="CE146" s="134">
        <f t="shared" si="205"/>
        <v>262094813</v>
      </c>
      <c r="CF146" s="134">
        <f t="shared" si="205"/>
        <v>777770556</v>
      </c>
      <c r="CG146" s="134">
        <f t="shared" si="205"/>
        <v>348869913</v>
      </c>
      <c r="CH146" s="134">
        <f t="shared" si="205"/>
        <v>715719475</v>
      </c>
      <c r="CI146" s="132">
        <f t="shared" si="205"/>
        <v>0</v>
      </c>
      <c r="CJ146" s="134">
        <f>+SUM(CJ147:CJ148)</f>
        <v>0</v>
      </c>
      <c r="CK146" s="134">
        <f t="shared" si="205"/>
        <v>0</v>
      </c>
      <c r="CL146" s="134">
        <f t="shared" si="205"/>
        <v>10956237202</v>
      </c>
      <c r="CM146" s="132">
        <f>+CM147+CM148</f>
        <v>48184735321</v>
      </c>
      <c r="CN146" s="132">
        <f>+SUM(CN147:CN148)</f>
        <v>2005465581</v>
      </c>
      <c r="CO146" s="132">
        <f t="shared" si="201"/>
        <v>4810835685</v>
      </c>
      <c r="CP146" s="132">
        <f t="shared" si="202"/>
        <v>51726211</v>
      </c>
      <c r="CQ146" s="136">
        <f t="shared" si="187"/>
        <v>0.27002779437652441</v>
      </c>
      <c r="CR146" s="136">
        <f t="shared" si="188"/>
        <v>0.23964609519913951</v>
      </c>
    </row>
    <row r="147" spans="1:96" s="26" customFormat="1" ht="25.5" customHeight="1" outlineLevel="2" x14ac:dyDescent="0.2">
      <c r="A147" s="403" t="s">
        <v>790</v>
      </c>
      <c r="B147" s="112" t="s">
        <v>201</v>
      </c>
      <c r="C147" s="25" t="s">
        <v>43</v>
      </c>
      <c r="D147" s="171" t="s">
        <v>116</v>
      </c>
      <c r="E147" s="38">
        <v>58014500000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115"/>
      <c r="V147" s="31"/>
      <c r="W147" s="30"/>
      <c r="X147" s="45"/>
      <c r="Y147" s="40"/>
      <c r="Z147" s="40"/>
      <c r="AA147" s="40"/>
      <c r="AB147" s="40"/>
      <c r="AC147" s="115"/>
      <c r="AD147" s="114">
        <f t="shared" ref="AD147:AE149" si="206">+F147+H147+J147+L147+N147+P147+R147+T147+V147+X147+Z147+AB147</f>
        <v>0</v>
      </c>
      <c r="AE147" s="1257">
        <f t="shared" si="206"/>
        <v>0</v>
      </c>
      <c r="AF147" s="37"/>
      <c r="AG147" s="122"/>
      <c r="AH147" s="122"/>
      <c r="AI147" s="1325">
        <f>+E147-AD147+AE147+AH147-AF147+AG147</f>
        <v>58014500000</v>
      </c>
      <c r="AJ147" s="122"/>
      <c r="AK147" s="699">
        <f>+AJ147+AY147</f>
        <v>9904764679</v>
      </c>
      <c r="AL147" s="699">
        <f>+AI147-AJ147</f>
        <v>58014500000</v>
      </c>
      <c r="AM147" s="30">
        <v>2461299618</v>
      </c>
      <c r="AN147" s="298">
        <v>378874785</v>
      </c>
      <c r="AO147" s="298">
        <v>2606522909</v>
      </c>
      <c r="AP147" s="298">
        <v>102721414</v>
      </c>
      <c r="AQ147" s="299">
        <v>1167415016</v>
      </c>
      <c r="AR147" s="40">
        <v>1994035636</v>
      </c>
      <c r="AS147" s="40">
        <v>383351860</v>
      </c>
      <c r="AT147" s="40">
        <v>738019077</v>
      </c>
      <c r="AU147" s="69">
        <v>72524364</v>
      </c>
      <c r="AV147" s="763">
        <v>0</v>
      </c>
      <c r="AW147" s="69">
        <v>0</v>
      </c>
      <c r="AX147" s="69">
        <v>0</v>
      </c>
      <c r="AY147" s="1257">
        <f>+SUM(AM147:AX147)</f>
        <v>9904764679</v>
      </c>
      <c r="AZ147" s="33">
        <v>85382639</v>
      </c>
      <c r="BA147" s="30">
        <v>2386116829</v>
      </c>
      <c r="BB147" s="40">
        <v>68422547</v>
      </c>
      <c r="BC147" s="40">
        <v>1491478162</v>
      </c>
      <c r="BD147" s="40">
        <v>1518018549</v>
      </c>
      <c r="BE147" s="40">
        <v>573471557</v>
      </c>
      <c r="BF147" s="40">
        <v>792988821</v>
      </c>
      <c r="BG147" s="40">
        <v>467029225</v>
      </c>
      <c r="BH147" s="1257">
        <v>731706033</v>
      </c>
      <c r="BI147" s="45"/>
      <c r="BJ147" s="40"/>
      <c r="BK147" s="115"/>
      <c r="BL147" s="30">
        <f>+SUM(AZ147:BK147)</f>
        <v>8114614362</v>
      </c>
      <c r="BM147" s="42">
        <v>67694117</v>
      </c>
      <c r="BN147" s="38">
        <v>643008417</v>
      </c>
      <c r="BO147" s="38">
        <v>1634431697</v>
      </c>
      <c r="BP147" s="38">
        <v>1175794819</v>
      </c>
      <c r="BQ147" s="38">
        <v>1606258146</v>
      </c>
      <c r="BR147" s="40">
        <v>154382597</v>
      </c>
      <c r="BS147" s="40">
        <v>1083302133</v>
      </c>
      <c r="BT147" s="40">
        <v>301939657</v>
      </c>
      <c r="BU147" s="1257">
        <v>473461254</v>
      </c>
      <c r="BV147" s="45"/>
      <c r="BW147" s="40"/>
      <c r="BX147" s="115"/>
      <c r="BY147" s="30">
        <f t="shared" si="193"/>
        <v>7140272837</v>
      </c>
      <c r="BZ147" s="42"/>
      <c r="CA147" s="38">
        <v>710039128</v>
      </c>
      <c r="CB147" s="38">
        <v>1634781025</v>
      </c>
      <c r="CC147" s="38">
        <v>882465197</v>
      </c>
      <c r="CD147" s="38">
        <v>1771769391</v>
      </c>
      <c r="CE147" s="40">
        <v>261552173</v>
      </c>
      <c r="CF147" s="40">
        <v>774327221</v>
      </c>
      <c r="CG147" s="40">
        <v>342419913</v>
      </c>
      <c r="CH147" s="1257">
        <v>711192578</v>
      </c>
      <c r="CI147" s="45"/>
      <c r="CJ147" s="40"/>
      <c r="CK147" s="115"/>
      <c r="CL147" s="30">
        <f>+SUM(BZ147:CK147)</f>
        <v>7088546626</v>
      </c>
      <c r="CM147" s="33">
        <f>+AL147-AY147</f>
        <v>48109735321</v>
      </c>
      <c r="CN147" s="33">
        <f>+AY147-BL147</f>
        <v>1790150317</v>
      </c>
      <c r="CO147" s="33">
        <f t="shared" si="201"/>
        <v>974341525</v>
      </c>
      <c r="CP147" s="33">
        <f t="shared" si="202"/>
        <v>51726211</v>
      </c>
      <c r="CQ147" s="74">
        <f t="shared" si="187"/>
        <v>0.1707291225297124</v>
      </c>
      <c r="CR147" s="74">
        <f t="shared" si="188"/>
        <v>0.13987217612838171</v>
      </c>
    </row>
    <row r="148" spans="1:96" s="26" customFormat="1" ht="27.75" customHeight="1" outlineLevel="2" x14ac:dyDescent="0.2">
      <c r="A148" s="403" t="s">
        <v>791</v>
      </c>
      <c r="B148" s="43" t="s">
        <v>202</v>
      </c>
      <c r="C148" s="452" t="s">
        <v>43</v>
      </c>
      <c r="D148" s="171" t="s">
        <v>117</v>
      </c>
      <c r="E148" s="38">
        <v>7994500000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5"/>
      <c r="V148" s="31"/>
      <c r="W148" s="30"/>
      <c r="X148" s="42"/>
      <c r="Y148" s="38"/>
      <c r="Z148" s="38"/>
      <c r="AA148" s="38"/>
      <c r="AB148" s="38"/>
      <c r="AC148" s="35"/>
      <c r="AD148" s="34">
        <f t="shared" si="206"/>
        <v>0</v>
      </c>
      <c r="AE148" s="36">
        <f t="shared" si="206"/>
        <v>0</v>
      </c>
      <c r="AF148" s="30"/>
      <c r="AG148" s="33"/>
      <c r="AH148" s="33"/>
      <c r="AI148" s="122">
        <f t="shared" ref="AI148:AI149" si="207">+E148-AD148+AE148-AH148-AF148+AG148</f>
        <v>7994500000</v>
      </c>
      <c r="AJ148" s="33"/>
      <c r="AK148" s="318">
        <f>+AJ148+AY148</f>
        <v>7919500000</v>
      </c>
      <c r="AL148" s="699">
        <f>+AI148-AJ148</f>
        <v>7994500000</v>
      </c>
      <c r="AM148" s="30">
        <v>7919500000</v>
      </c>
      <c r="AN148" s="298">
        <v>0</v>
      </c>
      <c r="AO148" s="298">
        <v>0</v>
      </c>
      <c r="AP148" s="298">
        <v>0</v>
      </c>
      <c r="AQ148" s="299">
        <v>0</v>
      </c>
      <c r="AR148" s="57">
        <v>0</v>
      </c>
      <c r="AS148" s="69">
        <v>0</v>
      </c>
      <c r="AT148" s="69">
        <v>0</v>
      </c>
      <c r="AU148" s="69">
        <v>0</v>
      </c>
      <c r="AV148" s="763">
        <v>0</v>
      </c>
      <c r="AW148" s="69">
        <v>0</v>
      </c>
      <c r="AX148" s="69">
        <v>0</v>
      </c>
      <c r="AY148" s="36">
        <f>+SUM(AM148:AX148)</f>
        <v>7919500000</v>
      </c>
      <c r="AZ148" s="33">
        <v>7659500000</v>
      </c>
      <c r="BA148" s="30">
        <v>6833908</v>
      </c>
      <c r="BB148" s="40">
        <v>16537636</v>
      </c>
      <c r="BC148" s="40">
        <v>4000000</v>
      </c>
      <c r="BD148" s="40">
        <v>4340000</v>
      </c>
      <c r="BE148" s="40"/>
      <c r="BF148" s="40">
        <v>2855475</v>
      </c>
      <c r="BG148" s="40">
        <v>8330000</v>
      </c>
      <c r="BH148" s="1257">
        <v>1787717</v>
      </c>
      <c r="BI148" s="45"/>
      <c r="BJ148" s="40"/>
      <c r="BK148" s="115"/>
      <c r="BL148" s="30">
        <f>+SUM(AZ148:BK148)</f>
        <v>7704184736</v>
      </c>
      <c r="BM148" s="42"/>
      <c r="BN148" s="38">
        <v>6833908</v>
      </c>
      <c r="BO148" s="38">
        <v>3048182</v>
      </c>
      <c r="BP148" s="38">
        <v>3489454</v>
      </c>
      <c r="BQ148" s="38">
        <v>3839356160</v>
      </c>
      <c r="BR148" s="105">
        <v>542640</v>
      </c>
      <c r="BS148" s="38">
        <v>3443335</v>
      </c>
      <c r="BT148" s="38">
        <v>6450000</v>
      </c>
      <c r="BU148" s="36">
        <v>4526897</v>
      </c>
      <c r="BV148" s="42"/>
      <c r="BW148" s="40"/>
      <c r="BX148" s="115"/>
      <c r="BY148" s="30">
        <f t="shared" si="193"/>
        <v>3867690576</v>
      </c>
      <c r="BZ148" s="42"/>
      <c r="CA148" s="38">
        <v>6833908</v>
      </c>
      <c r="CB148" s="38">
        <v>3048182</v>
      </c>
      <c r="CC148" s="38">
        <v>3489454</v>
      </c>
      <c r="CD148" s="38">
        <v>3839356160</v>
      </c>
      <c r="CE148" s="40">
        <v>542640</v>
      </c>
      <c r="CF148" s="38">
        <v>3443335</v>
      </c>
      <c r="CG148" s="38">
        <v>6450000</v>
      </c>
      <c r="CH148" s="36">
        <v>4526897</v>
      </c>
      <c r="CI148" s="42"/>
      <c r="CJ148" s="38"/>
      <c r="CK148" s="115"/>
      <c r="CL148" s="30">
        <f>+SUM(BZ148:CK148)</f>
        <v>3867690576</v>
      </c>
      <c r="CM148" s="33">
        <f>+AL148-AY148</f>
        <v>75000000</v>
      </c>
      <c r="CN148" s="33">
        <f>+AY148-BL148</f>
        <v>215315264</v>
      </c>
      <c r="CO148" s="33">
        <f t="shared" si="201"/>
        <v>3836494160</v>
      </c>
      <c r="CP148" s="33">
        <f t="shared" si="202"/>
        <v>0</v>
      </c>
      <c r="CQ148" s="74">
        <f t="shared" si="187"/>
        <v>0.99061855025329915</v>
      </c>
      <c r="CR148" s="74">
        <f t="shared" si="188"/>
        <v>0.96368562586778406</v>
      </c>
    </row>
    <row r="149" spans="1:96" s="64" customFormat="1" ht="36.75" customHeight="1" outlineLevel="1" thickBot="1" x14ac:dyDescent="0.25">
      <c r="A149" s="403" t="s">
        <v>792</v>
      </c>
      <c r="B149" s="269" t="s">
        <v>204</v>
      </c>
      <c r="C149" s="454" t="s">
        <v>43</v>
      </c>
      <c r="D149" s="1304" t="s">
        <v>118</v>
      </c>
      <c r="E149" s="1305">
        <v>504900000</v>
      </c>
      <c r="F149" s="276"/>
      <c r="G149" s="276"/>
      <c r="H149" s="276"/>
      <c r="I149" s="276"/>
      <c r="J149" s="276"/>
      <c r="K149" s="276"/>
      <c r="L149" s="276"/>
      <c r="M149" s="276"/>
      <c r="N149" s="276"/>
      <c r="O149" s="276"/>
      <c r="P149" s="276"/>
      <c r="Q149" s="276"/>
      <c r="R149" s="276"/>
      <c r="S149" s="276"/>
      <c r="T149" s="276"/>
      <c r="U149" s="1306"/>
      <c r="V149" s="53"/>
      <c r="W149" s="54"/>
      <c r="X149" s="275"/>
      <c r="Y149" s="276"/>
      <c r="Z149" s="276"/>
      <c r="AA149" s="276"/>
      <c r="AB149" s="276"/>
      <c r="AC149" s="1306"/>
      <c r="AD149" s="1258">
        <f t="shared" si="206"/>
        <v>0</v>
      </c>
      <c r="AE149" s="1259">
        <f t="shared" si="206"/>
        <v>0</v>
      </c>
      <c r="AF149" s="272"/>
      <c r="AG149" s="274"/>
      <c r="AH149" s="274">
        <v>0</v>
      </c>
      <c r="AI149" s="274">
        <f t="shared" si="207"/>
        <v>504900000</v>
      </c>
      <c r="AJ149" s="274"/>
      <c r="AK149" s="274">
        <f>+AJ149+AY149</f>
        <v>0</v>
      </c>
      <c r="AL149" s="274">
        <f>+AI149-AJ149</f>
        <v>504900000</v>
      </c>
      <c r="AM149" s="184">
        <v>0</v>
      </c>
      <c r="AN149" s="184">
        <v>0</v>
      </c>
      <c r="AO149" s="184">
        <v>0</v>
      </c>
      <c r="AP149" s="184">
        <v>0</v>
      </c>
      <c r="AQ149" s="184">
        <v>0</v>
      </c>
      <c r="AR149" s="1307">
        <v>0</v>
      </c>
      <c r="AS149" s="275">
        <v>0</v>
      </c>
      <c r="AT149" s="232">
        <v>0</v>
      </c>
      <c r="AU149" s="1323">
        <v>0</v>
      </c>
      <c r="AV149" s="1322">
        <v>0</v>
      </c>
      <c r="AW149" s="1308">
        <v>0</v>
      </c>
      <c r="AX149" s="233"/>
      <c r="AY149" s="1259">
        <f>+SUM(AM149:AX149)</f>
        <v>0</v>
      </c>
      <c r="AZ149" s="1319">
        <v>0</v>
      </c>
      <c r="BA149" s="184">
        <v>0</v>
      </c>
      <c r="BB149" s="184">
        <v>0</v>
      </c>
      <c r="BC149" s="184">
        <v>0</v>
      </c>
      <c r="BD149" s="184">
        <v>0</v>
      </c>
      <c r="BE149" s="184">
        <v>0</v>
      </c>
      <c r="BF149" s="184"/>
      <c r="BG149" s="184"/>
      <c r="BH149" s="184"/>
      <c r="BI149" s="1319"/>
      <c r="BJ149" s="184"/>
      <c r="BK149" s="184"/>
      <c r="BL149" s="184">
        <f>+SUM(AZ149:BK149)</f>
        <v>0</v>
      </c>
      <c r="BM149" s="1309">
        <v>0</v>
      </c>
      <c r="BN149" s="50">
        <v>0</v>
      </c>
      <c r="BO149" s="276">
        <v>0</v>
      </c>
      <c r="BP149" s="276">
        <v>0</v>
      </c>
      <c r="BQ149" s="1306">
        <v>0</v>
      </c>
      <c r="BR149" s="276">
        <v>0</v>
      </c>
      <c r="BS149" s="275">
        <v>0</v>
      </c>
      <c r="BT149" s="276">
        <v>0</v>
      </c>
      <c r="BU149" s="1259">
        <v>0</v>
      </c>
      <c r="BV149" s="275">
        <v>0</v>
      </c>
      <c r="BW149" s="232">
        <v>0</v>
      </c>
      <c r="BX149" s="233"/>
      <c r="BY149" s="184">
        <f t="shared" si="193"/>
        <v>0</v>
      </c>
      <c r="BZ149" s="1309">
        <v>0</v>
      </c>
      <c r="CA149" s="234">
        <v>0</v>
      </c>
      <c r="CB149" s="234">
        <v>0</v>
      </c>
      <c r="CC149" s="234">
        <v>0</v>
      </c>
      <c r="CD149" s="234">
        <v>0</v>
      </c>
      <c r="CE149" s="232">
        <v>0</v>
      </c>
      <c r="CF149" s="276">
        <v>0</v>
      </c>
      <c r="CG149" s="276">
        <v>0</v>
      </c>
      <c r="CH149" s="1259">
        <v>0</v>
      </c>
      <c r="CI149" s="275">
        <v>0</v>
      </c>
      <c r="CJ149" s="276">
        <v>0</v>
      </c>
      <c r="CK149" s="233">
        <v>0</v>
      </c>
      <c r="CL149" s="184">
        <f>+SUM(BZ149:CK149)</f>
        <v>0</v>
      </c>
      <c r="CM149" s="1319">
        <f>+AL149-AY149</f>
        <v>504900000</v>
      </c>
      <c r="CN149" s="1319">
        <f>+AY149-BL149</f>
        <v>0</v>
      </c>
      <c r="CO149" s="1319">
        <f t="shared" si="201"/>
        <v>0</v>
      </c>
      <c r="CP149" s="1319">
        <f t="shared" si="202"/>
        <v>0</v>
      </c>
      <c r="CQ149" s="1318">
        <f t="shared" si="187"/>
        <v>0</v>
      </c>
      <c r="CR149" s="1318">
        <f t="shared" si="188"/>
        <v>0</v>
      </c>
    </row>
    <row r="150" spans="1:96" s="75" customFormat="1" ht="26.25" customHeight="1" thickBot="1" x14ac:dyDescent="0.25">
      <c r="A150" s="131"/>
      <c r="B150" s="61"/>
      <c r="C150" s="5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1276"/>
      <c r="W150" s="1277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</row>
    <row r="151" spans="1:96" s="66" customFormat="1" ht="30" customHeight="1" thickBot="1" x14ac:dyDescent="0.25">
      <c r="A151" s="1282"/>
      <c r="B151" s="966" t="s">
        <v>119</v>
      </c>
      <c r="C151" s="460"/>
      <c r="D151" s="1356" t="s">
        <v>265</v>
      </c>
      <c r="E151" s="1274">
        <f>+E152+E166+E180+E188+E196+E204+E213+E222+E225+E231+E234+E238+E240+E247+E250</f>
        <v>38120420000</v>
      </c>
      <c r="F151" s="1274">
        <f t="shared" ref="F151:BQ151" si="208">+F152+F166+F180+F188+F196+F204+F213+F222+F225+F231+F234+F238+F240+F247+F250</f>
        <v>0</v>
      </c>
      <c r="G151" s="967">
        <f t="shared" si="208"/>
        <v>0</v>
      </c>
      <c r="H151" s="967">
        <f t="shared" si="208"/>
        <v>0</v>
      </c>
      <c r="I151" s="967">
        <f t="shared" si="208"/>
        <v>0</v>
      </c>
      <c r="J151" s="967">
        <f t="shared" si="208"/>
        <v>0</v>
      </c>
      <c r="K151" s="967">
        <f t="shared" si="208"/>
        <v>0</v>
      </c>
      <c r="L151" s="967">
        <f t="shared" si="208"/>
        <v>69495316</v>
      </c>
      <c r="M151" s="967">
        <f t="shared" si="208"/>
        <v>69495316</v>
      </c>
      <c r="N151" s="967">
        <f t="shared" si="208"/>
        <v>252152000</v>
      </c>
      <c r="O151" s="967">
        <f t="shared" si="208"/>
        <v>252152000</v>
      </c>
      <c r="P151" s="967">
        <f t="shared" si="208"/>
        <v>247200000</v>
      </c>
      <c r="Q151" s="967">
        <f t="shared" si="208"/>
        <v>247200000</v>
      </c>
      <c r="R151" s="967">
        <f t="shared" si="208"/>
        <v>63595455</v>
      </c>
      <c r="S151" s="967">
        <f t="shared" si="208"/>
        <v>63595455</v>
      </c>
      <c r="T151" s="967">
        <f t="shared" si="208"/>
        <v>844000000</v>
      </c>
      <c r="U151" s="1268">
        <f t="shared" si="208"/>
        <v>844000000</v>
      </c>
      <c r="V151" s="967">
        <f t="shared" si="208"/>
        <v>9194800000</v>
      </c>
      <c r="W151" s="967">
        <f t="shared" si="208"/>
        <v>9194800000</v>
      </c>
      <c r="X151" s="1274">
        <f t="shared" si="208"/>
        <v>0</v>
      </c>
      <c r="Y151" s="967">
        <f t="shared" si="208"/>
        <v>0</v>
      </c>
      <c r="Z151" s="967">
        <f t="shared" si="208"/>
        <v>0</v>
      </c>
      <c r="AA151" s="967">
        <f t="shared" si="208"/>
        <v>0</v>
      </c>
      <c r="AB151" s="967">
        <f t="shared" si="208"/>
        <v>0</v>
      </c>
      <c r="AC151" s="967">
        <f t="shared" si="208"/>
        <v>0</v>
      </c>
      <c r="AD151" s="967">
        <f t="shared" si="208"/>
        <v>10627242771</v>
      </c>
      <c r="AE151" s="1274">
        <f t="shared" si="208"/>
        <v>10627242771</v>
      </c>
      <c r="AF151" s="967">
        <f t="shared" si="208"/>
        <v>8073920000</v>
      </c>
      <c r="AG151" s="1274">
        <f t="shared" si="208"/>
        <v>4389245822</v>
      </c>
      <c r="AH151" s="1274">
        <f t="shared" si="208"/>
        <v>523920000</v>
      </c>
      <c r="AI151" s="1274">
        <f>+AI152+AI166+AI180+AI188+AI196+AI204+AI213+AI222+AI225+AI231+AI234+AI238+AI240+AI247+AI250</f>
        <v>34435745822</v>
      </c>
      <c r="AJ151" s="1274">
        <f t="shared" si="208"/>
        <v>2050000000</v>
      </c>
      <c r="AK151" s="1274">
        <f t="shared" si="208"/>
        <v>21703822027</v>
      </c>
      <c r="AL151" s="1274">
        <f t="shared" si="208"/>
        <v>31861825822</v>
      </c>
      <c r="AM151" s="1274">
        <f t="shared" si="208"/>
        <v>11613442332</v>
      </c>
      <c r="AN151" s="967">
        <f t="shared" si="208"/>
        <v>1749754823</v>
      </c>
      <c r="AO151" s="967">
        <f t="shared" si="208"/>
        <v>1073758971</v>
      </c>
      <c r="AP151" s="967">
        <f t="shared" si="208"/>
        <v>1943654930</v>
      </c>
      <c r="AQ151" s="967">
        <f t="shared" si="208"/>
        <v>282778971</v>
      </c>
      <c r="AR151" s="967">
        <f t="shared" si="208"/>
        <v>436000000</v>
      </c>
      <c r="AS151" s="967">
        <f t="shared" si="208"/>
        <v>422800000</v>
      </c>
      <c r="AT151" s="967">
        <f t="shared" si="208"/>
        <v>619166000</v>
      </c>
      <c r="AU151" s="967">
        <f t="shared" si="208"/>
        <v>1512466000</v>
      </c>
      <c r="AV151" s="1274">
        <f t="shared" si="208"/>
        <v>0</v>
      </c>
      <c r="AW151" s="967">
        <f t="shared" si="208"/>
        <v>0</v>
      </c>
      <c r="AX151" s="967">
        <f t="shared" si="208"/>
        <v>0</v>
      </c>
      <c r="AY151" s="967">
        <f t="shared" si="208"/>
        <v>19653822027</v>
      </c>
      <c r="AZ151" s="1274">
        <f t="shared" si="208"/>
        <v>5000000000</v>
      </c>
      <c r="BA151" s="967">
        <f t="shared" si="208"/>
        <v>1018800979</v>
      </c>
      <c r="BB151" s="967">
        <f t="shared" si="208"/>
        <v>2908231969</v>
      </c>
      <c r="BC151" s="967">
        <f t="shared" si="208"/>
        <v>1160623677</v>
      </c>
      <c r="BD151" s="967">
        <f t="shared" si="208"/>
        <v>2833758524</v>
      </c>
      <c r="BE151" s="967">
        <f t="shared" si="208"/>
        <v>566554450</v>
      </c>
      <c r="BF151" s="967">
        <f t="shared" si="208"/>
        <v>918440948</v>
      </c>
      <c r="BG151" s="967">
        <f t="shared" si="208"/>
        <v>752114548</v>
      </c>
      <c r="BH151" s="967">
        <f t="shared" si="208"/>
        <v>844272536</v>
      </c>
      <c r="BI151" s="1274">
        <f t="shared" si="208"/>
        <v>0</v>
      </c>
      <c r="BJ151" s="967">
        <f t="shared" si="208"/>
        <v>0</v>
      </c>
      <c r="BK151" s="967">
        <f t="shared" si="208"/>
        <v>0</v>
      </c>
      <c r="BL151" s="967">
        <f t="shared" si="208"/>
        <v>16002797631</v>
      </c>
      <c r="BM151" s="1274">
        <f t="shared" si="208"/>
        <v>0</v>
      </c>
      <c r="BN151" s="967">
        <f t="shared" si="208"/>
        <v>100232792</v>
      </c>
      <c r="BO151" s="967">
        <f t="shared" si="208"/>
        <v>319646074</v>
      </c>
      <c r="BP151" s="967">
        <f t="shared" si="208"/>
        <v>339006020</v>
      </c>
      <c r="BQ151" s="967">
        <f t="shared" si="208"/>
        <v>515429827</v>
      </c>
      <c r="BR151" s="967">
        <f t="shared" ref="BR151:CH151" si="209">+BR152+BR166+BR180+BR188+BR196+BR204+BR213+BR222+BR225+BR231+BR234+BR238+BR240+BR247+BR250</f>
        <v>1117440983</v>
      </c>
      <c r="BS151" s="967">
        <f t="shared" si="209"/>
        <v>794877489.63999999</v>
      </c>
      <c r="BT151" s="967">
        <f t="shared" si="209"/>
        <v>899407025.40999997</v>
      </c>
      <c r="BU151" s="967">
        <f t="shared" si="209"/>
        <v>1303073287.4100001</v>
      </c>
      <c r="BV151" s="1274">
        <f t="shared" si="209"/>
        <v>0</v>
      </c>
      <c r="BW151" s="967">
        <f t="shared" si="209"/>
        <v>0</v>
      </c>
      <c r="BX151" s="967">
        <f t="shared" si="209"/>
        <v>0</v>
      </c>
      <c r="BY151" s="967">
        <f t="shared" si="209"/>
        <v>5389113498.46</v>
      </c>
      <c r="BZ151" s="1274">
        <f t="shared" si="209"/>
        <v>0</v>
      </c>
      <c r="CA151" s="967">
        <f t="shared" si="209"/>
        <v>71801583</v>
      </c>
      <c r="CB151" s="967">
        <f t="shared" si="209"/>
        <v>316847078</v>
      </c>
      <c r="CC151" s="967">
        <f t="shared" si="209"/>
        <v>380076571</v>
      </c>
      <c r="CD151" s="967">
        <f t="shared" si="209"/>
        <v>499992898</v>
      </c>
      <c r="CE151" s="967">
        <f t="shared" si="209"/>
        <v>1065138031</v>
      </c>
      <c r="CF151" s="967">
        <f t="shared" si="209"/>
        <v>827841628.63999999</v>
      </c>
      <c r="CG151" s="967">
        <f t="shared" si="209"/>
        <v>962042001.40999997</v>
      </c>
      <c r="CH151" s="967">
        <f t="shared" si="209"/>
        <v>1205817324.4100001</v>
      </c>
      <c r="CI151" s="1274">
        <f>+CI152+CI180+CI188+CI196+CI204+CI213+CI231+CI166+CI234+CI240+CI247+CI250+CI225</f>
        <v>0</v>
      </c>
      <c r="CJ151" s="967">
        <f>+CJ152+CJ180+CJ188+CJ196+CJ204+CJ213+CJ231+CJ166+CJ234+CJ240+CJ247+CJ250+CJ225</f>
        <v>0</v>
      </c>
      <c r="CK151" s="967">
        <f>+CK152+CK180+CK188+CK196+CK204+CK213+CK231+CK166+CK234+CK240+CK247+CK250+CK225</f>
        <v>0</v>
      </c>
      <c r="CL151" s="967">
        <f>+CL152+CL180+CL188+CL196+CL204+CL213+CL231+CL166+CL234+CL240+CL247+CL250+CL225</f>
        <v>5268421022.46</v>
      </c>
      <c r="CM151" s="1274">
        <f>+CM152+CM180+CM188+CM196+CM204+CM213+CM231+CM166+CM234+CM240+CM247+CM250+CM225+CM222+CM238</f>
        <v>12731923795</v>
      </c>
      <c r="CN151" s="1274">
        <f>+CN152+CN180+CN188+CN196+CN204+CN213+CN231+CN166+CN234+CN240+CN247+CN250+CN225</f>
        <v>3651024396</v>
      </c>
      <c r="CO151" s="1274">
        <f>+CO152+CO180+CO188+CO196+CO204+CO213+CO231+CO166+CO234+CO240+CO247+CO250+CO225</f>
        <v>10613684132.540001</v>
      </c>
      <c r="CP151" s="1274">
        <f>+CP152+CP180+CP188+CP196+CP204+CP213+CP231+CP166+CP234+CP240+CP247+CP250+CP225</f>
        <v>120692476</v>
      </c>
      <c r="CQ151" s="1329">
        <f t="shared" ref="CQ151:CQ214" si="210">IFERROR(AY151/AL151,0)</f>
        <v>0.61684544183997769</v>
      </c>
      <c r="CR151" s="1329">
        <f t="shared" ref="CR151:CR214" si="211">IFERROR(BL151/AL151,0)</f>
        <v>0.50225613938138991</v>
      </c>
    </row>
    <row r="152" spans="1:96" s="26" customFormat="1" ht="64.5" customHeight="1" x14ac:dyDescent="0.2">
      <c r="A152" s="258"/>
      <c r="B152" s="329" t="s">
        <v>371</v>
      </c>
      <c r="C152" s="468" t="s">
        <v>85</v>
      </c>
      <c r="D152" s="1357" t="s">
        <v>269</v>
      </c>
      <c r="E152" s="330">
        <f t="shared" ref="E152:P152" si="212">+E153+E160</f>
        <v>1700000000</v>
      </c>
      <c r="F152" s="330">
        <f t="shared" si="212"/>
        <v>0</v>
      </c>
      <c r="G152" s="330">
        <f t="shared" si="212"/>
        <v>0</v>
      </c>
      <c r="H152" s="330">
        <f t="shared" si="212"/>
        <v>0</v>
      </c>
      <c r="I152" s="330">
        <f t="shared" si="212"/>
        <v>0</v>
      </c>
      <c r="J152" s="330">
        <f t="shared" si="212"/>
        <v>0</v>
      </c>
      <c r="K152" s="330">
        <f t="shared" si="212"/>
        <v>0</v>
      </c>
      <c r="L152" s="330">
        <f t="shared" si="212"/>
        <v>0</v>
      </c>
      <c r="M152" s="330">
        <f t="shared" si="212"/>
        <v>0</v>
      </c>
      <c r="N152" s="330">
        <f t="shared" si="212"/>
        <v>0</v>
      </c>
      <c r="O152" s="330">
        <f t="shared" si="212"/>
        <v>0</v>
      </c>
      <c r="P152" s="330">
        <f t="shared" si="212"/>
        <v>197200000</v>
      </c>
      <c r="Q152" s="488">
        <f t="shared" ref="Q152:BS152" si="213">+Q153+Q160</f>
        <v>197200000</v>
      </c>
      <c r="R152" s="490">
        <f t="shared" si="213"/>
        <v>0</v>
      </c>
      <c r="S152" s="330">
        <f t="shared" si="213"/>
        <v>0</v>
      </c>
      <c r="T152" s="330">
        <f>+T153+T160</f>
        <v>0</v>
      </c>
      <c r="U152" s="488">
        <f t="shared" si="213"/>
        <v>0</v>
      </c>
      <c r="V152" s="490">
        <f t="shared" si="213"/>
        <v>400000000</v>
      </c>
      <c r="W152" s="490">
        <f t="shared" si="213"/>
        <v>0</v>
      </c>
      <c r="X152" s="330">
        <f t="shared" si="213"/>
        <v>0</v>
      </c>
      <c r="Y152" s="330">
        <f t="shared" si="213"/>
        <v>0</v>
      </c>
      <c r="Z152" s="330">
        <f t="shared" si="213"/>
        <v>0</v>
      </c>
      <c r="AA152" s="330">
        <f t="shared" si="213"/>
        <v>0</v>
      </c>
      <c r="AB152" s="330">
        <f t="shared" si="213"/>
        <v>0</v>
      </c>
      <c r="AC152" s="488">
        <f t="shared" si="213"/>
        <v>0</v>
      </c>
      <c r="AD152" s="490">
        <f>+AD153+AD160</f>
        <v>597200000</v>
      </c>
      <c r="AE152" s="330">
        <f>+AE153+AE160</f>
        <v>197200000</v>
      </c>
      <c r="AF152" s="490">
        <f>+AF153+AF160</f>
        <v>0</v>
      </c>
      <c r="AG152" s="330">
        <f>+AG153+AG160</f>
        <v>2815325822</v>
      </c>
      <c r="AH152" s="330">
        <f t="shared" si="213"/>
        <v>0</v>
      </c>
      <c r="AI152" s="1281">
        <f t="shared" si="213"/>
        <v>4115325822</v>
      </c>
      <c r="AJ152" s="330">
        <f t="shared" si="213"/>
        <v>0</v>
      </c>
      <c r="AK152" s="330">
        <f t="shared" si="213"/>
        <v>2021100000</v>
      </c>
      <c r="AL152" s="330">
        <f>+AL153+AL160</f>
        <v>4115325822</v>
      </c>
      <c r="AM152" s="330">
        <f t="shared" si="213"/>
        <v>341600000</v>
      </c>
      <c r="AN152" s="330">
        <f t="shared" si="213"/>
        <v>394400000</v>
      </c>
      <c r="AO152" s="330">
        <f t="shared" si="213"/>
        <v>5000000</v>
      </c>
      <c r="AP152" s="330">
        <f t="shared" si="213"/>
        <v>154000000</v>
      </c>
      <c r="AQ152" s="330">
        <f t="shared" si="213"/>
        <v>0</v>
      </c>
      <c r="AR152" s="330">
        <f t="shared" si="213"/>
        <v>396000000</v>
      </c>
      <c r="AS152" s="330">
        <f t="shared" si="213"/>
        <v>142800000</v>
      </c>
      <c r="AT152" s="330">
        <f t="shared" si="213"/>
        <v>21000000</v>
      </c>
      <c r="AU152" s="330">
        <f t="shared" si="213"/>
        <v>566300000</v>
      </c>
      <c r="AV152" s="330">
        <f t="shared" si="213"/>
        <v>0</v>
      </c>
      <c r="AW152" s="330">
        <f t="shared" si="213"/>
        <v>0</v>
      </c>
      <c r="AX152" s="330">
        <f t="shared" si="213"/>
        <v>0</v>
      </c>
      <c r="AY152" s="330">
        <f t="shared" si="213"/>
        <v>2021100000</v>
      </c>
      <c r="AZ152" s="330">
        <f t="shared" si="213"/>
        <v>0</v>
      </c>
      <c r="BA152" s="330">
        <f t="shared" si="213"/>
        <v>0</v>
      </c>
      <c r="BB152" s="330">
        <f t="shared" si="213"/>
        <v>346600000</v>
      </c>
      <c r="BC152" s="330">
        <f t="shared" si="213"/>
        <v>0</v>
      </c>
      <c r="BD152" s="330">
        <f t="shared" si="213"/>
        <v>101070588</v>
      </c>
      <c r="BE152" s="330">
        <f t="shared" si="213"/>
        <v>13260982</v>
      </c>
      <c r="BF152" s="330">
        <f t="shared" si="213"/>
        <v>329688470</v>
      </c>
      <c r="BG152" s="330">
        <f t="shared" si="213"/>
        <v>72500000</v>
      </c>
      <c r="BH152" s="330">
        <f t="shared" si="213"/>
        <v>49682009</v>
      </c>
      <c r="BI152" s="330">
        <f t="shared" si="213"/>
        <v>0</v>
      </c>
      <c r="BJ152" s="330">
        <f t="shared" si="213"/>
        <v>0</v>
      </c>
      <c r="BK152" s="330">
        <f t="shared" si="213"/>
        <v>0</v>
      </c>
      <c r="BL152" s="330">
        <f t="shared" si="213"/>
        <v>912802049</v>
      </c>
      <c r="BM152" s="330">
        <f t="shared" si="213"/>
        <v>0</v>
      </c>
      <c r="BN152" s="330">
        <f t="shared" si="213"/>
        <v>0</v>
      </c>
      <c r="BO152" s="330">
        <f t="shared" si="213"/>
        <v>0</v>
      </c>
      <c r="BP152" s="330">
        <f t="shared" si="213"/>
        <v>0</v>
      </c>
      <c r="BQ152" s="330">
        <f t="shared" si="213"/>
        <v>8268435</v>
      </c>
      <c r="BR152" s="330">
        <f t="shared" si="213"/>
        <v>22538350</v>
      </c>
      <c r="BS152" s="330">
        <f t="shared" si="213"/>
        <v>9347274</v>
      </c>
      <c r="BT152" s="330">
        <f t="shared" ref="BT152:CP152" si="214">+BT153+BT160</f>
        <v>2304545</v>
      </c>
      <c r="BU152" s="330">
        <f t="shared" si="214"/>
        <v>122680677</v>
      </c>
      <c r="BV152" s="330">
        <f t="shared" si="214"/>
        <v>0</v>
      </c>
      <c r="BW152" s="330">
        <f t="shared" si="214"/>
        <v>0</v>
      </c>
      <c r="BX152" s="330">
        <f t="shared" si="214"/>
        <v>0</v>
      </c>
      <c r="BY152" s="330">
        <f t="shared" si="214"/>
        <v>165139281</v>
      </c>
      <c r="BZ152" s="330">
        <f t="shared" si="214"/>
        <v>0</v>
      </c>
      <c r="CA152" s="330">
        <f t="shared" si="214"/>
        <v>0</v>
      </c>
      <c r="CB152" s="330">
        <f t="shared" si="214"/>
        <v>0</v>
      </c>
      <c r="CC152" s="330">
        <f t="shared" si="214"/>
        <v>0</v>
      </c>
      <c r="CD152" s="330">
        <f t="shared" si="214"/>
        <v>5000000</v>
      </c>
      <c r="CE152" s="330">
        <f t="shared" si="214"/>
        <v>23268435</v>
      </c>
      <c r="CF152" s="330">
        <f t="shared" si="214"/>
        <v>10418015</v>
      </c>
      <c r="CG152" s="330">
        <f t="shared" si="214"/>
        <v>3772154</v>
      </c>
      <c r="CH152" s="330">
        <f t="shared" si="214"/>
        <v>4807677</v>
      </c>
      <c r="CI152" s="330">
        <f t="shared" si="214"/>
        <v>0</v>
      </c>
      <c r="CJ152" s="330">
        <f t="shared" si="214"/>
        <v>0</v>
      </c>
      <c r="CK152" s="330">
        <f t="shared" si="214"/>
        <v>0</v>
      </c>
      <c r="CL152" s="330">
        <f t="shared" si="214"/>
        <v>47266281</v>
      </c>
      <c r="CM152" s="330">
        <f>+CM153+CM160</f>
        <v>2094225822</v>
      </c>
      <c r="CN152" s="330">
        <f t="shared" si="214"/>
        <v>1108297951</v>
      </c>
      <c r="CO152" s="330">
        <f t="shared" si="214"/>
        <v>747662768</v>
      </c>
      <c r="CP152" s="330">
        <f t="shared" si="214"/>
        <v>117873000</v>
      </c>
      <c r="CQ152" s="331">
        <f t="shared" si="210"/>
        <v>0.49111542740928571</v>
      </c>
      <c r="CR152" s="331">
        <f t="shared" si="211"/>
        <v>0.22180553581451029</v>
      </c>
    </row>
    <row r="153" spans="1:96" s="29" customFormat="1" ht="23.25" customHeight="1" outlineLevel="1" x14ac:dyDescent="0.2">
      <c r="A153" s="1283"/>
      <c r="B153" s="421" t="s">
        <v>430</v>
      </c>
      <c r="C153" s="462">
        <v>10</v>
      </c>
      <c r="D153" s="1358" t="s">
        <v>431</v>
      </c>
      <c r="E153" s="165">
        <f>+SUM(E154:E159)</f>
        <v>1700000000</v>
      </c>
      <c r="F153" s="165">
        <f>+SUM(F154:F159)</f>
        <v>0</v>
      </c>
      <c r="G153" s="165">
        <f t="shared" ref="G153:U153" si="215">+SUM(G154:G159)</f>
        <v>0</v>
      </c>
      <c r="H153" s="165">
        <f t="shared" si="215"/>
        <v>0</v>
      </c>
      <c r="I153" s="165">
        <f t="shared" si="215"/>
        <v>0</v>
      </c>
      <c r="J153" s="165">
        <f t="shared" si="215"/>
        <v>0</v>
      </c>
      <c r="K153" s="165">
        <f t="shared" si="215"/>
        <v>0</v>
      </c>
      <c r="L153" s="165">
        <f t="shared" si="215"/>
        <v>0</v>
      </c>
      <c r="M153" s="165">
        <f t="shared" si="215"/>
        <v>0</v>
      </c>
      <c r="N153" s="165">
        <f t="shared" si="215"/>
        <v>0</v>
      </c>
      <c r="O153" s="165">
        <f t="shared" si="215"/>
        <v>0</v>
      </c>
      <c r="P153" s="165">
        <f t="shared" si="215"/>
        <v>197200000</v>
      </c>
      <c r="Q153" s="165">
        <f t="shared" si="215"/>
        <v>197200000</v>
      </c>
      <c r="R153" s="165">
        <f t="shared" si="215"/>
        <v>0</v>
      </c>
      <c r="S153" s="165">
        <f t="shared" si="215"/>
        <v>0</v>
      </c>
      <c r="T153" s="165">
        <f t="shared" si="215"/>
        <v>0</v>
      </c>
      <c r="U153" s="177">
        <f t="shared" si="215"/>
        <v>0</v>
      </c>
      <c r="V153" s="179">
        <f t="shared" ref="V153:CC153" si="216">+SUM(V154:V159)</f>
        <v>400000000</v>
      </c>
      <c r="W153" s="179">
        <f t="shared" si="216"/>
        <v>0</v>
      </c>
      <c r="X153" s="165">
        <f t="shared" si="216"/>
        <v>0</v>
      </c>
      <c r="Y153" s="165">
        <f t="shared" si="216"/>
        <v>0</v>
      </c>
      <c r="Z153" s="165">
        <f t="shared" si="216"/>
        <v>0</v>
      </c>
      <c r="AA153" s="165">
        <f t="shared" si="216"/>
        <v>0</v>
      </c>
      <c r="AB153" s="165">
        <f t="shared" si="216"/>
        <v>0</v>
      </c>
      <c r="AC153" s="177">
        <f t="shared" si="216"/>
        <v>0</v>
      </c>
      <c r="AD153" s="179">
        <f t="shared" si="216"/>
        <v>597200000</v>
      </c>
      <c r="AE153" s="165">
        <f t="shared" si="216"/>
        <v>197200000</v>
      </c>
      <c r="AF153" s="179">
        <f>+SUM(AF154:AF159)</f>
        <v>0</v>
      </c>
      <c r="AG153" s="165">
        <f>+SUM(AG154:AG159)</f>
        <v>0</v>
      </c>
      <c r="AH153" s="165">
        <f t="shared" si="216"/>
        <v>0</v>
      </c>
      <c r="AI153" s="165">
        <f t="shared" si="216"/>
        <v>1300000000</v>
      </c>
      <c r="AJ153" s="165">
        <f t="shared" si="216"/>
        <v>0</v>
      </c>
      <c r="AK153" s="165">
        <f t="shared" si="216"/>
        <v>985000000</v>
      </c>
      <c r="AL153" s="165">
        <f t="shared" si="216"/>
        <v>1300000000</v>
      </c>
      <c r="AM153" s="165">
        <f t="shared" si="216"/>
        <v>341600000</v>
      </c>
      <c r="AN153" s="165">
        <f t="shared" si="216"/>
        <v>394400000</v>
      </c>
      <c r="AO153" s="165">
        <f t="shared" si="216"/>
        <v>5000000</v>
      </c>
      <c r="AP153" s="165">
        <f t="shared" si="216"/>
        <v>154000000</v>
      </c>
      <c r="AQ153" s="165">
        <f t="shared" si="216"/>
        <v>0</v>
      </c>
      <c r="AR153" s="165">
        <f t="shared" si="216"/>
        <v>90000000</v>
      </c>
      <c r="AS153" s="165">
        <f t="shared" si="216"/>
        <v>0</v>
      </c>
      <c r="AT153" s="165">
        <f t="shared" si="216"/>
        <v>0</v>
      </c>
      <c r="AU153" s="165">
        <f t="shared" si="216"/>
        <v>0</v>
      </c>
      <c r="AV153" s="165">
        <f t="shared" si="216"/>
        <v>0</v>
      </c>
      <c r="AW153" s="165">
        <f t="shared" si="216"/>
        <v>0</v>
      </c>
      <c r="AX153" s="165">
        <f t="shared" si="216"/>
        <v>0</v>
      </c>
      <c r="AY153" s="165">
        <f t="shared" si="216"/>
        <v>985000000</v>
      </c>
      <c r="AZ153" s="165">
        <f t="shared" si="216"/>
        <v>0</v>
      </c>
      <c r="BA153" s="165">
        <f t="shared" si="216"/>
        <v>0</v>
      </c>
      <c r="BB153" s="165">
        <f t="shared" si="216"/>
        <v>346600000</v>
      </c>
      <c r="BC153" s="165">
        <f t="shared" si="216"/>
        <v>0</v>
      </c>
      <c r="BD153" s="165">
        <f t="shared" si="216"/>
        <v>101070588</v>
      </c>
      <c r="BE153" s="165">
        <f t="shared" si="216"/>
        <v>13260982</v>
      </c>
      <c r="BF153" s="165">
        <f t="shared" si="216"/>
        <v>888470</v>
      </c>
      <c r="BG153" s="165">
        <f t="shared" si="216"/>
        <v>0</v>
      </c>
      <c r="BH153" s="165">
        <f t="shared" si="216"/>
        <v>49682009</v>
      </c>
      <c r="BI153" s="165">
        <f t="shared" si="216"/>
        <v>0</v>
      </c>
      <c r="BJ153" s="165">
        <f t="shared" si="216"/>
        <v>0</v>
      </c>
      <c r="BK153" s="165">
        <f t="shared" si="216"/>
        <v>0</v>
      </c>
      <c r="BL153" s="165">
        <f t="shared" si="216"/>
        <v>511502049</v>
      </c>
      <c r="BM153" s="165">
        <f t="shared" si="216"/>
        <v>0</v>
      </c>
      <c r="BN153" s="165">
        <f t="shared" si="216"/>
        <v>0</v>
      </c>
      <c r="BO153" s="165">
        <f t="shared" si="216"/>
        <v>0</v>
      </c>
      <c r="BP153" s="165">
        <f t="shared" si="216"/>
        <v>0</v>
      </c>
      <c r="BQ153" s="165">
        <f t="shared" si="216"/>
        <v>8268435</v>
      </c>
      <c r="BR153" s="165">
        <f t="shared" si="216"/>
        <v>22538350</v>
      </c>
      <c r="BS153" s="165">
        <f t="shared" si="216"/>
        <v>9347274</v>
      </c>
      <c r="BT153" s="165">
        <f t="shared" si="216"/>
        <v>2304545</v>
      </c>
      <c r="BU153" s="165">
        <f t="shared" si="216"/>
        <v>4807677</v>
      </c>
      <c r="BV153" s="165">
        <f t="shared" si="216"/>
        <v>0</v>
      </c>
      <c r="BW153" s="165">
        <f t="shared" si="216"/>
        <v>0</v>
      </c>
      <c r="BX153" s="165">
        <f t="shared" si="216"/>
        <v>0</v>
      </c>
      <c r="BY153" s="165">
        <f t="shared" si="216"/>
        <v>47266281</v>
      </c>
      <c r="BZ153" s="165">
        <f t="shared" si="216"/>
        <v>0</v>
      </c>
      <c r="CA153" s="165">
        <f t="shared" si="216"/>
        <v>0</v>
      </c>
      <c r="CB153" s="165">
        <f t="shared" si="216"/>
        <v>0</v>
      </c>
      <c r="CC153" s="165">
        <f t="shared" si="216"/>
        <v>0</v>
      </c>
      <c r="CD153" s="165">
        <f t="shared" ref="CD153:CP153" si="217">+SUM(CD154:CD159)</f>
        <v>5000000</v>
      </c>
      <c r="CE153" s="165">
        <f t="shared" si="217"/>
        <v>23268435</v>
      </c>
      <c r="CF153" s="165">
        <f t="shared" si="217"/>
        <v>10418015</v>
      </c>
      <c r="CG153" s="165">
        <f t="shared" si="217"/>
        <v>3772154</v>
      </c>
      <c r="CH153" s="165">
        <f t="shared" si="217"/>
        <v>4807677</v>
      </c>
      <c r="CI153" s="165">
        <f t="shared" si="217"/>
        <v>0</v>
      </c>
      <c r="CJ153" s="165">
        <f t="shared" si="217"/>
        <v>0</v>
      </c>
      <c r="CK153" s="165">
        <f t="shared" si="217"/>
        <v>0</v>
      </c>
      <c r="CL153" s="165">
        <f t="shared" si="217"/>
        <v>47266281</v>
      </c>
      <c r="CM153" s="165">
        <f t="shared" si="217"/>
        <v>315000000</v>
      </c>
      <c r="CN153" s="165">
        <f t="shared" si="217"/>
        <v>473497951</v>
      </c>
      <c r="CO153" s="165">
        <f t="shared" si="217"/>
        <v>464235768</v>
      </c>
      <c r="CP153" s="165">
        <f t="shared" si="217"/>
        <v>0</v>
      </c>
      <c r="CQ153" s="332">
        <f t="shared" si="210"/>
        <v>0.75769230769230766</v>
      </c>
      <c r="CR153" s="332">
        <f t="shared" si="211"/>
        <v>0.39346311461538463</v>
      </c>
    </row>
    <row r="154" spans="1:96" s="26" customFormat="1" ht="36" outlineLevel="2" x14ac:dyDescent="0.2">
      <c r="A154" s="403" t="s">
        <v>793</v>
      </c>
      <c r="B154" s="43" t="s">
        <v>674</v>
      </c>
      <c r="C154" s="452">
        <v>10</v>
      </c>
      <c r="D154" s="65" t="s">
        <v>364</v>
      </c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2">
        <v>197200000</v>
      </c>
      <c r="R154" s="30"/>
      <c r="S154" s="33"/>
      <c r="T154" s="33"/>
      <c r="U154" s="32"/>
      <c r="V154" s="30"/>
      <c r="W154" s="30"/>
      <c r="X154" s="33"/>
      <c r="Y154" s="33"/>
      <c r="Z154" s="33"/>
      <c r="AA154" s="33"/>
      <c r="AB154" s="33"/>
      <c r="AC154" s="32"/>
      <c r="AD154" s="30">
        <f>+F154+H154+J154+L154+N154+P154+R154+T154+V154+X154+Z154+AB154</f>
        <v>0</v>
      </c>
      <c r="AE154" s="33">
        <f>+G154+I154+K154+M154+O154+Q154+S154+U154+W154+Y154+AA154+AC154</f>
        <v>197200000</v>
      </c>
      <c r="AF154" s="30"/>
      <c r="AG154" s="33"/>
      <c r="AH154" s="33"/>
      <c r="AI154" s="33">
        <f>+E154-AD154+AE154-AH154-AF154+AG154</f>
        <v>197200000</v>
      </c>
      <c r="AJ154" s="33"/>
      <c r="AK154" s="124">
        <f t="shared" ref="AK154:AK159" si="218">+AJ154+AY154</f>
        <v>90000000</v>
      </c>
      <c r="AL154" s="699">
        <f t="shared" ref="AL154:AL159" si="219">+AI154-AJ154</f>
        <v>197200000</v>
      </c>
      <c r="AM154" s="33">
        <v>0</v>
      </c>
      <c r="AN154" s="298">
        <v>0</v>
      </c>
      <c r="AO154" s="298">
        <v>0</v>
      </c>
      <c r="AP154" s="298">
        <v>0</v>
      </c>
      <c r="AQ154" s="299">
        <v>0</v>
      </c>
      <c r="AR154" s="38">
        <v>90000000</v>
      </c>
      <c r="AS154" s="38"/>
      <c r="AT154" s="38"/>
      <c r="AU154" s="36"/>
      <c r="AV154" s="42"/>
      <c r="AW154" s="38"/>
      <c r="AX154" s="35"/>
      <c r="AY154" s="36">
        <f t="shared" ref="AY154:AY159" si="220">+SUM(AM154:AX154)</f>
        <v>90000000</v>
      </c>
      <c r="AZ154" s="42">
        <v>0</v>
      </c>
      <c r="BA154" s="30">
        <v>0</v>
      </c>
      <c r="BB154" s="38">
        <v>0</v>
      </c>
      <c r="BC154" s="38">
        <v>0</v>
      </c>
      <c r="BD154" s="38">
        <v>0</v>
      </c>
      <c r="BE154" s="38">
        <v>0</v>
      </c>
      <c r="BF154" s="38"/>
      <c r="BG154" s="38"/>
      <c r="BH154" s="36"/>
      <c r="BI154" s="42"/>
      <c r="BJ154" s="38"/>
      <c r="BK154" s="35"/>
      <c r="BL154" s="30">
        <f t="shared" ref="BL154:BL159" si="221">+SUM(AZ154:BK154)</f>
        <v>0</v>
      </c>
      <c r="BM154" s="42">
        <v>0</v>
      </c>
      <c r="BN154" s="38">
        <v>0</v>
      </c>
      <c r="BO154" s="38">
        <v>0</v>
      </c>
      <c r="BP154" s="38">
        <v>0</v>
      </c>
      <c r="BQ154" s="35">
        <v>0</v>
      </c>
      <c r="BR154" s="38">
        <v>0</v>
      </c>
      <c r="BS154" s="56"/>
      <c r="BT154" s="42"/>
      <c r="BU154" s="36"/>
      <c r="BV154" s="42"/>
      <c r="BW154" s="38"/>
      <c r="BX154" s="35"/>
      <c r="BY154" s="30">
        <f t="shared" ref="BY154:BY159" si="222">+SUM(BM154:BX154)</f>
        <v>0</v>
      </c>
      <c r="BZ154" s="42">
        <v>0</v>
      </c>
      <c r="CA154" s="38">
        <v>0</v>
      </c>
      <c r="CB154" s="38">
        <v>0</v>
      </c>
      <c r="CC154" s="38">
        <v>0</v>
      </c>
      <c r="CD154" s="38">
        <v>0</v>
      </c>
      <c r="CE154" s="38">
        <v>0</v>
      </c>
      <c r="CF154" s="38"/>
      <c r="CG154" s="38"/>
      <c r="CH154" s="36"/>
      <c r="CI154" s="42"/>
      <c r="CJ154" s="38"/>
      <c r="CK154" s="35"/>
      <c r="CL154" s="30">
        <f t="shared" ref="CL154:CL159" si="223">+SUM(BZ154:CK154)</f>
        <v>0</v>
      </c>
      <c r="CM154" s="33">
        <f>+AL154-AY154</f>
        <v>107200000</v>
      </c>
      <c r="CN154" s="33">
        <f t="shared" ref="CN154:CN159" si="224">+AY154-BL154</f>
        <v>90000000</v>
      </c>
      <c r="CO154" s="33">
        <f t="shared" ref="CO154:CO159" si="225">+BL154-BY154</f>
        <v>0</v>
      </c>
      <c r="CP154" s="33">
        <f t="shared" ref="CP154:CP159" si="226">+BY154-CL154</f>
        <v>0</v>
      </c>
      <c r="CQ154" s="74">
        <f t="shared" si="210"/>
        <v>0.45638945233265721</v>
      </c>
      <c r="CR154" s="74">
        <f t="shared" si="211"/>
        <v>0</v>
      </c>
    </row>
    <row r="155" spans="1:96" s="26" customFormat="1" outlineLevel="2" x14ac:dyDescent="0.2">
      <c r="A155" s="403" t="s">
        <v>794</v>
      </c>
      <c r="B155" s="43" t="s">
        <v>372</v>
      </c>
      <c r="C155" s="452">
        <v>10</v>
      </c>
      <c r="D155" s="65" t="s">
        <v>373</v>
      </c>
      <c r="E155" s="33">
        <v>135600000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2"/>
      <c r="R155" s="30"/>
      <c r="S155" s="33"/>
      <c r="T155" s="33"/>
      <c r="U155" s="32"/>
      <c r="V155" s="30"/>
      <c r="W155" s="30"/>
      <c r="X155" s="33"/>
      <c r="Y155" s="33"/>
      <c r="Z155" s="33"/>
      <c r="AA155" s="33"/>
      <c r="AB155" s="33"/>
      <c r="AC155" s="32"/>
      <c r="AD155" s="30">
        <f t="shared" ref="AD155:AE159" si="227">+F155+H155+J155+L155+N155+P155+R155+T155+V155+X155+Z155+AB155</f>
        <v>0</v>
      </c>
      <c r="AE155" s="33">
        <f t="shared" si="227"/>
        <v>0</v>
      </c>
      <c r="AF155" s="30"/>
      <c r="AG155" s="33"/>
      <c r="AH155" s="33"/>
      <c r="AI155" s="33">
        <f t="shared" ref="AI155:AI159" si="228">+E155-AD155+AE155-AH155-AF155+AG155</f>
        <v>135600000</v>
      </c>
      <c r="AJ155" s="33"/>
      <c r="AK155" s="124">
        <f t="shared" si="218"/>
        <v>105000000</v>
      </c>
      <c r="AL155" s="699">
        <f t="shared" si="219"/>
        <v>135600000</v>
      </c>
      <c r="AM155" s="33">
        <v>0</v>
      </c>
      <c r="AN155" s="298">
        <v>0</v>
      </c>
      <c r="AO155" s="298">
        <v>5000000</v>
      </c>
      <c r="AP155" s="298">
        <v>100000000</v>
      </c>
      <c r="AQ155" s="299">
        <v>0</v>
      </c>
      <c r="AR155" s="38">
        <v>0</v>
      </c>
      <c r="AS155" s="38"/>
      <c r="AT155" s="38"/>
      <c r="AU155" s="36"/>
      <c r="AV155" s="42"/>
      <c r="AW155" s="38"/>
      <c r="AX155" s="35"/>
      <c r="AY155" s="36">
        <f t="shared" si="220"/>
        <v>105000000</v>
      </c>
      <c r="AZ155" s="42">
        <v>0</v>
      </c>
      <c r="BA155" s="30">
        <v>0</v>
      </c>
      <c r="BB155" s="38">
        <v>5000000</v>
      </c>
      <c r="BC155" s="38">
        <v>0</v>
      </c>
      <c r="BD155" s="38">
        <v>100000000</v>
      </c>
      <c r="BE155" s="38">
        <v>0</v>
      </c>
      <c r="BF155" s="38"/>
      <c r="BG155" s="38"/>
      <c r="BH155" s="36"/>
      <c r="BI155" s="42"/>
      <c r="BJ155" s="38"/>
      <c r="BK155" s="35"/>
      <c r="BL155" s="30">
        <f t="shared" si="221"/>
        <v>105000000</v>
      </c>
      <c r="BM155" s="42">
        <v>0</v>
      </c>
      <c r="BN155" s="38">
        <v>0</v>
      </c>
      <c r="BO155" s="38">
        <v>0</v>
      </c>
      <c r="BP155" s="38">
        <v>0</v>
      </c>
      <c r="BQ155" s="35">
        <v>5000000</v>
      </c>
      <c r="BR155" s="38">
        <v>20000000</v>
      </c>
      <c r="BS155" s="56"/>
      <c r="BT155" s="42"/>
      <c r="BU155" s="36"/>
      <c r="BV155" s="42"/>
      <c r="BW155" s="38"/>
      <c r="BX155" s="35"/>
      <c r="BY155" s="30">
        <f t="shared" si="222"/>
        <v>25000000</v>
      </c>
      <c r="BZ155" s="42">
        <v>0</v>
      </c>
      <c r="CA155" s="38">
        <v>0</v>
      </c>
      <c r="CB155" s="38">
        <v>0</v>
      </c>
      <c r="CC155" s="38">
        <v>0</v>
      </c>
      <c r="CD155" s="38">
        <v>5000000</v>
      </c>
      <c r="CE155" s="38">
        <v>20000000</v>
      </c>
      <c r="CF155" s="38"/>
      <c r="CG155" s="38"/>
      <c r="CH155" s="36"/>
      <c r="CI155" s="42"/>
      <c r="CJ155" s="38"/>
      <c r="CK155" s="35"/>
      <c r="CL155" s="30">
        <f t="shared" si="223"/>
        <v>25000000</v>
      </c>
      <c r="CM155" s="33">
        <f t="shared" ref="CM155:CM179" si="229">+AL155-AY155</f>
        <v>30600000</v>
      </c>
      <c r="CN155" s="33">
        <f t="shared" si="224"/>
        <v>0</v>
      </c>
      <c r="CO155" s="33">
        <f t="shared" si="225"/>
        <v>80000000</v>
      </c>
      <c r="CP155" s="33">
        <f t="shared" si="226"/>
        <v>0</v>
      </c>
      <c r="CQ155" s="74">
        <f t="shared" si="210"/>
        <v>0.77433628318584069</v>
      </c>
      <c r="CR155" s="74">
        <f t="shared" si="211"/>
        <v>0.77433628318584069</v>
      </c>
    </row>
    <row r="156" spans="1:96" s="26" customFormat="1" outlineLevel="2" x14ac:dyDescent="0.2">
      <c r="A156" s="403" t="s">
        <v>795</v>
      </c>
      <c r="B156" s="43" t="s">
        <v>374</v>
      </c>
      <c r="C156" s="452">
        <v>10</v>
      </c>
      <c r="D156" s="65" t="s">
        <v>375</v>
      </c>
      <c r="E156" s="33">
        <v>341600000</v>
      </c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2"/>
      <c r="R156" s="30"/>
      <c r="S156" s="33"/>
      <c r="T156" s="33"/>
      <c r="U156" s="32"/>
      <c r="V156" s="30"/>
      <c r="W156" s="30"/>
      <c r="X156" s="33"/>
      <c r="Y156" s="33"/>
      <c r="Z156" s="33"/>
      <c r="AA156" s="33"/>
      <c r="AB156" s="33"/>
      <c r="AC156" s="32"/>
      <c r="AD156" s="30">
        <f t="shared" si="227"/>
        <v>0</v>
      </c>
      <c r="AE156" s="33">
        <f t="shared" si="227"/>
        <v>0</v>
      </c>
      <c r="AF156" s="30"/>
      <c r="AG156" s="33"/>
      <c r="AH156" s="33"/>
      <c r="AI156" s="33">
        <f t="shared" si="228"/>
        <v>341600000</v>
      </c>
      <c r="AJ156" s="33"/>
      <c r="AK156" s="124">
        <f t="shared" si="218"/>
        <v>341600000</v>
      </c>
      <c r="AL156" s="699">
        <f t="shared" si="219"/>
        <v>341600000</v>
      </c>
      <c r="AM156" s="33">
        <v>341600000</v>
      </c>
      <c r="AN156" s="298">
        <v>0</v>
      </c>
      <c r="AO156" s="298">
        <v>0</v>
      </c>
      <c r="AP156" s="298">
        <v>0</v>
      </c>
      <c r="AQ156" s="299">
        <v>0</v>
      </c>
      <c r="AR156" s="38">
        <v>0</v>
      </c>
      <c r="AS156" s="38"/>
      <c r="AT156" s="38"/>
      <c r="AU156" s="36"/>
      <c r="AV156" s="42"/>
      <c r="AW156" s="38"/>
      <c r="AX156" s="35"/>
      <c r="AY156" s="36">
        <f t="shared" si="220"/>
        <v>341600000</v>
      </c>
      <c r="AZ156" s="42">
        <v>0</v>
      </c>
      <c r="BA156" s="30">
        <v>0</v>
      </c>
      <c r="BB156" s="38">
        <v>341600000</v>
      </c>
      <c r="BC156" s="38">
        <v>0</v>
      </c>
      <c r="BD156" s="38">
        <v>0</v>
      </c>
      <c r="BE156" s="38">
        <v>0</v>
      </c>
      <c r="BF156" s="38"/>
      <c r="BG156" s="38"/>
      <c r="BH156" s="36"/>
      <c r="BI156" s="42"/>
      <c r="BJ156" s="38"/>
      <c r="BK156" s="35"/>
      <c r="BL156" s="30">
        <f t="shared" si="221"/>
        <v>341600000</v>
      </c>
      <c r="BM156" s="42"/>
      <c r="BN156" s="38"/>
      <c r="BO156" s="38"/>
      <c r="BP156" s="38"/>
      <c r="BQ156" s="35">
        <v>3268435</v>
      </c>
      <c r="BR156" s="38"/>
      <c r="BS156" s="56">
        <v>1787432</v>
      </c>
      <c r="BT156" s="42"/>
      <c r="BU156" s="36">
        <v>4807677</v>
      </c>
      <c r="BV156" s="42"/>
      <c r="BW156" s="38"/>
      <c r="BX156" s="35"/>
      <c r="BY156" s="30">
        <f t="shared" si="222"/>
        <v>9863544</v>
      </c>
      <c r="BZ156" s="72"/>
      <c r="CA156" s="183"/>
      <c r="CB156" s="183"/>
      <c r="CC156" s="183"/>
      <c r="CD156" s="183"/>
      <c r="CE156" s="38">
        <v>3268435</v>
      </c>
      <c r="CF156" s="38">
        <v>1787432</v>
      </c>
      <c r="CG156" s="38"/>
      <c r="CH156" s="36">
        <v>4807677</v>
      </c>
      <c r="CI156" s="42"/>
      <c r="CJ156" s="38"/>
      <c r="CK156" s="35"/>
      <c r="CL156" s="30">
        <f t="shared" si="223"/>
        <v>9863544</v>
      </c>
      <c r="CM156" s="33">
        <f t="shared" si="229"/>
        <v>0</v>
      </c>
      <c r="CN156" s="33">
        <f t="shared" si="224"/>
        <v>0</v>
      </c>
      <c r="CO156" s="33">
        <f t="shared" si="225"/>
        <v>331736456</v>
      </c>
      <c r="CP156" s="33">
        <f t="shared" si="226"/>
        <v>0</v>
      </c>
      <c r="CQ156" s="74">
        <f t="shared" si="210"/>
        <v>1</v>
      </c>
      <c r="CR156" s="74">
        <f t="shared" si="211"/>
        <v>1</v>
      </c>
    </row>
    <row r="157" spans="1:96" s="26" customFormat="1" outlineLevel="2" x14ac:dyDescent="0.2">
      <c r="A157" s="403" t="s">
        <v>796</v>
      </c>
      <c r="B157" s="43" t="s">
        <v>376</v>
      </c>
      <c r="C157" s="452">
        <v>10</v>
      </c>
      <c r="D157" s="65" t="s">
        <v>377</v>
      </c>
      <c r="E157" s="33">
        <v>591600000</v>
      </c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>
        <v>197200000</v>
      </c>
      <c r="Q157" s="32"/>
      <c r="R157" s="30"/>
      <c r="S157" s="33"/>
      <c r="T157" s="33"/>
      <c r="U157" s="32"/>
      <c r="V157" s="30"/>
      <c r="W157" s="30"/>
      <c r="X157" s="33"/>
      <c r="Y157" s="33"/>
      <c r="Z157" s="33"/>
      <c r="AA157" s="33"/>
      <c r="AB157" s="33"/>
      <c r="AC157" s="32"/>
      <c r="AD157" s="30">
        <f t="shared" si="227"/>
        <v>197200000</v>
      </c>
      <c r="AE157" s="33">
        <f t="shared" si="227"/>
        <v>0</v>
      </c>
      <c r="AF157" s="30"/>
      <c r="AG157" s="33"/>
      <c r="AH157" s="33"/>
      <c r="AI157" s="33">
        <f t="shared" si="228"/>
        <v>394400000</v>
      </c>
      <c r="AJ157" s="33"/>
      <c r="AK157" s="124">
        <f t="shared" si="218"/>
        <v>394400000</v>
      </c>
      <c r="AL157" s="699">
        <f t="shared" si="219"/>
        <v>394400000</v>
      </c>
      <c r="AM157" s="33">
        <v>0</v>
      </c>
      <c r="AN157" s="298">
        <v>394400000</v>
      </c>
      <c r="AO157" s="298">
        <v>0</v>
      </c>
      <c r="AP157" s="298">
        <v>0</v>
      </c>
      <c r="AQ157" s="299">
        <v>0</v>
      </c>
      <c r="AR157" s="38">
        <v>0</v>
      </c>
      <c r="AS157" s="38"/>
      <c r="AT157" s="38"/>
      <c r="AU157" s="36"/>
      <c r="AV157" s="42"/>
      <c r="AW157" s="38"/>
      <c r="AX157" s="35"/>
      <c r="AY157" s="36">
        <f t="shared" si="220"/>
        <v>394400000</v>
      </c>
      <c r="AZ157" s="42"/>
      <c r="BA157" s="30"/>
      <c r="BB157" s="38"/>
      <c r="BC157" s="38"/>
      <c r="BD157" s="38">
        <v>1070588</v>
      </c>
      <c r="BE157" s="38">
        <v>13260982</v>
      </c>
      <c r="BF157" s="38">
        <v>888470</v>
      </c>
      <c r="BG157" s="38"/>
      <c r="BH157" s="36">
        <v>49682009</v>
      </c>
      <c r="BI157" s="42"/>
      <c r="BJ157" s="38"/>
      <c r="BK157" s="35"/>
      <c r="BL157" s="30">
        <f t="shared" si="221"/>
        <v>64902049</v>
      </c>
      <c r="BM157" s="42"/>
      <c r="BN157" s="34"/>
      <c r="BO157" s="34"/>
      <c r="BP157" s="34"/>
      <c r="BQ157" s="31"/>
      <c r="BR157" s="38">
        <v>2538350</v>
      </c>
      <c r="BS157" s="56">
        <v>7559842</v>
      </c>
      <c r="BT157" s="42">
        <v>2304545</v>
      </c>
      <c r="BU157" s="36"/>
      <c r="BV157" s="42"/>
      <c r="BW157" s="38"/>
      <c r="BX157" s="35"/>
      <c r="BY157" s="30">
        <f t="shared" si="222"/>
        <v>12402737</v>
      </c>
      <c r="BZ157" s="72"/>
      <c r="CA157" s="183"/>
      <c r="CB157" s="183"/>
      <c r="CC157" s="183"/>
      <c r="CD157" s="183"/>
      <c r="CE157" s="38"/>
      <c r="CF157" s="38">
        <v>8630583</v>
      </c>
      <c r="CG157" s="38">
        <v>3772154</v>
      </c>
      <c r="CH157" s="36"/>
      <c r="CI157" s="42"/>
      <c r="CJ157" s="38"/>
      <c r="CK157" s="35"/>
      <c r="CL157" s="30">
        <f t="shared" si="223"/>
        <v>12402737</v>
      </c>
      <c r="CM157" s="33">
        <f t="shared" si="229"/>
        <v>0</v>
      </c>
      <c r="CN157" s="33">
        <f t="shared" si="224"/>
        <v>329497951</v>
      </c>
      <c r="CO157" s="33">
        <f t="shared" si="225"/>
        <v>52499312</v>
      </c>
      <c r="CP157" s="33">
        <f t="shared" si="226"/>
        <v>0</v>
      </c>
      <c r="CQ157" s="74">
        <f t="shared" si="210"/>
        <v>1</v>
      </c>
      <c r="CR157" s="74">
        <f t="shared" si="211"/>
        <v>0.16455894776876268</v>
      </c>
    </row>
    <row r="158" spans="1:96" s="26" customFormat="1" ht="36" outlineLevel="2" x14ac:dyDescent="0.2">
      <c r="A158" s="403" t="s">
        <v>797</v>
      </c>
      <c r="B158" s="43" t="s">
        <v>378</v>
      </c>
      <c r="C158" s="452">
        <v>10</v>
      </c>
      <c r="D158" s="65" t="s">
        <v>361</v>
      </c>
      <c r="E158" s="33">
        <v>230000000</v>
      </c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2"/>
      <c r="R158" s="30"/>
      <c r="S158" s="33"/>
      <c r="T158" s="33"/>
      <c r="U158" s="32"/>
      <c r="V158" s="30"/>
      <c r="W158" s="30"/>
      <c r="X158" s="33"/>
      <c r="Y158" s="33"/>
      <c r="Z158" s="33"/>
      <c r="AA158" s="33"/>
      <c r="AB158" s="33"/>
      <c r="AC158" s="32"/>
      <c r="AD158" s="30">
        <f t="shared" si="227"/>
        <v>0</v>
      </c>
      <c r="AE158" s="33">
        <f t="shared" si="227"/>
        <v>0</v>
      </c>
      <c r="AF158" s="30"/>
      <c r="AG158" s="33"/>
      <c r="AH158" s="33"/>
      <c r="AI158" s="33">
        <f t="shared" si="228"/>
        <v>230000000</v>
      </c>
      <c r="AJ158" s="33"/>
      <c r="AK158" s="124">
        <f t="shared" si="218"/>
        <v>54000000</v>
      </c>
      <c r="AL158" s="699">
        <f t="shared" si="219"/>
        <v>230000000</v>
      </c>
      <c r="AM158" s="33"/>
      <c r="AN158" s="298"/>
      <c r="AO158" s="298"/>
      <c r="AP158" s="298">
        <v>54000000</v>
      </c>
      <c r="AQ158" s="299"/>
      <c r="AR158" s="38"/>
      <c r="AS158" s="38"/>
      <c r="AT158" s="38"/>
      <c r="AU158" s="36"/>
      <c r="AV158" s="42"/>
      <c r="AW158" s="38"/>
      <c r="AX158" s="35"/>
      <c r="AY158" s="36">
        <f t="shared" si="220"/>
        <v>54000000</v>
      </c>
      <c r="AZ158" s="33">
        <v>0</v>
      </c>
      <c r="BA158" s="30">
        <v>0</v>
      </c>
      <c r="BB158" s="30">
        <v>0</v>
      </c>
      <c r="BC158" s="30">
        <v>0</v>
      </c>
      <c r="BD158" s="30">
        <v>0</v>
      </c>
      <c r="BE158" s="38">
        <v>0</v>
      </c>
      <c r="BF158" s="38"/>
      <c r="BG158" s="38"/>
      <c r="BH158" s="36"/>
      <c r="BI158" s="42"/>
      <c r="BJ158" s="38"/>
      <c r="BK158" s="35"/>
      <c r="BL158" s="30">
        <f t="shared" si="221"/>
        <v>0</v>
      </c>
      <c r="BM158" s="42">
        <v>0</v>
      </c>
      <c r="BN158" s="34">
        <v>0</v>
      </c>
      <c r="BO158" s="34">
        <v>0</v>
      </c>
      <c r="BP158" s="34">
        <v>0</v>
      </c>
      <c r="BQ158" s="31">
        <v>0</v>
      </c>
      <c r="BR158" s="38">
        <v>0</v>
      </c>
      <c r="BS158" s="56"/>
      <c r="BT158" s="42"/>
      <c r="BU158" s="36"/>
      <c r="BV158" s="42"/>
      <c r="BW158" s="38"/>
      <c r="BX158" s="35"/>
      <c r="BY158" s="30">
        <f t="shared" si="222"/>
        <v>0</v>
      </c>
      <c r="BZ158" s="72">
        <v>0</v>
      </c>
      <c r="CA158" s="183">
        <v>0</v>
      </c>
      <c r="CB158" s="183">
        <v>0</v>
      </c>
      <c r="CC158" s="183">
        <v>0</v>
      </c>
      <c r="CD158" s="183">
        <v>0</v>
      </c>
      <c r="CE158" s="38">
        <v>0</v>
      </c>
      <c r="CF158" s="38"/>
      <c r="CG158" s="38"/>
      <c r="CH158" s="36"/>
      <c r="CI158" s="42"/>
      <c r="CJ158" s="38"/>
      <c r="CK158" s="35"/>
      <c r="CL158" s="30">
        <f t="shared" si="223"/>
        <v>0</v>
      </c>
      <c r="CM158" s="33">
        <f t="shared" si="229"/>
        <v>176000000</v>
      </c>
      <c r="CN158" s="33">
        <f t="shared" si="224"/>
        <v>54000000</v>
      </c>
      <c r="CO158" s="33">
        <f t="shared" si="225"/>
        <v>0</v>
      </c>
      <c r="CP158" s="33">
        <f t="shared" si="226"/>
        <v>0</v>
      </c>
      <c r="CQ158" s="74">
        <f t="shared" si="210"/>
        <v>0.23478260869565218</v>
      </c>
      <c r="CR158" s="74">
        <f t="shared" si="211"/>
        <v>0</v>
      </c>
    </row>
    <row r="159" spans="1:96" s="26" customFormat="1" ht="24" customHeight="1" outlineLevel="2" x14ac:dyDescent="0.2">
      <c r="A159" s="1284" t="s">
        <v>798</v>
      </c>
      <c r="B159" s="43" t="s">
        <v>379</v>
      </c>
      <c r="C159" s="452">
        <v>10</v>
      </c>
      <c r="D159" s="65" t="s">
        <v>380</v>
      </c>
      <c r="E159" s="33">
        <v>401200000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2"/>
      <c r="R159" s="30"/>
      <c r="S159" s="33"/>
      <c r="T159" s="33"/>
      <c r="U159" s="32"/>
      <c r="V159" s="30">
        <v>400000000</v>
      </c>
      <c r="W159" s="30"/>
      <c r="X159" s="33"/>
      <c r="Y159" s="33"/>
      <c r="Z159" s="33"/>
      <c r="AA159" s="33"/>
      <c r="AB159" s="33"/>
      <c r="AC159" s="32"/>
      <c r="AD159" s="30">
        <f t="shared" si="227"/>
        <v>400000000</v>
      </c>
      <c r="AE159" s="33">
        <f t="shared" si="227"/>
        <v>0</v>
      </c>
      <c r="AF159" s="30"/>
      <c r="AG159" s="33"/>
      <c r="AH159" s="33"/>
      <c r="AI159" s="33">
        <f t="shared" si="228"/>
        <v>1200000</v>
      </c>
      <c r="AJ159" s="33"/>
      <c r="AK159" s="124">
        <f t="shared" si="218"/>
        <v>0</v>
      </c>
      <c r="AL159" s="699">
        <f t="shared" si="219"/>
        <v>1200000</v>
      </c>
      <c r="AM159" s="33">
        <v>0</v>
      </c>
      <c r="AN159" s="298">
        <v>0</v>
      </c>
      <c r="AO159" s="298">
        <v>0</v>
      </c>
      <c r="AP159" s="298">
        <v>0</v>
      </c>
      <c r="AQ159" s="299">
        <v>0</v>
      </c>
      <c r="AR159" s="38">
        <v>0</v>
      </c>
      <c r="AS159" s="38"/>
      <c r="AT159" s="38"/>
      <c r="AU159" s="36"/>
      <c r="AV159" s="42"/>
      <c r="AW159" s="38"/>
      <c r="AX159" s="35"/>
      <c r="AY159" s="36">
        <f t="shared" si="220"/>
        <v>0</v>
      </c>
      <c r="AZ159" s="33">
        <v>0</v>
      </c>
      <c r="BA159" s="30">
        <v>0</v>
      </c>
      <c r="BB159" s="30">
        <v>0</v>
      </c>
      <c r="BC159" s="30">
        <v>0</v>
      </c>
      <c r="BD159" s="30">
        <v>0</v>
      </c>
      <c r="BE159" s="38">
        <v>0</v>
      </c>
      <c r="BF159" s="38"/>
      <c r="BG159" s="38"/>
      <c r="BH159" s="36"/>
      <c r="BI159" s="42"/>
      <c r="BJ159" s="38"/>
      <c r="BK159" s="35"/>
      <c r="BL159" s="30">
        <f t="shared" si="221"/>
        <v>0</v>
      </c>
      <c r="BM159" s="42">
        <v>0</v>
      </c>
      <c r="BN159" s="34">
        <v>0</v>
      </c>
      <c r="BO159" s="34">
        <v>0</v>
      </c>
      <c r="BP159" s="34">
        <v>0</v>
      </c>
      <c r="BQ159" s="31">
        <v>0</v>
      </c>
      <c r="BR159" s="38">
        <v>0</v>
      </c>
      <c r="BS159" s="56"/>
      <c r="BT159" s="42"/>
      <c r="BU159" s="36"/>
      <c r="BV159" s="42"/>
      <c r="BW159" s="38"/>
      <c r="BX159" s="35"/>
      <c r="BY159" s="30">
        <f t="shared" si="222"/>
        <v>0</v>
      </c>
      <c r="BZ159" s="72">
        <v>0</v>
      </c>
      <c r="CA159" s="183">
        <v>0</v>
      </c>
      <c r="CB159" s="183">
        <v>0</v>
      </c>
      <c r="CC159" s="183">
        <v>0</v>
      </c>
      <c r="CD159" s="183">
        <v>0</v>
      </c>
      <c r="CE159" s="38">
        <v>0</v>
      </c>
      <c r="CF159" s="38"/>
      <c r="CG159" s="38"/>
      <c r="CH159" s="36"/>
      <c r="CI159" s="42"/>
      <c r="CJ159" s="38"/>
      <c r="CK159" s="35"/>
      <c r="CL159" s="30">
        <f t="shared" si="223"/>
        <v>0</v>
      </c>
      <c r="CM159" s="33">
        <f t="shared" si="229"/>
        <v>1200000</v>
      </c>
      <c r="CN159" s="33">
        <f t="shared" si="224"/>
        <v>0</v>
      </c>
      <c r="CO159" s="33">
        <f t="shared" si="225"/>
        <v>0</v>
      </c>
      <c r="CP159" s="33">
        <f t="shared" si="226"/>
        <v>0</v>
      </c>
      <c r="CQ159" s="74">
        <f t="shared" si="210"/>
        <v>0</v>
      </c>
      <c r="CR159" s="74">
        <f t="shared" si="211"/>
        <v>0</v>
      </c>
    </row>
    <row r="160" spans="1:96" s="29" customFormat="1" ht="24.75" customHeight="1" outlineLevel="1" x14ac:dyDescent="0.2">
      <c r="A160" s="1283"/>
      <c r="B160" s="421" t="s">
        <v>890</v>
      </c>
      <c r="C160" s="462">
        <v>15</v>
      </c>
      <c r="D160" s="1358" t="s">
        <v>456</v>
      </c>
      <c r="E160" s="165">
        <f>+SUM(E161:E165)</f>
        <v>0</v>
      </c>
      <c r="F160" s="165">
        <f t="shared" ref="F160:AJ160" si="230">+SUM(F161:F165)</f>
        <v>0</v>
      </c>
      <c r="G160" s="165">
        <f t="shared" si="230"/>
        <v>0</v>
      </c>
      <c r="H160" s="165">
        <f t="shared" si="230"/>
        <v>0</v>
      </c>
      <c r="I160" s="165">
        <f t="shared" si="230"/>
        <v>0</v>
      </c>
      <c r="J160" s="165">
        <f t="shared" si="230"/>
        <v>0</v>
      </c>
      <c r="K160" s="165">
        <f t="shared" si="230"/>
        <v>0</v>
      </c>
      <c r="L160" s="165">
        <f t="shared" si="230"/>
        <v>0</v>
      </c>
      <c r="M160" s="165">
        <f t="shared" si="230"/>
        <v>0</v>
      </c>
      <c r="N160" s="165">
        <f t="shared" si="230"/>
        <v>0</v>
      </c>
      <c r="O160" s="165">
        <f t="shared" si="230"/>
        <v>0</v>
      </c>
      <c r="P160" s="165">
        <f t="shared" si="230"/>
        <v>0</v>
      </c>
      <c r="Q160" s="177">
        <f t="shared" si="230"/>
        <v>0</v>
      </c>
      <c r="R160" s="179">
        <f t="shared" si="230"/>
        <v>0</v>
      </c>
      <c r="S160" s="165">
        <f t="shared" si="230"/>
        <v>0</v>
      </c>
      <c r="T160" s="165">
        <f t="shared" si="230"/>
        <v>0</v>
      </c>
      <c r="U160" s="177">
        <f t="shared" si="230"/>
        <v>0</v>
      </c>
      <c r="V160" s="179">
        <f t="shared" si="230"/>
        <v>0</v>
      </c>
      <c r="W160" s="179">
        <f t="shared" si="230"/>
        <v>0</v>
      </c>
      <c r="X160" s="165">
        <f t="shared" si="230"/>
        <v>0</v>
      </c>
      <c r="Y160" s="165">
        <f t="shared" si="230"/>
        <v>0</v>
      </c>
      <c r="Z160" s="165">
        <f t="shared" si="230"/>
        <v>0</v>
      </c>
      <c r="AA160" s="165">
        <f t="shared" si="230"/>
        <v>0</v>
      </c>
      <c r="AB160" s="165">
        <f t="shared" si="230"/>
        <v>0</v>
      </c>
      <c r="AC160" s="177">
        <f t="shared" si="230"/>
        <v>0</v>
      </c>
      <c r="AD160" s="179">
        <f t="shared" si="230"/>
        <v>0</v>
      </c>
      <c r="AE160" s="165">
        <f t="shared" si="230"/>
        <v>0</v>
      </c>
      <c r="AF160" s="179">
        <f>+SUM(AF161:AF165)</f>
        <v>0</v>
      </c>
      <c r="AG160" s="165">
        <f>+SUM(AG161:AG165)</f>
        <v>2815325822</v>
      </c>
      <c r="AH160" s="165">
        <f t="shared" si="230"/>
        <v>0</v>
      </c>
      <c r="AI160" s="165">
        <f t="shared" si="230"/>
        <v>2815325822</v>
      </c>
      <c r="AJ160" s="165">
        <f t="shared" si="230"/>
        <v>0</v>
      </c>
      <c r="AK160" s="165">
        <f>+SUM(AK161:AK165)</f>
        <v>1036100000</v>
      </c>
      <c r="AL160" s="165">
        <f t="shared" ref="AL160:BS160" si="231">+SUM(AL161:AL165)</f>
        <v>2815325822</v>
      </c>
      <c r="AM160" s="165">
        <f t="shared" si="231"/>
        <v>0</v>
      </c>
      <c r="AN160" s="165">
        <f t="shared" si="231"/>
        <v>0</v>
      </c>
      <c r="AO160" s="165">
        <f t="shared" si="231"/>
        <v>0</v>
      </c>
      <c r="AP160" s="165">
        <f t="shared" si="231"/>
        <v>0</v>
      </c>
      <c r="AQ160" s="165">
        <f t="shared" si="231"/>
        <v>0</v>
      </c>
      <c r="AR160" s="165">
        <f t="shared" si="231"/>
        <v>306000000</v>
      </c>
      <c r="AS160" s="165">
        <f t="shared" si="231"/>
        <v>142800000</v>
      </c>
      <c r="AT160" s="165">
        <f t="shared" si="231"/>
        <v>21000000</v>
      </c>
      <c r="AU160" s="165">
        <f t="shared" si="231"/>
        <v>566300000</v>
      </c>
      <c r="AV160" s="165">
        <f t="shared" si="231"/>
        <v>0</v>
      </c>
      <c r="AW160" s="165">
        <f t="shared" si="231"/>
        <v>0</v>
      </c>
      <c r="AX160" s="165">
        <f t="shared" si="231"/>
        <v>0</v>
      </c>
      <c r="AY160" s="165">
        <f t="shared" si="231"/>
        <v>1036100000</v>
      </c>
      <c r="AZ160" s="165">
        <f t="shared" si="231"/>
        <v>0</v>
      </c>
      <c r="BA160" s="165">
        <f t="shared" si="231"/>
        <v>0</v>
      </c>
      <c r="BB160" s="165">
        <f t="shared" si="231"/>
        <v>0</v>
      </c>
      <c r="BC160" s="165">
        <f t="shared" si="231"/>
        <v>0</v>
      </c>
      <c r="BD160" s="165">
        <f t="shared" si="231"/>
        <v>0</v>
      </c>
      <c r="BE160" s="165">
        <f t="shared" si="231"/>
        <v>0</v>
      </c>
      <c r="BF160" s="165">
        <f t="shared" si="231"/>
        <v>328800000</v>
      </c>
      <c r="BG160" s="165">
        <f t="shared" si="231"/>
        <v>72500000</v>
      </c>
      <c r="BH160" s="165">
        <f t="shared" si="231"/>
        <v>0</v>
      </c>
      <c r="BI160" s="165">
        <f t="shared" si="231"/>
        <v>0</v>
      </c>
      <c r="BJ160" s="165">
        <f t="shared" si="231"/>
        <v>0</v>
      </c>
      <c r="BK160" s="165">
        <f t="shared" si="231"/>
        <v>0</v>
      </c>
      <c r="BL160" s="165">
        <f t="shared" si="231"/>
        <v>401300000</v>
      </c>
      <c r="BM160" s="165">
        <f t="shared" si="231"/>
        <v>0</v>
      </c>
      <c r="BN160" s="165">
        <f t="shared" si="231"/>
        <v>0</v>
      </c>
      <c r="BO160" s="165">
        <f t="shared" si="231"/>
        <v>0</v>
      </c>
      <c r="BP160" s="165">
        <f t="shared" si="231"/>
        <v>0</v>
      </c>
      <c r="BQ160" s="165">
        <f t="shared" si="231"/>
        <v>0</v>
      </c>
      <c r="BR160" s="408">
        <f t="shared" si="231"/>
        <v>0</v>
      </c>
      <c r="BS160" s="165">
        <f t="shared" si="231"/>
        <v>0</v>
      </c>
      <c r="BT160" s="165">
        <f t="shared" ref="BT160:CP160" si="232">+SUM(BT161:BT165)</f>
        <v>0</v>
      </c>
      <c r="BU160" s="165">
        <f t="shared" si="232"/>
        <v>117873000</v>
      </c>
      <c r="BV160" s="165">
        <f t="shared" si="232"/>
        <v>0</v>
      </c>
      <c r="BW160" s="165">
        <f t="shared" si="232"/>
        <v>0</v>
      </c>
      <c r="BX160" s="165">
        <f t="shared" si="232"/>
        <v>0</v>
      </c>
      <c r="BY160" s="165">
        <f t="shared" si="232"/>
        <v>117873000</v>
      </c>
      <c r="BZ160" s="165">
        <f t="shared" si="232"/>
        <v>0</v>
      </c>
      <c r="CA160" s="165">
        <f t="shared" si="232"/>
        <v>0</v>
      </c>
      <c r="CB160" s="165">
        <f t="shared" si="232"/>
        <v>0</v>
      </c>
      <c r="CC160" s="165">
        <f t="shared" si="232"/>
        <v>0</v>
      </c>
      <c r="CD160" s="165">
        <f t="shared" si="232"/>
        <v>0</v>
      </c>
      <c r="CE160" s="165">
        <f t="shared" si="232"/>
        <v>0</v>
      </c>
      <c r="CF160" s="165">
        <f t="shared" si="232"/>
        <v>0</v>
      </c>
      <c r="CG160" s="165">
        <f t="shared" si="232"/>
        <v>0</v>
      </c>
      <c r="CH160" s="165">
        <f t="shared" si="232"/>
        <v>0</v>
      </c>
      <c r="CI160" s="165">
        <f t="shared" si="232"/>
        <v>0</v>
      </c>
      <c r="CJ160" s="165">
        <f t="shared" si="232"/>
        <v>0</v>
      </c>
      <c r="CK160" s="165">
        <f t="shared" si="232"/>
        <v>0</v>
      </c>
      <c r="CL160" s="165">
        <f t="shared" si="232"/>
        <v>0</v>
      </c>
      <c r="CM160" s="165">
        <f t="shared" si="232"/>
        <v>1779225822</v>
      </c>
      <c r="CN160" s="165">
        <f t="shared" si="232"/>
        <v>634800000</v>
      </c>
      <c r="CO160" s="165">
        <f t="shared" si="232"/>
        <v>283427000</v>
      </c>
      <c r="CP160" s="165">
        <f t="shared" si="232"/>
        <v>117873000</v>
      </c>
      <c r="CQ160" s="332">
        <f t="shared" si="210"/>
        <v>0.36802134655375601</v>
      </c>
      <c r="CR160" s="332">
        <f t="shared" si="211"/>
        <v>0.142541228039786</v>
      </c>
    </row>
    <row r="161" spans="1:96" s="26" customFormat="1" ht="36" outlineLevel="2" x14ac:dyDescent="0.2">
      <c r="A161" s="403" t="s">
        <v>799</v>
      </c>
      <c r="B161" s="43" t="s">
        <v>675</v>
      </c>
      <c r="C161" s="452">
        <v>15</v>
      </c>
      <c r="D161" s="65" t="s">
        <v>364</v>
      </c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2"/>
      <c r="R161" s="30"/>
      <c r="S161" s="33"/>
      <c r="T161" s="33"/>
      <c r="U161" s="32"/>
      <c r="V161" s="30"/>
      <c r="W161" s="30"/>
      <c r="X161" s="33"/>
      <c r="Y161" s="33"/>
      <c r="Z161" s="33"/>
      <c r="AA161" s="33"/>
      <c r="AB161" s="33"/>
      <c r="AC161" s="32"/>
      <c r="AD161" s="30">
        <f t="shared" ref="AD161:AE165" si="233">+F161+H161+J161+L161+N161+P161+R161+T161+V161+X161+Z161+AB161</f>
        <v>0</v>
      </c>
      <c r="AE161" s="33">
        <f t="shared" si="233"/>
        <v>0</v>
      </c>
      <c r="AF161" s="30"/>
      <c r="AG161" s="33">
        <v>1217200000</v>
      </c>
      <c r="AH161" s="33"/>
      <c r="AI161" s="33">
        <f t="shared" ref="AI161:AI165" si="234">+E161-AD161+AE161-AH161-AF161+AG161</f>
        <v>1217200000</v>
      </c>
      <c r="AJ161" s="33"/>
      <c r="AK161" s="124">
        <f>+AJ161+AY161</f>
        <v>626800000</v>
      </c>
      <c r="AL161" s="699">
        <f>+AI161-AJ161</f>
        <v>1217200000</v>
      </c>
      <c r="AM161" s="33"/>
      <c r="AN161" s="30"/>
      <c r="AO161" s="30"/>
      <c r="AP161" s="30"/>
      <c r="AQ161" s="30"/>
      <c r="AR161" s="38">
        <v>306000000</v>
      </c>
      <c r="AS161" s="38">
        <v>142800000</v>
      </c>
      <c r="AT161" s="38">
        <v>21000000</v>
      </c>
      <c r="AU161" s="36">
        <v>157000000</v>
      </c>
      <c r="AV161" s="42"/>
      <c r="AW161" s="38"/>
      <c r="AX161" s="35"/>
      <c r="AY161" s="36">
        <f>+SUM(AM161:AX161)</f>
        <v>626800000</v>
      </c>
      <c r="AZ161" s="33"/>
      <c r="BA161" s="30"/>
      <c r="BB161" s="30"/>
      <c r="BC161" s="30"/>
      <c r="BD161" s="30"/>
      <c r="BE161" s="38"/>
      <c r="BF161" s="38">
        <v>328800000</v>
      </c>
      <c r="BG161" s="38">
        <v>72500000</v>
      </c>
      <c r="BH161" s="36"/>
      <c r="BI161" s="42"/>
      <c r="BJ161" s="38"/>
      <c r="BK161" s="35"/>
      <c r="BL161" s="30">
        <f>+SUM(AZ161:BK161)</f>
        <v>401300000</v>
      </c>
      <c r="BM161" s="33"/>
      <c r="BN161" s="30"/>
      <c r="BO161" s="30"/>
      <c r="BP161" s="30"/>
      <c r="BQ161" s="31"/>
      <c r="BR161" s="38"/>
      <c r="BS161" s="56"/>
      <c r="BT161" s="42"/>
      <c r="BU161" s="36">
        <v>117873000</v>
      </c>
      <c r="BV161" s="42"/>
      <c r="BW161" s="38"/>
      <c r="BX161" s="35"/>
      <c r="BY161" s="30">
        <f>+SUM(BM161:BX161)</f>
        <v>117873000</v>
      </c>
      <c r="BZ161" s="33">
        <v>0</v>
      </c>
      <c r="CA161" s="30">
        <v>0</v>
      </c>
      <c r="CB161" s="30">
        <v>0</v>
      </c>
      <c r="CC161" s="30">
        <v>0</v>
      </c>
      <c r="CD161" s="30">
        <v>0</v>
      </c>
      <c r="CE161" s="38">
        <v>0</v>
      </c>
      <c r="CF161" s="38"/>
      <c r="CG161" s="38"/>
      <c r="CH161" s="36"/>
      <c r="CI161" s="42"/>
      <c r="CJ161" s="38"/>
      <c r="CK161" s="35"/>
      <c r="CL161" s="30">
        <f>+SUM(BZ161:CK161)</f>
        <v>0</v>
      </c>
      <c r="CM161" s="33">
        <f>+AL161-AY161</f>
        <v>590400000</v>
      </c>
      <c r="CN161" s="33">
        <f>+AY161-BL161</f>
        <v>225500000</v>
      </c>
      <c r="CO161" s="33">
        <f>+BL161-BY161</f>
        <v>283427000</v>
      </c>
      <c r="CP161" s="33">
        <f>+BY161-CL161</f>
        <v>117873000</v>
      </c>
      <c r="CQ161" s="74">
        <f t="shared" si="210"/>
        <v>0.51495234965494574</v>
      </c>
      <c r="CR161" s="74">
        <f t="shared" si="211"/>
        <v>0.32969109431482091</v>
      </c>
    </row>
    <row r="162" spans="1:96" s="26" customFormat="1" outlineLevel="2" x14ac:dyDescent="0.2">
      <c r="A162" s="403" t="s">
        <v>800</v>
      </c>
      <c r="B162" s="43" t="s">
        <v>676</v>
      </c>
      <c r="C162" s="452">
        <v>15</v>
      </c>
      <c r="D162" s="65" t="s">
        <v>373</v>
      </c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2"/>
      <c r="R162" s="30"/>
      <c r="S162" s="33"/>
      <c r="T162" s="33"/>
      <c r="U162" s="32"/>
      <c r="V162" s="30"/>
      <c r="W162" s="30"/>
      <c r="X162" s="33"/>
      <c r="Y162" s="33"/>
      <c r="Z162" s="33"/>
      <c r="AA162" s="33"/>
      <c r="AB162" s="33"/>
      <c r="AC162" s="32"/>
      <c r="AD162" s="30">
        <f t="shared" si="233"/>
        <v>0</v>
      </c>
      <c r="AE162" s="33">
        <f t="shared" si="233"/>
        <v>0</v>
      </c>
      <c r="AF162" s="30"/>
      <c r="AG162" s="33">
        <v>228000000</v>
      </c>
      <c r="AH162" s="33"/>
      <c r="AI162" s="33">
        <f t="shared" si="234"/>
        <v>228000000</v>
      </c>
      <c r="AJ162" s="33"/>
      <c r="AK162" s="124">
        <f>+AJ162+AY162</f>
        <v>228000000</v>
      </c>
      <c r="AL162" s="699">
        <f>+AI162-AJ162</f>
        <v>228000000</v>
      </c>
      <c r="AM162" s="33"/>
      <c r="AN162" s="30"/>
      <c r="AO162" s="30"/>
      <c r="AP162" s="30"/>
      <c r="AQ162" s="30"/>
      <c r="AR162" s="38"/>
      <c r="AS162" s="38"/>
      <c r="AT162" s="38"/>
      <c r="AU162" s="36">
        <v>228000000</v>
      </c>
      <c r="AV162" s="42"/>
      <c r="AW162" s="38"/>
      <c r="AX162" s="35"/>
      <c r="AY162" s="36">
        <f>+SUM(AM162:AX162)</f>
        <v>228000000</v>
      </c>
      <c r="AZ162" s="33">
        <v>0</v>
      </c>
      <c r="BA162" s="30">
        <v>0</v>
      </c>
      <c r="BB162" s="30">
        <v>0</v>
      </c>
      <c r="BC162" s="30">
        <v>0</v>
      </c>
      <c r="BD162" s="30">
        <v>0</v>
      </c>
      <c r="BE162" s="38">
        <v>0</v>
      </c>
      <c r="BF162" s="38"/>
      <c r="BG162" s="38"/>
      <c r="BH162" s="36"/>
      <c r="BI162" s="42"/>
      <c r="BJ162" s="38"/>
      <c r="BK162" s="35"/>
      <c r="BL162" s="30">
        <f>+SUM(AZ162:BK162)</f>
        <v>0</v>
      </c>
      <c r="BM162" s="33">
        <v>0</v>
      </c>
      <c r="BN162" s="30">
        <v>0</v>
      </c>
      <c r="BO162" s="30">
        <v>0</v>
      </c>
      <c r="BP162" s="30">
        <v>0</v>
      </c>
      <c r="BQ162" s="31">
        <v>0</v>
      </c>
      <c r="BR162" s="38">
        <v>0</v>
      </c>
      <c r="BS162" s="56"/>
      <c r="BT162" s="42"/>
      <c r="BU162" s="36"/>
      <c r="BV162" s="42"/>
      <c r="BW162" s="38"/>
      <c r="BX162" s="35"/>
      <c r="BY162" s="30">
        <f>+SUM(BM162:BX162)</f>
        <v>0</v>
      </c>
      <c r="BZ162" s="33">
        <v>0</v>
      </c>
      <c r="CA162" s="30">
        <v>0</v>
      </c>
      <c r="CB162" s="30">
        <v>0</v>
      </c>
      <c r="CC162" s="30">
        <v>0</v>
      </c>
      <c r="CD162" s="30">
        <v>0</v>
      </c>
      <c r="CE162" s="38">
        <v>0</v>
      </c>
      <c r="CF162" s="38"/>
      <c r="CG162" s="38"/>
      <c r="CH162" s="36"/>
      <c r="CI162" s="42"/>
      <c r="CJ162" s="38"/>
      <c r="CK162" s="35"/>
      <c r="CL162" s="30">
        <f>+SUM(BZ162:CK162)</f>
        <v>0</v>
      </c>
      <c r="CM162" s="33">
        <f>+AL162-AY162</f>
        <v>0</v>
      </c>
      <c r="CN162" s="33">
        <f>+AY162-BL162</f>
        <v>228000000</v>
      </c>
      <c r="CO162" s="33">
        <f>+BL162-BY162</f>
        <v>0</v>
      </c>
      <c r="CP162" s="33">
        <f>+BY162-CL162</f>
        <v>0</v>
      </c>
      <c r="CQ162" s="74">
        <f t="shared" si="210"/>
        <v>1</v>
      </c>
      <c r="CR162" s="74">
        <f t="shared" si="211"/>
        <v>0</v>
      </c>
    </row>
    <row r="163" spans="1:96" s="26" customFormat="1" outlineLevel="2" x14ac:dyDescent="0.2">
      <c r="A163" s="403" t="s">
        <v>801</v>
      </c>
      <c r="B163" s="43" t="s">
        <v>677</v>
      </c>
      <c r="C163" s="452">
        <v>15</v>
      </c>
      <c r="D163" s="65" t="s">
        <v>375</v>
      </c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2"/>
      <c r="R163" s="30"/>
      <c r="S163" s="33"/>
      <c r="T163" s="33"/>
      <c r="U163" s="32"/>
      <c r="V163" s="30"/>
      <c r="W163" s="30"/>
      <c r="X163" s="33"/>
      <c r="Y163" s="33"/>
      <c r="Z163" s="33"/>
      <c r="AA163" s="33"/>
      <c r="AB163" s="33"/>
      <c r="AC163" s="32"/>
      <c r="AD163" s="30">
        <f t="shared" si="233"/>
        <v>0</v>
      </c>
      <c r="AE163" s="33">
        <f t="shared" si="233"/>
        <v>0</v>
      </c>
      <c r="AF163" s="30"/>
      <c r="AG163" s="33">
        <v>164000000</v>
      </c>
      <c r="AH163" s="33"/>
      <c r="AI163" s="33">
        <f t="shared" si="234"/>
        <v>164000000</v>
      </c>
      <c r="AJ163" s="33"/>
      <c r="AK163" s="124">
        <f>+AJ163+AY163</f>
        <v>164000000</v>
      </c>
      <c r="AL163" s="699">
        <f>+AI163-AJ163</f>
        <v>164000000</v>
      </c>
      <c r="AM163" s="33"/>
      <c r="AN163" s="30"/>
      <c r="AO163" s="30"/>
      <c r="AP163" s="30"/>
      <c r="AQ163" s="30"/>
      <c r="AR163" s="38"/>
      <c r="AS163" s="38"/>
      <c r="AT163" s="38"/>
      <c r="AU163" s="36">
        <v>164000000</v>
      </c>
      <c r="AV163" s="42"/>
      <c r="AW163" s="38"/>
      <c r="AX163" s="35"/>
      <c r="AY163" s="36">
        <f>+SUM(AM163:AX163)</f>
        <v>164000000</v>
      </c>
      <c r="AZ163" s="33">
        <v>0</v>
      </c>
      <c r="BA163" s="30">
        <v>0</v>
      </c>
      <c r="BB163" s="30">
        <v>0</v>
      </c>
      <c r="BC163" s="30">
        <v>0</v>
      </c>
      <c r="BD163" s="30">
        <v>0</v>
      </c>
      <c r="BE163" s="38">
        <v>0</v>
      </c>
      <c r="BF163" s="38"/>
      <c r="BG163" s="38"/>
      <c r="BH163" s="36"/>
      <c r="BI163" s="42"/>
      <c r="BJ163" s="38"/>
      <c r="BK163" s="35"/>
      <c r="BL163" s="30">
        <f>+SUM(AZ163:BK163)</f>
        <v>0</v>
      </c>
      <c r="BM163" s="33">
        <v>0</v>
      </c>
      <c r="BN163" s="30">
        <v>0</v>
      </c>
      <c r="BO163" s="30">
        <v>0</v>
      </c>
      <c r="BP163" s="30">
        <v>0</v>
      </c>
      <c r="BQ163" s="31">
        <v>0</v>
      </c>
      <c r="BR163" s="38">
        <v>0</v>
      </c>
      <c r="BS163" s="56"/>
      <c r="BT163" s="42"/>
      <c r="BU163" s="36"/>
      <c r="BV163" s="42"/>
      <c r="BW163" s="38"/>
      <c r="BX163" s="35"/>
      <c r="BY163" s="30">
        <f>+SUM(BM163:BX163)</f>
        <v>0</v>
      </c>
      <c r="BZ163" s="33">
        <v>0</v>
      </c>
      <c r="CA163" s="30">
        <v>0</v>
      </c>
      <c r="CB163" s="30">
        <v>0</v>
      </c>
      <c r="CC163" s="30">
        <v>0</v>
      </c>
      <c r="CD163" s="30">
        <v>0</v>
      </c>
      <c r="CE163" s="38">
        <v>0</v>
      </c>
      <c r="CF163" s="38"/>
      <c r="CG163" s="38"/>
      <c r="CH163" s="36"/>
      <c r="CI163" s="42"/>
      <c r="CJ163" s="38"/>
      <c r="CK163" s="35"/>
      <c r="CL163" s="30">
        <f>+SUM(BZ163:CK163)</f>
        <v>0</v>
      </c>
      <c r="CM163" s="33">
        <f>+AL163-AY163</f>
        <v>0</v>
      </c>
      <c r="CN163" s="33">
        <f>+AY163-BL163</f>
        <v>164000000</v>
      </c>
      <c r="CO163" s="33">
        <f>+BL163-BY163</f>
        <v>0</v>
      </c>
      <c r="CP163" s="33">
        <f>+BY163-CL163</f>
        <v>0</v>
      </c>
      <c r="CQ163" s="74">
        <f t="shared" si="210"/>
        <v>1</v>
      </c>
      <c r="CR163" s="74">
        <f t="shared" si="211"/>
        <v>0</v>
      </c>
    </row>
    <row r="164" spans="1:96" s="26" customFormat="1" outlineLevel="2" x14ac:dyDescent="0.2">
      <c r="A164" s="403" t="s">
        <v>802</v>
      </c>
      <c r="B164" s="43" t="s">
        <v>678</v>
      </c>
      <c r="C164" s="452">
        <v>15</v>
      </c>
      <c r="D164" s="65" t="s">
        <v>377</v>
      </c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2"/>
      <c r="R164" s="30"/>
      <c r="S164" s="33"/>
      <c r="T164" s="33"/>
      <c r="U164" s="32"/>
      <c r="V164" s="30"/>
      <c r="W164" s="30"/>
      <c r="X164" s="33"/>
      <c r="Y164" s="33"/>
      <c r="Z164" s="33"/>
      <c r="AA164" s="33"/>
      <c r="AB164" s="33"/>
      <c r="AC164" s="32"/>
      <c r="AD164" s="30">
        <f t="shared" si="233"/>
        <v>0</v>
      </c>
      <c r="AE164" s="33">
        <f t="shared" si="233"/>
        <v>0</v>
      </c>
      <c r="AF164" s="30"/>
      <c r="AG164" s="33">
        <v>361540000</v>
      </c>
      <c r="AH164" s="33"/>
      <c r="AI164" s="33">
        <f t="shared" si="234"/>
        <v>361540000</v>
      </c>
      <c r="AJ164" s="33"/>
      <c r="AK164" s="124">
        <f>+AJ164+AY164</f>
        <v>17300000</v>
      </c>
      <c r="AL164" s="699">
        <f>+AI164-AJ164</f>
        <v>361540000</v>
      </c>
      <c r="AM164" s="33"/>
      <c r="AN164" s="30"/>
      <c r="AO164" s="30"/>
      <c r="AP164" s="30"/>
      <c r="AQ164" s="30"/>
      <c r="AR164" s="38"/>
      <c r="AS164" s="38"/>
      <c r="AT164" s="38"/>
      <c r="AU164" s="36">
        <v>17300000</v>
      </c>
      <c r="AV164" s="42"/>
      <c r="AW164" s="38"/>
      <c r="AX164" s="35"/>
      <c r="AY164" s="36">
        <f>+SUM(AM164:AX164)</f>
        <v>17300000</v>
      </c>
      <c r="AZ164" s="33">
        <v>0</v>
      </c>
      <c r="BA164" s="30">
        <v>0</v>
      </c>
      <c r="BB164" s="30">
        <v>0</v>
      </c>
      <c r="BC164" s="30">
        <v>0</v>
      </c>
      <c r="BD164" s="30">
        <v>0</v>
      </c>
      <c r="BE164" s="38">
        <v>0</v>
      </c>
      <c r="BF164" s="38"/>
      <c r="BG164" s="38"/>
      <c r="BH164" s="36"/>
      <c r="BI164" s="42"/>
      <c r="BJ164" s="38"/>
      <c r="BK164" s="35"/>
      <c r="BL164" s="30">
        <f>+SUM(AZ164:BK164)</f>
        <v>0</v>
      </c>
      <c r="BM164" s="33">
        <v>0</v>
      </c>
      <c r="BN164" s="30">
        <v>0</v>
      </c>
      <c r="BO164" s="30">
        <v>0</v>
      </c>
      <c r="BP164" s="30">
        <v>0</v>
      </c>
      <c r="BQ164" s="31">
        <v>0</v>
      </c>
      <c r="BR164" s="38">
        <v>0</v>
      </c>
      <c r="BS164" s="56"/>
      <c r="BT164" s="42"/>
      <c r="BU164" s="36"/>
      <c r="BV164" s="42"/>
      <c r="BW164" s="38"/>
      <c r="BX164" s="35"/>
      <c r="BY164" s="30">
        <f>+SUM(BM164:BX164)</f>
        <v>0</v>
      </c>
      <c r="BZ164" s="33">
        <v>0</v>
      </c>
      <c r="CA164" s="30">
        <v>0</v>
      </c>
      <c r="CB164" s="30">
        <v>0</v>
      </c>
      <c r="CC164" s="30">
        <v>0</v>
      </c>
      <c r="CD164" s="30">
        <v>0</v>
      </c>
      <c r="CE164" s="38">
        <v>0</v>
      </c>
      <c r="CF164" s="38"/>
      <c r="CG164" s="38"/>
      <c r="CH164" s="36"/>
      <c r="CI164" s="42"/>
      <c r="CJ164" s="38"/>
      <c r="CK164" s="35"/>
      <c r="CL164" s="30">
        <f>+SUM(BZ164:CK164)</f>
        <v>0</v>
      </c>
      <c r="CM164" s="33">
        <f>+AL164-AY164</f>
        <v>344240000</v>
      </c>
      <c r="CN164" s="33">
        <f>+AY164-BL164</f>
        <v>17300000</v>
      </c>
      <c r="CO164" s="33">
        <f>+BL164-BY164</f>
        <v>0</v>
      </c>
      <c r="CP164" s="33">
        <f>+BY164-CL164</f>
        <v>0</v>
      </c>
      <c r="CQ164" s="74">
        <f t="shared" si="210"/>
        <v>4.7850860209105492E-2</v>
      </c>
      <c r="CR164" s="74">
        <f t="shared" si="211"/>
        <v>0</v>
      </c>
    </row>
    <row r="165" spans="1:96" s="26" customFormat="1" ht="24" customHeight="1" outlineLevel="2" x14ac:dyDescent="0.2">
      <c r="A165" s="1285" t="s">
        <v>803</v>
      </c>
      <c r="B165" s="43" t="s">
        <v>679</v>
      </c>
      <c r="C165" s="452">
        <v>15</v>
      </c>
      <c r="D165" s="65" t="s">
        <v>380</v>
      </c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2"/>
      <c r="R165" s="30"/>
      <c r="S165" s="33"/>
      <c r="T165" s="33"/>
      <c r="U165" s="32"/>
      <c r="V165" s="30"/>
      <c r="W165" s="30"/>
      <c r="X165" s="33"/>
      <c r="Y165" s="33"/>
      <c r="Z165" s="33"/>
      <c r="AA165" s="33"/>
      <c r="AB165" s="33"/>
      <c r="AC165" s="32"/>
      <c r="AD165" s="30">
        <f t="shared" si="233"/>
        <v>0</v>
      </c>
      <c r="AE165" s="33">
        <f t="shared" si="233"/>
        <v>0</v>
      </c>
      <c r="AF165" s="30"/>
      <c r="AG165" s="33">
        <v>844585822</v>
      </c>
      <c r="AH165" s="33"/>
      <c r="AI165" s="33">
        <f t="shared" si="234"/>
        <v>844585822</v>
      </c>
      <c r="AJ165" s="33"/>
      <c r="AK165" s="124">
        <f>+AJ165+AY165</f>
        <v>0</v>
      </c>
      <c r="AL165" s="699">
        <f>+AI165-AJ165</f>
        <v>844585822</v>
      </c>
      <c r="AM165" s="33">
        <v>0</v>
      </c>
      <c r="AN165" s="30">
        <v>0</v>
      </c>
      <c r="AO165" s="30">
        <v>0</v>
      </c>
      <c r="AP165" s="30">
        <v>0</v>
      </c>
      <c r="AQ165" s="30">
        <v>0</v>
      </c>
      <c r="AR165" s="38">
        <v>0</v>
      </c>
      <c r="AS165" s="38"/>
      <c r="AT165" s="38"/>
      <c r="AU165" s="36"/>
      <c r="AV165" s="42"/>
      <c r="AW165" s="38"/>
      <c r="AX165" s="35"/>
      <c r="AY165" s="36">
        <f>+SUM(AM165:AX165)</f>
        <v>0</v>
      </c>
      <c r="AZ165" s="33">
        <v>0</v>
      </c>
      <c r="BA165" s="30">
        <v>0</v>
      </c>
      <c r="BB165" s="30">
        <v>0</v>
      </c>
      <c r="BC165" s="30">
        <v>0</v>
      </c>
      <c r="BD165" s="30">
        <v>0</v>
      </c>
      <c r="BE165" s="38">
        <v>0</v>
      </c>
      <c r="BF165" s="38"/>
      <c r="BG165" s="38"/>
      <c r="BH165" s="36"/>
      <c r="BI165" s="42"/>
      <c r="BJ165" s="38"/>
      <c r="BK165" s="35"/>
      <c r="BL165" s="30">
        <f>+SUM(AZ165:BK165)</f>
        <v>0</v>
      </c>
      <c r="BM165" s="33">
        <v>0</v>
      </c>
      <c r="BN165" s="30">
        <v>0</v>
      </c>
      <c r="BO165" s="30">
        <v>0</v>
      </c>
      <c r="BP165" s="30">
        <v>0</v>
      </c>
      <c r="BQ165" s="31">
        <v>0</v>
      </c>
      <c r="BR165" s="38">
        <v>0</v>
      </c>
      <c r="BS165" s="56"/>
      <c r="BT165" s="42"/>
      <c r="BU165" s="36"/>
      <c r="BV165" s="42"/>
      <c r="BW165" s="38"/>
      <c r="BX165" s="35"/>
      <c r="BY165" s="30">
        <f>+SUM(BM165:BX165)</f>
        <v>0</v>
      </c>
      <c r="BZ165" s="33">
        <v>0</v>
      </c>
      <c r="CA165" s="30">
        <v>0</v>
      </c>
      <c r="CB165" s="30">
        <v>0</v>
      </c>
      <c r="CC165" s="30">
        <v>0</v>
      </c>
      <c r="CD165" s="30">
        <v>0</v>
      </c>
      <c r="CE165" s="38">
        <v>0</v>
      </c>
      <c r="CF165" s="38"/>
      <c r="CG165" s="38"/>
      <c r="CH165" s="36"/>
      <c r="CI165" s="42"/>
      <c r="CJ165" s="38"/>
      <c r="CK165" s="35"/>
      <c r="CL165" s="30">
        <f>+SUM(BZ165:CK165)</f>
        <v>0</v>
      </c>
      <c r="CM165" s="33">
        <f>+AL165-AY165</f>
        <v>844585822</v>
      </c>
      <c r="CN165" s="33">
        <f>+AY165-BL165</f>
        <v>0</v>
      </c>
      <c r="CO165" s="33">
        <f>+BL165-BY165</f>
        <v>0</v>
      </c>
      <c r="CP165" s="33">
        <f>+BY165-CL165</f>
        <v>0</v>
      </c>
      <c r="CQ165" s="74">
        <f t="shared" si="210"/>
        <v>0</v>
      </c>
      <c r="CR165" s="74">
        <f t="shared" si="211"/>
        <v>0</v>
      </c>
    </row>
    <row r="166" spans="1:96" s="26" customFormat="1" ht="64.5" customHeight="1" x14ac:dyDescent="0.2">
      <c r="A166" s="258"/>
      <c r="B166" s="333" t="s">
        <v>381</v>
      </c>
      <c r="C166" s="469" t="s">
        <v>85</v>
      </c>
      <c r="D166" s="1359" t="s">
        <v>350</v>
      </c>
      <c r="E166" s="334">
        <f>+E168+E173+E167</f>
        <v>1923920000</v>
      </c>
      <c r="F166" s="334">
        <f t="shared" ref="F166:BS166" si="235">+F168+F173+F167</f>
        <v>0</v>
      </c>
      <c r="G166" s="334">
        <f t="shared" si="235"/>
        <v>0</v>
      </c>
      <c r="H166" s="334">
        <f t="shared" si="235"/>
        <v>0</v>
      </c>
      <c r="I166" s="334">
        <f t="shared" si="235"/>
        <v>0</v>
      </c>
      <c r="J166" s="334">
        <f t="shared" si="235"/>
        <v>0</v>
      </c>
      <c r="K166" s="334">
        <f t="shared" si="235"/>
        <v>0</v>
      </c>
      <c r="L166" s="334">
        <f t="shared" si="235"/>
        <v>0</v>
      </c>
      <c r="M166" s="334">
        <f t="shared" si="235"/>
        <v>0</v>
      </c>
      <c r="N166" s="334">
        <f t="shared" si="235"/>
        <v>0</v>
      </c>
      <c r="O166" s="334">
        <f t="shared" si="235"/>
        <v>0</v>
      </c>
      <c r="P166" s="334">
        <f t="shared" si="235"/>
        <v>0</v>
      </c>
      <c r="Q166" s="335">
        <f t="shared" si="235"/>
        <v>0</v>
      </c>
      <c r="R166" s="747">
        <f>+R168+R173+R167</f>
        <v>0</v>
      </c>
      <c r="S166" s="727">
        <f>+S168+S173+S167</f>
        <v>0</v>
      </c>
      <c r="T166" s="334">
        <f t="shared" si="235"/>
        <v>0</v>
      </c>
      <c r="U166" s="335">
        <f t="shared" si="235"/>
        <v>0</v>
      </c>
      <c r="V166" s="336">
        <f t="shared" si="235"/>
        <v>40000000</v>
      </c>
      <c r="W166" s="336">
        <f t="shared" si="235"/>
        <v>40000000</v>
      </c>
      <c r="X166" s="334">
        <f t="shared" si="235"/>
        <v>0</v>
      </c>
      <c r="Y166" s="334">
        <f t="shared" si="235"/>
        <v>0</v>
      </c>
      <c r="Z166" s="334">
        <f t="shared" si="235"/>
        <v>0</v>
      </c>
      <c r="AA166" s="334">
        <f t="shared" si="235"/>
        <v>0</v>
      </c>
      <c r="AB166" s="334">
        <f t="shared" si="235"/>
        <v>0</v>
      </c>
      <c r="AC166" s="335">
        <f t="shared" si="235"/>
        <v>0</v>
      </c>
      <c r="AD166" s="336">
        <f t="shared" si="235"/>
        <v>40000000</v>
      </c>
      <c r="AE166" s="334">
        <f t="shared" si="235"/>
        <v>40000000</v>
      </c>
      <c r="AF166" s="336">
        <f>+AF168+AF173+AF167</f>
        <v>323920000</v>
      </c>
      <c r="AG166" s="334">
        <f>+AG168+AG173+AG167</f>
        <v>0</v>
      </c>
      <c r="AH166" s="334">
        <f t="shared" si="235"/>
        <v>0</v>
      </c>
      <c r="AI166" s="1280">
        <f t="shared" si="235"/>
        <v>1600000000</v>
      </c>
      <c r="AJ166" s="334">
        <f>+AJ168+AJ173+AJ167</f>
        <v>0</v>
      </c>
      <c r="AK166" s="334">
        <f>+AK168+AK173+AK167</f>
        <v>1393859460</v>
      </c>
      <c r="AL166" s="334">
        <f>+AL168+AL173+AL167</f>
        <v>1600000000</v>
      </c>
      <c r="AM166" s="334">
        <f t="shared" si="235"/>
        <v>0</v>
      </c>
      <c r="AN166" s="334">
        <f t="shared" si="235"/>
        <v>290000000</v>
      </c>
      <c r="AO166" s="334">
        <f t="shared" si="235"/>
        <v>171600000</v>
      </c>
      <c r="AP166" s="334">
        <f t="shared" si="235"/>
        <v>808400000</v>
      </c>
      <c r="AQ166" s="334">
        <f t="shared" si="235"/>
        <v>3859460</v>
      </c>
      <c r="AR166" s="334">
        <f t="shared" si="235"/>
        <v>0</v>
      </c>
      <c r="AS166" s="334">
        <f t="shared" si="235"/>
        <v>80000000</v>
      </c>
      <c r="AT166" s="334">
        <f t="shared" si="235"/>
        <v>0</v>
      </c>
      <c r="AU166" s="334">
        <f t="shared" si="235"/>
        <v>40000000</v>
      </c>
      <c r="AV166" s="334">
        <f t="shared" si="235"/>
        <v>0</v>
      </c>
      <c r="AW166" s="334">
        <f t="shared" si="235"/>
        <v>0</v>
      </c>
      <c r="AX166" s="334">
        <f t="shared" si="235"/>
        <v>0</v>
      </c>
      <c r="AY166" s="334">
        <f t="shared" si="235"/>
        <v>1393859460</v>
      </c>
      <c r="AZ166" s="334">
        <v>0</v>
      </c>
      <c r="BA166" s="334">
        <f t="shared" si="235"/>
        <v>3211764</v>
      </c>
      <c r="BB166" s="334">
        <f t="shared" si="235"/>
        <v>131545976</v>
      </c>
      <c r="BC166" s="334">
        <f t="shared" si="235"/>
        <v>96354290</v>
      </c>
      <c r="BD166" s="334">
        <f t="shared" si="235"/>
        <v>867921505</v>
      </c>
      <c r="BE166" s="334">
        <f t="shared" si="235"/>
        <v>24290290</v>
      </c>
      <c r="BF166" s="334">
        <f t="shared" si="235"/>
        <v>34848249</v>
      </c>
      <c r="BG166" s="334">
        <f t="shared" si="235"/>
        <v>96793103</v>
      </c>
      <c r="BH166" s="334">
        <f t="shared" si="235"/>
        <v>15796775</v>
      </c>
      <c r="BI166" s="334">
        <f t="shared" si="235"/>
        <v>0</v>
      </c>
      <c r="BJ166" s="334">
        <f t="shared" si="235"/>
        <v>0</v>
      </c>
      <c r="BK166" s="334">
        <f t="shared" si="235"/>
        <v>0</v>
      </c>
      <c r="BL166" s="334">
        <f t="shared" si="235"/>
        <v>1270761952</v>
      </c>
      <c r="BM166" s="334">
        <f t="shared" si="235"/>
        <v>0</v>
      </c>
      <c r="BN166" s="334">
        <f t="shared" si="235"/>
        <v>0</v>
      </c>
      <c r="BO166" s="334">
        <f t="shared" si="235"/>
        <v>7768740</v>
      </c>
      <c r="BP166" s="334">
        <f t="shared" si="235"/>
        <v>1989000</v>
      </c>
      <c r="BQ166" s="334">
        <f t="shared" si="235"/>
        <v>13182717</v>
      </c>
      <c r="BR166" s="330">
        <f t="shared" si="235"/>
        <v>189203882</v>
      </c>
      <c r="BS166" s="334">
        <f t="shared" si="235"/>
        <v>55644971</v>
      </c>
      <c r="BT166" s="334">
        <f>+BT168+BT173+BT167</f>
        <v>40084740</v>
      </c>
      <c r="BU166" s="334">
        <f>+BU168+BU173+BU167</f>
        <v>97016324</v>
      </c>
      <c r="BV166" s="334">
        <f>+BV168+BV173+BV167</f>
        <v>0</v>
      </c>
      <c r="BW166" s="334">
        <f>+BW168+BW173+BW167</f>
        <v>0</v>
      </c>
      <c r="BX166" s="334">
        <f>+BX168+BX173+BX167</f>
        <v>0</v>
      </c>
      <c r="BY166" s="334">
        <f t="shared" ref="BY166:CP166" si="236">+BY168+BY173+BY167</f>
        <v>404890374</v>
      </c>
      <c r="BZ166" s="334">
        <f t="shared" si="236"/>
        <v>0</v>
      </c>
      <c r="CA166" s="334">
        <f t="shared" si="236"/>
        <v>0</v>
      </c>
      <c r="CB166" s="334">
        <f t="shared" si="236"/>
        <v>6546093</v>
      </c>
      <c r="CC166" s="334">
        <f t="shared" si="236"/>
        <v>2606353</v>
      </c>
      <c r="CD166" s="334">
        <f t="shared" si="236"/>
        <v>4515326</v>
      </c>
      <c r="CE166" s="334">
        <f t="shared" si="236"/>
        <v>187971505</v>
      </c>
      <c r="CF166" s="334">
        <f t="shared" si="236"/>
        <v>56277287</v>
      </c>
      <c r="CG166" s="334">
        <f t="shared" si="236"/>
        <v>48227129</v>
      </c>
      <c r="CH166" s="334">
        <f t="shared" si="236"/>
        <v>98746681</v>
      </c>
      <c r="CI166" s="334">
        <f t="shared" si="236"/>
        <v>0</v>
      </c>
      <c r="CJ166" s="334">
        <f t="shared" si="236"/>
        <v>0</v>
      </c>
      <c r="CK166" s="334">
        <f t="shared" si="236"/>
        <v>0</v>
      </c>
      <c r="CL166" s="334">
        <f t="shared" si="236"/>
        <v>404890374</v>
      </c>
      <c r="CM166" s="334">
        <f t="shared" si="236"/>
        <v>206140540</v>
      </c>
      <c r="CN166" s="334">
        <f t="shared" si="236"/>
        <v>123097508</v>
      </c>
      <c r="CO166" s="334">
        <f t="shared" si="236"/>
        <v>865871578</v>
      </c>
      <c r="CP166" s="334">
        <f t="shared" si="236"/>
        <v>0</v>
      </c>
      <c r="CQ166" s="337">
        <f t="shared" si="210"/>
        <v>0.8711621625</v>
      </c>
      <c r="CR166" s="337">
        <f t="shared" si="211"/>
        <v>0.79422621999999998</v>
      </c>
    </row>
    <row r="167" spans="1:96" s="83" customFormat="1" ht="24.75" customHeight="1" outlineLevel="1" x14ac:dyDescent="0.2">
      <c r="A167" s="1286"/>
      <c r="B167" s="422" t="s">
        <v>381</v>
      </c>
      <c r="C167" s="463"/>
      <c r="D167" s="1360" t="s">
        <v>439</v>
      </c>
      <c r="E167" s="191">
        <v>920000</v>
      </c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2"/>
      <c r="R167" s="170"/>
      <c r="S167" s="191"/>
      <c r="T167" s="191"/>
      <c r="U167" s="192"/>
      <c r="V167" s="170"/>
      <c r="W167" s="170"/>
      <c r="X167" s="191"/>
      <c r="Y167" s="191"/>
      <c r="Z167" s="191"/>
      <c r="AA167" s="191"/>
      <c r="AB167" s="191"/>
      <c r="AC167" s="192"/>
      <c r="AD167" s="170"/>
      <c r="AE167" s="191"/>
      <c r="AF167" s="170">
        <v>920000</v>
      </c>
      <c r="AG167" s="191"/>
      <c r="AH167" s="191">
        <v>0</v>
      </c>
      <c r="AI167" s="969">
        <f t="shared" ref="AI167" si="237">+E167-AD167+AE167-AH167-AF167+AG167</f>
        <v>0</v>
      </c>
      <c r="AJ167" s="969"/>
      <c r="AK167" s="1345">
        <f t="shared" ref="AK167:AK172" si="238">+AJ167+AY167</f>
        <v>0</v>
      </c>
      <c r="AL167" s="191">
        <v>0</v>
      </c>
      <c r="AM167" s="191">
        <v>0</v>
      </c>
      <c r="AN167" s="196"/>
      <c r="AO167" s="197"/>
      <c r="AP167" s="197"/>
      <c r="AQ167" s="197"/>
      <c r="AR167" s="197"/>
      <c r="AS167" s="197"/>
      <c r="AT167" s="197"/>
      <c r="AU167" s="1336">
        <v>0</v>
      </c>
      <c r="AV167" s="196">
        <v>0</v>
      </c>
      <c r="AW167" s="198">
        <v>0</v>
      </c>
      <c r="AX167" s="199">
        <v>0</v>
      </c>
      <c r="AY167" s="200">
        <f>+SUM(AM167:AX167)</f>
        <v>0</v>
      </c>
      <c r="AZ167" s="191">
        <v>0</v>
      </c>
      <c r="BA167" s="170">
        <v>0</v>
      </c>
      <c r="BB167" s="201">
        <v>0</v>
      </c>
      <c r="BC167" s="201">
        <v>0</v>
      </c>
      <c r="BD167" s="201">
        <v>0</v>
      </c>
      <c r="BE167" s="201">
        <v>0</v>
      </c>
      <c r="BF167" s="201">
        <v>0</v>
      </c>
      <c r="BG167" s="201">
        <v>0</v>
      </c>
      <c r="BH167" s="200">
        <v>0</v>
      </c>
      <c r="BI167" s="194">
        <v>0</v>
      </c>
      <c r="BJ167" s="201">
        <v>0</v>
      </c>
      <c r="BK167" s="195">
        <v>0</v>
      </c>
      <c r="BL167" s="170">
        <f>+SUM(AZ167:BK167)</f>
        <v>0</v>
      </c>
      <c r="BM167" s="194">
        <v>0</v>
      </c>
      <c r="BN167" s="202">
        <v>0</v>
      </c>
      <c r="BO167" s="203">
        <v>0</v>
      </c>
      <c r="BP167" s="204">
        <v>0</v>
      </c>
      <c r="BQ167" s="204">
        <v>0</v>
      </c>
      <c r="BR167" s="204">
        <v>0</v>
      </c>
      <c r="BS167" s="204">
        <v>0</v>
      </c>
      <c r="BT167" s="194">
        <v>0</v>
      </c>
      <c r="BU167" s="200">
        <v>0</v>
      </c>
      <c r="BV167" s="194">
        <v>0</v>
      </c>
      <c r="BW167" s="201">
        <v>0</v>
      </c>
      <c r="BX167" s="195">
        <v>0</v>
      </c>
      <c r="BY167" s="193">
        <f>+SUM(BM167:BX167)</f>
        <v>0</v>
      </c>
      <c r="BZ167" s="205">
        <v>0</v>
      </c>
      <c r="CA167" s="194"/>
      <c r="CB167" s="201"/>
      <c r="CC167" s="201"/>
      <c r="CD167" s="201"/>
      <c r="CE167" s="201"/>
      <c r="CF167" s="201"/>
      <c r="CG167" s="201"/>
      <c r="CH167" s="200"/>
      <c r="CI167" s="194"/>
      <c r="CJ167" s="201"/>
      <c r="CK167" s="195"/>
      <c r="CL167" s="193">
        <f>+SUM(BZ167:CK167)</f>
        <v>0</v>
      </c>
      <c r="CM167" s="969">
        <f t="shared" si="229"/>
        <v>0</v>
      </c>
      <c r="CN167" s="969">
        <f>+AY167-BL167</f>
        <v>0</v>
      </c>
      <c r="CO167" s="969">
        <f>+BL167-BY167</f>
        <v>0</v>
      </c>
      <c r="CP167" s="969">
        <f>+BY167-CL167</f>
        <v>0</v>
      </c>
      <c r="CQ167" s="1330">
        <f t="shared" si="210"/>
        <v>0</v>
      </c>
      <c r="CR167" s="1330">
        <f t="shared" si="211"/>
        <v>0</v>
      </c>
    </row>
    <row r="168" spans="1:96" s="221" customFormat="1" ht="29.25" customHeight="1" outlineLevel="1" x14ac:dyDescent="0.2">
      <c r="A168" s="1287"/>
      <c r="B168" s="421" t="s">
        <v>382</v>
      </c>
      <c r="C168" s="462">
        <v>10</v>
      </c>
      <c r="D168" s="1358" t="s">
        <v>363</v>
      </c>
      <c r="E168" s="165">
        <f>+SUM(E169:E172)</f>
        <v>382300000</v>
      </c>
      <c r="F168" s="165">
        <f t="shared" ref="F168:BS168" si="239">+SUM(F169:F172)</f>
        <v>0</v>
      </c>
      <c r="G168" s="165">
        <f t="shared" si="239"/>
        <v>0</v>
      </c>
      <c r="H168" s="165">
        <f t="shared" si="239"/>
        <v>0</v>
      </c>
      <c r="I168" s="165">
        <f t="shared" si="239"/>
        <v>0</v>
      </c>
      <c r="J168" s="165">
        <f t="shared" si="239"/>
        <v>0</v>
      </c>
      <c r="K168" s="165">
        <f t="shared" si="239"/>
        <v>0</v>
      </c>
      <c r="L168" s="165">
        <f t="shared" si="239"/>
        <v>0</v>
      </c>
      <c r="M168" s="165">
        <f t="shared" si="239"/>
        <v>0</v>
      </c>
      <c r="N168" s="165">
        <f t="shared" si="239"/>
        <v>0</v>
      </c>
      <c r="O168" s="165">
        <f t="shared" si="239"/>
        <v>0</v>
      </c>
      <c r="P168" s="165">
        <f t="shared" si="239"/>
        <v>0</v>
      </c>
      <c r="Q168" s="177">
        <f t="shared" si="239"/>
        <v>0</v>
      </c>
      <c r="R168" s="179">
        <f t="shared" si="239"/>
        <v>0</v>
      </c>
      <c r="S168" s="179">
        <f t="shared" si="239"/>
        <v>0</v>
      </c>
      <c r="T168" s="165">
        <f t="shared" si="239"/>
        <v>0</v>
      </c>
      <c r="U168" s="177">
        <f t="shared" si="239"/>
        <v>0</v>
      </c>
      <c r="V168" s="179">
        <f t="shared" si="239"/>
        <v>0</v>
      </c>
      <c r="W168" s="179">
        <f t="shared" si="239"/>
        <v>0</v>
      </c>
      <c r="X168" s="165">
        <f t="shared" si="239"/>
        <v>0</v>
      </c>
      <c r="Y168" s="165">
        <f t="shared" si="239"/>
        <v>0</v>
      </c>
      <c r="Z168" s="165">
        <f t="shared" si="239"/>
        <v>0</v>
      </c>
      <c r="AA168" s="165">
        <f t="shared" si="239"/>
        <v>0</v>
      </c>
      <c r="AB168" s="165">
        <f t="shared" si="239"/>
        <v>0</v>
      </c>
      <c r="AC168" s="177">
        <f t="shared" si="239"/>
        <v>0</v>
      </c>
      <c r="AD168" s="179">
        <f t="shared" si="239"/>
        <v>0</v>
      </c>
      <c r="AE168" s="165">
        <f t="shared" si="239"/>
        <v>0</v>
      </c>
      <c r="AF168" s="179">
        <f>+SUM(AF169:AF172)</f>
        <v>0</v>
      </c>
      <c r="AG168" s="165">
        <f>+SUM(AG169:AG172)</f>
        <v>0</v>
      </c>
      <c r="AH168" s="165">
        <f t="shared" si="239"/>
        <v>0</v>
      </c>
      <c r="AI168" s="165">
        <f t="shared" si="239"/>
        <v>382300000</v>
      </c>
      <c r="AJ168" s="165">
        <f t="shared" si="239"/>
        <v>0</v>
      </c>
      <c r="AK168" s="165">
        <f t="shared" si="239"/>
        <v>285000000</v>
      </c>
      <c r="AL168" s="165">
        <f t="shared" si="239"/>
        <v>382300000</v>
      </c>
      <c r="AM168" s="165">
        <f t="shared" si="239"/>
        <v>0</v>
      </c>
      <c r="AN168" s="165">
        <f t="shared" si="239"/>
        <v>30000000</v>
      </c>
      <c r="AO168" s="165">
        <f t="shared" si="239"/>
        <v>0</v>
      </c>
      <c r="AP168" s="165">
        <f t="shared" si="239"/>
        <v>175000000</v>
      </c>
      <c r="AQ168" s="165">
        <f t="shared" si="239"/>
        <v>0</v>
      </c>
      <c r="AR168" s="165">
        <f t="shared" si="239"/>
        <v>0</v>
      </c>
      <c r="AS168" s="165">
        <f t="shared" si="239"/>
        <v>80000000</v>
      </c>
      <c r="AT168" s="165">
        <f t="shared" si="239"/>
        <v>0</v>
      </c>
      <c r="AU168" s="165">
        <f t="shared" si="239"/>
        <v>0</v>
      </c>
      <c r="AV168" s="165">
        <f t="shared" si="239"/>
        <v>0</v>
      </c>
      <c r="AW168" s="165">
        <f t="shared" si="239"/>
        <v>0</v>
      </c>
      <c r="AX168" s="165">
        <f t="shared" si="239"/>
        <v>0</v>
      </c>
      <c r="AY168" s="165">
        <f t="shared" si="239"/>
        <v>285000000</v>
      </c>
      <c r="AZ168" s="165">
        <f t="shared" si="239"/>
        <v>0</v>
      </c>
      <c r="BA168" s="165">
        <f t="shared" si="239"/>
        <v>3211764</v>
      </c>
      <c r="BB168" s="165">
        <f t="shared" si="239"/>
        <v>11545976</v>
      </c>
      <c r="BC168" s="165">
        <f t="shared" si="239"/>
        <v>3954290</v>
      </c>
      <c r="BD168" s="165">
        <f t="shared" si="239"/>
        <v>181677406</v>
      </c>
      <c r="BE168" s="165">
        <f t="shared" si="239"/>
        <v>575294</v>
      </c>
      <c r="BF168" s="165">
        <f t="shared" si="239"/>
        <v>880067</v>
      </c>
      <c r="BG168" s="165">
        <f t="shared" si="239"/>
        <v>72619672</v>
      </c>
      <c r="BH168" s="165">
        <f t="shared" si="239"/>
        <v>499055</v>
      </c>
      <c r="BI168" s="165">
        <f t="shared" si="239"/>
        <v>0</v>
      </c>
      <c r="BJ168" s="165">
        <f t="shared" si="239"/>
        <v>0</v>
      </c>
      <c r="BK168" s="165">
        <f t="shared" si="239"/>
        <v>0</v>
      </c>
      <c r="BL168" s="165">
        <f t="shared" si="239"/>
        <v>274963524</v>
      </c>
      <c r="BM168" s="165">
        <f t="shared" si="239"/>
        <v>0</v>
      </c>
      <c r="BN168" s="165">
        <f t="shared" si="239"/>
        <v>0</v>
      </c>
      <c r="BO168" s="165">
        <f t="shared" si="239"/>
        <v>7768740</v>
      </c>
      <c r="BP168" s="165">
        <f t="shared" si="239"/>
        <v>1989000</v>
      </c>
      <c r="BQ168" s="165">
        <f t="shared" si="239"/>
        <v>7122128</v>
      </c>
      <c r="BR168" s="343">
        <f t="shared" si="239"/>
        <v>38383982</v>
      </c>
      <c r="BS168" s="165">
        <f t="shared" si="239"/>
        <v>0</v>
      </c>
      <c r="BT168" s="165">
        <f t="shared" ref="BT168:CP168" si="240">+SUM(BT169:BT172)</f>
        <v>832562</v>
      </c>
      <c r="BU168" s="165">
        <f t="shared" si="240"/>
        <v>7058350</v>
      </c>
      <c r="BV168" s="165">
        <f t="shared" si="240"/>
        <v>0</v>
      </c>
      <c r="BW168" s="165">
        <f t="shared" si="240"/>
        <v>0</v>
      </c>
      <c r="BX168" s="165">
        <f t="shared" si="240"/>
        <v>0</v>
      </c>
      <c r="BY168" s="165">
        <f t="shared" si="240"/>
        <v>63154762</v>
      </c>
      <c r="BZ168" s="165">
        <f t="shared" si="240"/>
        <v>0</v>
      </c>
      <c r="CA168" s="165">
        <f t="shared" si="240"/>
        <v>0</v>
      </c>
      <c r="CB168" s="165">
        <f t="shared" si="240"/>
        <v>6546093</v>
      </c>
      <c r="CC168" s="165">
        <f t="shared" si="240"/>
        <v>2606353</v>
      </c>
      <c r="CD168" s="165">
        <f t="shared" si="240"/>
        <v>4515326</v>
      </c>
      <c r="CE168" s="165">
        <f t="shared" si="240"/>
        <v>41020784</v>
      </c>
      <c r="CF168" s="165">
        <f t="shared" si="240"/>
        <v>575294</v>
      </c>
      <c r="CG168" s="165">
        <f t="shared" si="240"/>
        <v>550294</v>
      </c>
      <c r="CH168" s="165">
        <f t="shared" si="240"/>
        <v>7340618</v>
      </c>
      <c r="CI168" s="165">
        <f t="shared" si="240"/>
        <v>0</v>
      </c>
      <c r="CJ168" s="165">
        <f t="shared" si="240"/>
        <v>0</v>
      </c>
      <c r="CK168" s="165">
        <f t="shared" si="240"/>
        <v>0</v>
      </c>
      <c r="CL168" s="165">
        <f t="shared" si="240"/>
        <v>63154762</v>
      </c>
      <c r="CM168" s="165">
        <f t="shared" si="240"/>
        <v>97300000</v>
      </c>
      <c r="CN168" s="165">
        <f t="shared" si="240"/>
        <v>10036476</v>
      </c>
      <c r="CO168" s="165">
        <f t="shared" si="240"/>
        <v>211808762</v>
      </c>
      <c r="CP168" s="165">
        <f t="shared" si="240"/>
        <v>0</v>
      </c>
      <c r="CQ168" s="338">
        <f t="shared" si="210"/>
        <v>0.74548783677739994</v>
      </c>
      <c r="CR168" s="338">
        <f t="shared" si="211"/>
        <v>0.71923495684017791</v>
      </c>
    </row>
    <row r="169" spans="1:96" s="29" customFormat="1" ht="36" outlineLevel="2" x14ac:dyDescent="0.2">
      <c r="A169" s="403" t="s">
        <v>804</v>
      </c>
      <c r="B169" s="43" t="s">
        <v>383</v>
      </c>
      <c r="C169" s="452">
        <v>10</v>
      </c>
      <c r="D169" s="65" t="s">
        <v>364</v>
      </c>
      <c r="E169" s="33">
        <v>177300000</v>
      </c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485"/>
      <c r="R169" s="30"/>
      <c r="S169" s="30"/>
      <c r="T169" s="27"/>
      <c r="U169" s="485"/>
      <c r="V169" s="30"/>
      <c r="W169" s="30"/>
      <c r="X169" s="27"/>
      <c r="Y169" s="27"/>
      <c r="Z169" s="27"/>
      <c r="AA169" s="27"/>
      <c r="AB169" s="27"/>
      <c r="AC169" s="485"/>
      <c r="AD169" s="30">
        <f t="shared" ref="AD169:AE172" si="241">+F169+H169+J169+L169+N169+P169+R169+T169+V169+X169+Z169+AB169</f>
        <v>0</v>
      </c>
      <c r="AE169" s="33">
        <f t="shared" si="241"/>
        <v>0</v>
      </c>
      <c r="AF169" s="30"/>
      <c r="AG169" s="33"/>
      <c r="AH169" s="33"/>
      <c r="AI169" s="33">
        <f t="shared" ref="AI169:AI172" si="242">+E169-AD169+AE169-AH169-AF169+AG169</f>
        <v>177300000</v>
      </c>
      <c r="AJ169" s="27"/>
      <c r="AK169" s="124">
        <f t="shared" si="238"/>
        <v>80000000</v>
      </c>
      <c r="AL169" s="699">
        <f>+AI169-AJ169</f>
        <v>177300000</v>
      </c>
      <c r="AM169" s="33">
        <v>0</v>
      </c>
      <c r="AN169" s="298">
        <v>0</v>
      </c>
      <c r="AO169" s="298">
        <v>0</v>
      </c>
      <c r="AP169" s="298">
        <v>0</v>
      </c>
      <c r="AQ169" s="299">
        <v>0</v>
      </c>
      <c r="AR169" s="59">
        <v>0</v>
      </c>
      <c r="AS169" s="59">
        <v>80000000</v>
      </c>
      <c r="AT169" s="59"/>
      <c r="AU169" s="1342"/>
      <c r="AV169" s="58"/>
      <c r="AW169" s="162"/>
      <c r="AX169" s="60"/>
      <c r="AY169" s="36">
        <f>+SUM(AM169:AX169)</f>
        <v>80000000</v>
      </c>
      <c r="AZ169" s="33"/>
      <c r="BA169" s="30"/>
      <c r="BB169" s="30"/>
      <c r="BC169" s="30"/>
      <c r="BD169" s="30"/>
      <c r="BE169" s="38"/>
      <c r="BF169" s="38"/>
      <c r="BG169" s="38">
        <v>70000000</v>
      </c>
      <c r="BH169" s="36"/>
      <c r="BI169" s="42"/>
      <c r="BJ169" s="38"/>
      <c r="BK169" s="35"/>
      <c r="BL169" s="30">
        <f>+SUM(AZ169:BK169)</f>
        <v>70000000</v>
      </c>
      <c r="BM169" s="42"/>
      <c r="BN169" s="34"/>
      <c r="BO169" s="34"/>
      <c r="BP169" s="34"/>
      <c r="BQ169" s="31"/>
      <c r="BR169" s="38"/>
      <c r="BS169" s="56"/>
      <c r="BT169" s="42"/>
      <c r="BU169" s="476">
        <v>4500000</v>
      </c>
      <c r="BV169" s="44"/>
      <c r="BW169" s="38"/>
      <c r="BX169" s="35"/>
      <c r="BY169" s="30">
        <f>+SUM(BM169:BX169)</f>
        <v>4500000</v>
      </c>
      <c r="BZ169" s="72"/>
      <c r="CA169" s="183"/>
      <c r="CB169" s="183"/>
      <c r="CC169" s="183"/>
      <c r="CD169" s="183"/>
      <c r="CE169" s="38"/>
      <c r="CF169" s="39"/>
      <c r="CG169" s="39"/>
      <c r="CH169" s="476">
        <v>4500000</v>
      </c>
      <c r="CI169" s="44"/>
      <c r="CJ169" s="38"/>
      <c r="CK169" s="35"/>
      <c r="CL169" s="30">
        <f>+SUM(BZ169:CK169)</f>
        <v>4500000</v>
      </c>
      <c r="CM169" s="33">
        <f t="shared" si="229"/>
        <v>97300000</v>
      </c>
      <c r="CN169" s="33">
        <f>+AY169-BL169</f>
        <v>10000000</v>
      </c>
      <c r="CO169" s="33">
        <f>+BL169-BY169</f>
        <v>65500000</v>
      </c>
      <c r="CP169" s="33">
        <f>+BY169-CL169</f>
        <v>0</v>
      </c>
      <c r="CQ169" s="74">
        <f t="shared" si="210"/>
        <v>0.45121263395375072</v>
      </c>
      <c r="CR169" s="74">
        <f t="shared" si="211"/>
        <v>0.39481105470953187</v>
      </c>
    </row>
    <row r="170" spans="1:96" s="29" customFormat="1" outlineLevel="2" x14ac:dyDescent="0.2">
      <c r="A170" s="403" t="s">
        <v>805</v>
      </c>
      <c r="B170" s="43" t="s">
        <v>384</v>
      </c>
      <c r="C170" s="452">
        <v>10</v>
      </c>
      <c r="D170" s="65" t="s">
        <v>359</v>
      </c>
      <c r="E170" s="33">
        <v>175000000</v>
      </c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485"/>
      <c r="R170" s="30"/>
      <c r="S170" s="30"/>
      <c r="T170" s="27"/>
      <c r="U170" s="485"/>
      <c r="V170" s="30"/>
      <c r="W170" s="30"/>
      <c r="X170" s="27"/>
      <c r="Y170" s="27"/>
      <c r="Z170" s="27"/>
      <c r="AA170" s="27"/>
      <c r="AB170" s="27"/>
      <c r="AC170" s="485"/>
      <c r="AD170" s="30">
        <f t="shared" si="241"/>
        <v>0</v>
      </c>
      <c r="AE170" s="33">
        <f t="shared" si="241"/>
        <v>0</v>
      </c>
      <c r="AF170" s="30"/>
      <c r="AG170" s="33"/>
      <c r="AH170" s="33"/>
      <c r="AI170" s="33">
        <f t="shared" si="242"/>
        <v>175000000</v>
      </c>
      <c r="AJ170" s="27"/>
      <c r="AK170" s="124">
        <f t="shared" si="238"/>
        <v>175000000</v>
      </c>
      <c r="AL170" s="699">
        <f>+AI170-AJ170</f>
        <v>175000000</v>
      </c>
      <c r="AM170" s="33">
        <v>0</v>
      </c>
      <c r="AN170" s="298">
        <v>0</v>
      </c>
      <c r="AO170" s="298">
        <v>0</v>
      </c>
      <c r="AP170" s="298">
        <v>175000000</v>
      </c>
      <c r="AQ170" s="299">
        <v>0</v>
      </c>
      <c r="AR170" s="59">
        <v>0</v>
      </c>
      <c r="AS170" s="59"/>
      <c r="AT170" s="59"/>
      <c r="AU170" s="1342"/>
      <c r="AV170" s="58"/>
      <c r="AW170" s="162"/>
      <c r="AX170" s="60"/>
      <c r="AY170" s="36">
        <f>+SUM(AM170:AX170)</f>
        <v>175000000</v>
      </c>
      <c r="AZ170" s="33">
        <v>0</v>
      </c>
      <c r="BA170" s="30">
        <v>0</v>
      </c>
      <c r="BB170" s="38">
        <v>0</v>
      </c>
      <c r="BC170" s="38">
        <v>0</v>
      </c>
      <c r="BD170" s="38">
        <v>175000000</v>
      </c>
      <c r="BE170" s="38">
        <v>0</v>
      </c>
      <c r="BF170" s="38"/>
      <c r="BG170" s="38"/>
      <c r="BH170" s="36"/>
      <c r="BI170" s="42"/>
      <c r="BJ170" s="38"/>
      <c r="BK170" s="35"/>
      <c r="BL170" s="30">
        <f>+SUM(AZ170:BK170)</f>
        <v>175000000</v>
      </c>
      <c r="BM170" s="42"/>
      <c r="BN170" s="34"/>
      <c r="BO170" s="34"/>
      <c r="BP170" s="34"/>
      <c r="BQ170" s="31"/>
      <c r="BR170" s="38">
        <v>35000000</v>
      </c>
      <c r="BS170" s="56"/>
      <c r="BT170" s="42"/>
      <c r="BU170" s="476">
        <v>1405533</v>
      </c>
      <c r="BV170" s="44"/>
      <c r="BW170" s="38"/>
      <c r="BX170" s="35"/>
      <c r="BY170" s="30">
        <f>+SUM(BM170:BX170)</f>
        <v>36405533</v>
      </c>
      <c r="BZ170" s="72"/>
      <c r="CA170" s="183"/>
      <c r="CB170" s="183"/>
      <c r="CC170" s="183"/>
      <c r="CD170" s="183"/>
      <c r="CE170" s="38">
        <v>35000000</v>
      </c>
      <c r="CF170" s="39"/>
      <c r="CG170" s="39"/>
      <c r="CH170" s="476">
        <v>1405533</v>
      </c>
      <c r="CI170" s="44"/>
      <c r="CJ170" s="38"/>
      <c r="CK170" s="35"/>
      <c r="CL170" s="30">
        <f>+SUM(BZ170:CK170)</f>
        <v>36405533</v>
      </c>
      <c r="CM170" s="33">
        <f t="shared" si="229"/>
        <v>0</v>
      </c>
      <c r="CN170" s="33">
        <f>+AY170-BL170</f>
        <v>0</v>
      </c>
      <c r="CO170" s="33">
        <f>+BL170-BY170</f>
        <v>138594467</v>
      </c>
      <c r="CP170" s="33">
        <f>+BY170-CL170</f>
        <v>0</v>
      </c>
      <c r="CQ170" s="74">
        <f t="shared" si="210"/>
        <v>1</v>
      </c>
      <c r="CR170" s="74">
        <f t="shared" si="211"/>
        <v>1</v>
      </c>
    </row>
    <row r="171" spans="1:96" s="29" customFormat="1" outlineLevel="2" x14ac:dyDescent="0.2">
      <c r="A171" s="403" t="s">
        <v>806</v>
      </c>
      <c r="B171" s="43" t="s">
        <v>385</v>
      </c>
      <c r="C171" s="452">
        <v>10</v>
      </c>
      <c r="D171" s="65" t="s">
        <v>360</v>
      </c>
      <c r="E171" s="33">
        <v>5000000</v>
      </c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485"/>
      <c r="R171" s="30"/>
      <c r="S171" s="30"/>
      <c r="T171" s="27"/>
      <c r="U171" s="485"/>
      <c r="V171" s="30"/>
      <c r="W171" s="30"/>
      <c r="X171" s="27"/>
      <c r="Y171" s="27"/>
      <c r="Z171" s="27"/>
      <c r="AA171" s="27"/>
      <c r="AB171" s="27"/>
      <c r="AC171" s="485"/>
      <c r="AD171" s="30">
        <f t="shared" si="241"/>
        <v>0</v>
      </c>
      <c r="AE171" s="33">
        <f t="shared" si="241"/>
        <v>0</v>
      </c>
      <c r="AF171" s="30"/>
      <c r="AG171" s="33"/>
      <c r="AH171" s="33"/>
      <c r="AI171" s="33">
        <f t="shared" si="242"/>
        <v>5000000</v>
      </c>
      <c r="AJ171" s="27"/>
      <c r="AK171" s="124">
        <f t="shared" si="238"/>
        <v>5000000</v>
      </c>
      <c r="AL171" s="699">
        <f>+AI171-AJ171</f>
        <v>5000000</v>
      </c>
      <c r="AM171" s="33">
        <v>0</v>
      </c>
      <c r="AN171" s="298">
        <v>5000000</v>
      </c>
      <c r="AO171" s="298">
        <v>0</v>
      </c>
      <c r="AP171" s="298">
        <v>0</v>
      </c>
      <c r="AQ171" s="299">
        <v>0</v>
      </c>
      <c r="AR171" s="59">
        <v>0</v>
      </c>
      <c r="AS171" s="59"/>
      <c r="AT171" s="59"/>
      <c r="AU171" s="1342"/>
      <c r="AV171" s="58"/>
      <c r="AW171" s="162"/>
      <c r="AX171" s="60"/>
      <c r="AY171" s="36">
        <f>+SUM(AM171:AX171)</f>
        <v>5000000</v>
      </c>
      <c r="AZ171" s="33">
        <v>0</v>
      </c>
      <c r="BA171" s="30">
        <v>0</v>
      </c>
      <c r="BB171" s="38">
        <v>5000000</v>
      </c>
      <c r="BC171" s="38">
        <v>0</v>
      </c>
      <c r="BD171" s="38">
        <v>0</v>
      </c>
      <c r="BE171" s="38">
        <v>0</v>
      </c>
      <c r="BF171" s="38"/>
      <c r="BG171" s="38"/>
      <c r="BH171" s="36"/>
      <c r="BI171" s="42"/>
      <c r="BJ171" s="38"/>
      <c r="BK171" s="35"/>
      <c r="BL171" s="30">
        <f>+SUM(AZ171:BK171)</f>
        <v>5000000</v>
      </c>
      <c r="BM171" s="42"/>
      <c r="BN171" s="38"/>
      <c r="BO171" s="38"/>
      <c r="BP171" s="38"/>
      <c r="BQ171" s="35">
        <v>504590</v>
      </c>
      <c r="BR171" s="38"/>
      <c r="BS171" s="56"/>
      <c r="BT171" s="42"/>
      <c r="BU171" s="476">
        <v>284140</v>
      </c>
      <c r="BV171" s="44"/>
      <c r="BW171" s="38"/>
      <c r="BX171" s="35"/>
      <c r="BY171" s="30">
        <f>+SUM(BM171:BX171)</f>
        <v>788730</v>
      </c>
      <c r="BZ171" s="72"/>
      <c r="CA171" s="183"/>
      <c r="CB171" s="183"/>
      <c r="CC171" s="183"/>
      <c r="CD171" s="183"/>
      <c r="CE171" s="38">
        <v>504590</v>
      </c>
      <c r="CF171" s="39"/>
      <c r="CG171" s="39"/>
      <c r="CH171" s="476">
        <v>284140</v>
      </c>
      <c r="CI171" s="44"/>
      <c r="CJ171" s="38"/>
      <c r="CK171" s="35"/>
      <c r="CL171" s="30">
        <f>+SUM(BZ171:CK171)</f>
        <v>788730</v>
      </c>
      <c r="CM171" s="33">
        <f t="shared" si="229"/>
        <v>0</v>
      </c>
      <c r="CN171" s="33">
        <f>+AY171-BL171</f>
        <v>0</v>
      </c>
      <c r="CO171" s="33">
        <f>+BL171-BY171</f>
        <v>4211270</v>
      </c>
      <c r="CP171" s="33">
        <f>+BY171-CL171</f>
        <v>0</v>
      </c>
      <c r="CQ171" s="74">
        <f t="shared" si="210"/>
        <v>1</v>
      </c>
      <c r="CR171" s="74">
        <f t="shared" si="211"/>
        <v>1</v>
      </c>
    </row>
    <row r="172" spans="1:96" s="29" customFormat="1" outlineLevel="2" x14ac:dyDescent="0.2">
      <c r="A172" s="403" t="s">
        <v>807</v>
      </c>
      <c r="B172" s="43" t="s">
        <v>386</v>
      </c>
      <c r="C172" s="452">
        <v>10</v>
      </c>
      <c r="D172" s="65" t="s">
        <v>104</v>
      </c>
      <c r="E172" s="33">
        <v>25000000</v>
      </c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485"/>
      <c r="R172" s="30"/>
      <c r="S172" s="30"/>
      <c r="T172" s="27"/>
      <c r="U172" s="485"/>
      <c r="V172" s="30"/>
      <c r="W172" s="30"/>
      <c r="X172" s="27"/>
      <c r="Y172" s="27"/>
      <c r="Z172" s="27"/>
      <c r="AA172" s="27"/>
      <c r="AB172" s="27"/>
      <c r="AC172" s="485"/>
      <c r="AD172" s="30">
        <f t="shared" si="241"/>
        <v>0</v>
      </c>
      <c r="AE172" s="33">
        <f t="shared" si="241"/>
        <v>0</v>
      </c>
      <c r="AF172" s="30"/>
      <c r="AG172" s="33"/>
      <c r="AH172" s="33"/>
      <c r="AI172" s="33">
        <f t="shared" si="242"/>
        <v>25000000</v>
      </c>
      <c r="AJ172" s="27"/>
      <c r="AK172" s="124">
        <f t="shared" si="238"/>
        <v>25000000</v>
      </c>
      <c r="AL172" s="699">
        <f>+AI172-AJ172</f>
        <v>25000000</v>
      </c>
      <c r="AM172" s="33">
        <v>0</v>
      </c>
      <c r="AN172" s="298">
        <v>25000000</v>
      </c>
      <c r="AO172" s="298">
        <v>0</v>
      </c>
      <c r="AP172" s="298">
        <v>0</v>
      </c>
      <c r="AQ172" s="299">
        <v>0</v>
      </c>
      <c r="AR172" s="59">
        <v>0</v>
      </c>
      <c r="AS172" s="59"/>
      <c r="AT172" s="59"/>
      <c r="AU172" s="1342"/>
      <c r="AV172" s="58"/>
      <c r="AW172" s="162"/>
      <c r="AX172" s="60"/>
      <c r="AY172" s="36">
        <f>+SUM(AM172:AX172)</f>
        <v>25000000</v>
      </c>
      <c r="AZ172" s="33"/>
      <c r="BA172" s="30">
        <v>3211764</v>
      </c>
      <c r="BB172" s="38">
        <v>6545976</v>
      </c>
      <c r="BC172" s="38">
        <v>3954290</v>
      </c>
      <c r="BD172" s="38">
        <v>6677406</v>
      </c>
      <c r="BE172" s="38">
        <v>575294</v>
      </c>
      <c r="BF172" s="38">
        <v>880067</v>
      </c>
      <c r="BG172" s="38">
        <v>2619672</v>
      </c>
      <c r="BH172" s="36">
        <v>499055</v>
      </c>
      <c r="BI172" s="42"/>
      <c r="BJ172" s="38"/>
      <c r="BK172" s="35"/>
      <c r="BL172" s="30">
        <f>+SUM(AZ172:BK172)</f>
        <v>24963524</v>
      </c>
      <c r="BM172" s="42"/>
      <c r="BN172" s="38">
        <v>0</v>
      </c>
      <c r="BO172" s="38">
        <v>7768740</v>
      </c>
      <c r="BP172" s="38">
        <v>1989000</v>
      </c>
      <c r="BQ172" s="35">
        <v>6617538</v>
      </c>
      <c r="BR172" s="38">
        <v>3383982</v>
      </c>
      <c r="BS172" s="56"/>
      <c r="BT172" s="42">
        <v>832562</v>
      </c>
      <c r="BU172" s="476">
        <v>868677</v>
      </c>
      <c r="BV172" s="44"/>
      <c r="BW172" s="38"/>
      <c r="BX172" s="35"/>
      <c r="BY172" s="30">
        <f>+SUM(BM172:BX172)</f>
        <v>21460499</v>
      </c>
      <c r="BZ172" s="42"/>
      <c r="CA172" s="38"/>
      <c r="CB172" s="38">
        <v>6546093</v>
      </c>
      <c r="CC172" s="38">
        <v>2606353</v>
      </c>
      <c r="CD172" s="38">
        <v>4515326</v>
      </c>
      <c r="CE172" s="38">
        <v>5516194</v>
      </c>
      <c r="CF172" s="39">
        <v>575294</v>
      </c>
      <c r="CG172" s="39">
        <v>550294</v>
      </c>
      <c r="CH172" s="476">
        <v>1150945</v>
      </c>
      <c r="CI172" s="44"/>
      <c r="CJ172" s="38"/>
      <c r="CK172" s="35"/>
      <c r="CL172" s="30">
        <f>+SUM(BZ172:CK172)</f>
        <v>21460499</v>
      </c>
      <c r="CM172" s="33">
        <f t="shared" si="229"/>
        <v>0</v>
      </c>
      <c r="CN172" s="33">
        <f>+AY172-BL172</f>
        <v>36476</v>
      </c>
      <c r="CO172" s="33">
        <f>+BL172-BY172</f>
        <v>3503025</v>
      </c>
      <c r="CP172" s="33">
        <f>+BY172-CL172</f>
        <v>0</v>
      </c>
      <c r="CQ172" s="74">
        <f t="shared" si="210"/>
        <v>1</v>
      </c>
      <c r="CR172" s="74">
        <f t="shared" si="211"/>
        <v>0.99854096000000003</v>
      </c>
    </row>
    <row r="173" spans="1:96" s="29" customFormat="1" ht="23.25" customHeight="1" outlineLevel="1" x14ac:dyDescent="0.2">
      <c r="A173" s="1283"/>
      <c r="B173" s="421" t="s">
        <v>387</v>
      </c>
      <c r="C173" s="462">
        <v>10</v>
      </c>
      <c r="D173" s="1358" t="s">
        <v>358</v>
      </c>
      <c r="E173" s="165">
        <f t="shared" ref="E173:AK173" si="243">+SUM(E174:E179)</f>
        <v>1540700000</v>
      </c>
      <c r="F173" s="165">
        <f t="shared" si="243"/>
        <v>0</v>
      </c>
      <c r="G173" s="165">
        <f t="shared" si="243"/>
        <v>0</v>
      </c>
      <c r="H173" s="165">
        <f t="shared" si="243"/>
        <v>0</v>
      </c>
      <c r="I173" s="165">
        <f t="shared" si="243"/>
        <v>0</v>
      </c>
      <c r="J173" s="165">
        <f t="shared" si="243"/>
        <v>0</v>
      </c>
      <c r="K173" s="165">
        <f t="shared" si="243"/>
        <v>0</v>
      </c>
      <c r="L173" s="165">
        <f t="shared" si="243"/>
        <v>0</v>
      </c>
      <c r="M173" s="165">
        <f t="shared" si="243"/>
        <v>0</v>
      </c>
      <c r="N173" s="165">
        <f t="shared" si="243"/>
        <v>0</v>
      </c>
      <c r="O173" s="165">
        <f t="shared" si="243"/>
        <v>0</v>
      </c>
      <c r="P173" s="165">
        <f t="shared" si="243"/>
        <v>0</v>
      </c>
      <c r="Q173" s="177">
        <f t="shared" si="243"/>
        <v>0</v>
      </c>
      <c r="R173" s="179">
        <f>+SUM(R174:R179)</f>
        <v>0</v>
      </c>
      <c r="S173" s="179">
        <f>+SUM(S174:S179)</f>
        <v>0</v>
      </c>
      <c r="T173" s="165">
        <f t="shared" si="243"/>
        <v>0</v>
      </c>
      <c r="U173" s="177">
        <f t="shared" si="243"/>
        <v>0</v>
      </c>
      <c r="V173" s="179">
        <f t="shared" si="243"/>
        <v>40000000</v>
      </c>
      <c r="W173" s="179">
        <f t="shared" si="243"/>
        <v>40000000</v>
      </c>
      <c r="X173" s="165">
        <f t="shared" si="243"/>
        <v>0</v>
      </c>
      <c r="Y173" s="165">
        <f t="shared" si="243"/>
        <v>0</v>
      </c>
      <c r="Z173" s="165">
        <f t="shared" si="243"/>
        <v>0</v>
      </c>
      <c r="AA173" s="165">
        <f t="shared" si="243"/>
        <v>0</v>
      </c>
      <c r="AB173" s="165">
        <f t="shared" si="243"/>
        <v>0</v>
      </c>
      <c r="AC173" s="177">
        <f t="shared" si="243"/>
        <v>0</v>
      </c>
      <c r="AD173" s="179">
        <f t="shared" si="243"/>
        <v>40000000</v>
      </c>
      <c r="AE173" s="165">
        <f t="shared" si="243"/>
        <v>40000000</v>
      </c>
      <c r="AF173" s="179">
        <f>+SUM(AF174:AF179)</f>
        <v>323000000</v>
      </c>
      <c r="AG173" s="165"/>
      <c r="AH173" s="165">
        <f t="shared" si="243"/>
        <v>0</v>
      </c>
      <c r="AI173" s="165">
        <f t="shared" si="243"/>
        <v>1217700000</v>
      </c>
      <c r="AJ173" s="165">
        <f t="shared" si="243"/>
        <v>0</v>
      </c>
      <c r="AK173" s="165">
        <f t="shared" si="243"/>
        <v>1108859460</v>
      </c>
      <c r="AL173" s="165">
        <f>+SUM(AL174:AL179)</f>
        <v>1217700000</v>
      </c>
      <c r="AM173" s="165">
        <f t="shared" ref="AM173:BR173" si="244">+SUM(AM174:AM179)</f>
        <v>0</v>
      </c>
      <c r="AN173" s="165">
        <f t="shared" si="244"/>
        <v>260000000</v>
      </c>
      <c r="AO173" s="165">
        <f t="shared" si="244"/>
        <v>171600000</v>
      </c>
      <c r="AP173" s="165">
        <f t="shared" si="244"/>
        <v>633400000</v>
      </c>
      <c r="AQ173" s="165">
        <f t="shared" si="244"/>
        <v>3859460</v>
      </c>
      <c r="AR173" s="165">
        <f t="shared" si="244"/>
        <v>0</v>
      </c>
      <c r="AS173" s="165">
        <f t="shared" si="244"/>
        <v>0</v>
      </c>
      <c r="AT173" s="165">
        <f t="shared" si="244"/>
        <v>0</v>
      </c>
      <c r="AU173" s="165">
        <f t="shared" si="244"/>
        <v>40000000</v>
      </c>
      <c r="AV173" s="165">
        <f t="shared" si="244"/>
        <v>0</v>
      </c>
      <c r="AW173" s="165">
        <f t="shared" si="244"/>
        <v>0</v>
      </c>
      <c r="AX173" s="165">
        <f t="shared" si="244"/>
        <v>0</v>
      </c>
      <c r="AY173" s="165">
        <f t="shared" si="244"/>
        <v>1108859460</v>
      </c>
      <c r="AZ173" s="165">
        <f t="shared" si="244"/>
        <v>0</v>
      </c>
      <c r="BA173" s="165">
        <f t="shared" si="244"/>
        <v>0</v>
      </c>
      <c r="BB173" s="165">
        <f t="shared" si="244"/>
        <v>120000000</v>
      </c>
      <c r="BC173" s="165">
        <f t="shared" si="244"/>
        <v>92400000</v>
      </c>
      <c r="BD173" s="165">
        <f t="shared" si="244"/>
        <v>686244099</v>
      </c>
      <c r="BE173" s="165">
        <f t="shared" si="244"/>
        <v>23714996</v>
      </c>
      <c r="BF173" s="165">
        <f t="shared" si="244"/>
        <v>33968182</v>
      </c>
      <c r="BG173" s="165">
        <f t="shared" si="244"/>
        <v>24173431</v>
      </c>
      <c r="BH173" s="165">
        <f t="shared" si="244"/>
        <v>15297720</v>
      </c>
      <c r="BI173" s="165">
        <f t="shared" si="244"/>
        <v>0</v>
      </c>
      <c r="BJ173" s="165">
        <f t="shared" si="244"/>
        <v>0</v>
      </c>
      <c r="BK173" s="165">
        <f t="shared" si="244"/>
        <v>0</v>
      </c>
      <c r="BL173" s="165">
        <f t="shared" si="244"/>
        <v>995798428</v>
      </c>
      <c r="BM173" s="165">
        <f t="shared" si="244"/>
        <v>0</v>
      </c>
      <c r="BN173" s="165">
        <f t="shared" si="244"/>
        <v>0</v>
      </c>
      <c r="BO173" s="165">
        <f t="shared" si="244"/>
        <v>0</v>
      </c>
      <c r="BP173" s="165">
        <f t="shared" si="244"/>
        <v>0</v>
      </c>
      <c r="BQ173" s="165">
        <f t="shared" si="244"/>
        <v>6060589</v>
      </c>
      <c r="BR173" s="408">
        <f t="shared" si="244"/>
        <v>150819900</v>
      </c>
      <c r="BS173" s="165">
        <f t="shared" ref="BS173:CP173" si="245">+SUM(BS174:BS179)</f>
        <v>55644971</v>
      </c>
      <c r="BT173" s="165">
        <f t="shared" si="245"/>
        <v>39252178</v>
      </c>
      <c r="BU173" s="165">
        <f t="shared" si="245"/>
        <v>89957974</v>
      </c>
      <c r="BV173" s="165">
        <f t="shared" si="245"/>
        <v>0</v>
      </c>
      <c r="BW173" s="165">
        <f t="shared" si="245"/>
        <v>0</v>
      </c>
      <c r="BX173" s="165">
        <f t="shared" si="245"/>
        <v>0</v>
      </c>
      <c r="BY173" s="165">
        <f t="shared" si="245"/>
        <v>341735612</v>
      </c>
      <c r="BZ173" s="165">
        <f t="shared" si="245"/>
        <v>0</v>
      </c>
      <c r="CA173" s="165">
        <f t="shared" si="245"/>
        <v>0</v>
      </c>
      <c r="CB173" s="165">
        <f t="shared" si="245"/>
        <v>0</v>
      </c>
      <c r="CC173" s="165">
        <f t="shared" si="245"/>
        <v>0</v>
      </c>
      <c r="CD173" s="165">
        <f t="shared" si="245"/>
        <v>0</v>
      </c>
      <c r="CE173" s="165">
        <f t="shared" si="245"/>
        <v>146950721</v>
      </c>
      <c r="CF173" s="165">
        <f t="shared" si="245"/>
        <v>55701993</v>
      </c>
      <c r="CG173" s="165">
        <f t="shared" si="245"/>
        <v>47676835</v>
      </c>
      <c r="CH173" s="165">
        <f t="shared" si="245"/>
        <v>91406063</v>
      </c>
      <c r="CI173" s="165">
        <f t="shared" si="245"/>
        <v>0</v>
      </c>
      <c r="CJ173" s="165">
        <f t="shared" si="245"/>
        <v>0</v>
      </c>
      <c r="CK173" s="165">
        <f t="shared" si="245"/>
        <v>0</v>
      </c>
      <c r="CL173" s="165">
        <f t="shared" si="245"/>
        <v>341735612</v>
      </c>
      <c r="CM173" s="165">
        <f t="shared" si="245"/>
        <v>108840540</v>
      </c>
      <c r="CN173" s="165">
        <f t="shared" si="245"/>
        <v>113061032</v>
      </c>
      <c r="CO173" s="165">
        <f t="shared" si="245"/>
        <v>654062816</v>
      </c>
      <c r="CP173" s="165">
        <f t="shared" si="245"/>
        <v>0</v>
      </c>
      <c r="CQ173" s="339">
        <f t="shared" si="210"/>
        <v>0.91061793545208181</v>
      </c>
      <c r="CR173" s="339">
        <f t="shared" si="211"/>
        <v>0.81776991705674629</v>
      </c>
    </row>
    <row r="174" spans="1:96" s="29" customFormat="1" ht="36" outlineLevel="2" x14ac:dyDescent="0.2">
      <c r="A174" s="403" t="s">
        <v>808</v>
      </c>
      <c r="B174" s="43" t="s">
        <v>388</v>
      </c>
      <c r="C174" s="452">
        <v>10</v>
      </c>
      <c r="D174" s="65" t="s">
        <v>364</v>
      </c>
      <c r="E174" s="33">
        <v>172000000</v>
      </c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485"/>
      <c r="R174" s="30"/>
      <c r="S174" s="30"/>
      <c r="T174" s="27"/>
      <c r="U174" s="485"/>
      <c r="V174" s="30"/>
      <c r="W174" s="30"/>
      <c r="X174" s="27"/>
      <c r="Y174" s="27"/>
      <c r="Z174" s="27"/>
      <c r="AA174" s="27"/>
      <c r="AB174" s="27"/>
      <c r="AC174" s="485"/>
      <c r="AD174" s="30">
        <f t="shared" ref="AD174:AE179" si="246">+F174+H174+J174+L174+N174+P174+R174+T174+V174+X174+Z174+AB174</f>
        <v>0</v>
      </c>
      <c r="AE174" s="33">
        <f t="shared" si="246"/>
        <v>0</v>
      </c>
      <c r="AF174" s="30"/>
      <c r="AG174" s="33"/>
      <c r="AH174" s="33"/>
      <c r="AI174" s="33">
        <f t="shared" ref="AI174:AI179" si="247">+E174-AD174+AE174-AH174-AF174+AG174</f>
        <v>172000000</v>
      </c>
      <c r="AJ174" s="27"/>
      <c r="AK174" s="124">
        <f t="shared" ref="AK174:AK179" si="248">+AJ174+AY174</f>
        <v>171600000</v>
      </c>
      <c r="AL174" s="699">
        <f t="shared" ref="AL174:AL179" si="249">+AI174-AJ174</f>
        <v>172000000</v>
      </c>
      <c r="AM174" s="33">
        <v>0</v>
      </c>
      <c r="AN174" s="298">
        <v>0</v>
      </c>
      <c r="AO174" s="298">
        <v>171600000</v>
      </c>
      <c r="AP174" s="298">
        <v>0</v>
      </c>
      <c r="AQ174" s="299">
        <v>0</v>
      </c>
      <c r="AR174" s="59">
        <v>0</v>
      </c>
      <c r="AS174" s="59"/>
      <c r="AT174" s="59"/>
      <c r="AU174" s="1342"/>
      <c r="AV174" s="58"/>
      <c r="AW174" s="162"/>
      <c r="AX174" s="60"/>
      <c r="AY174" s="36">
        <f t="shared" ref="AY174:AY179" si="250">+SUM(AM174:AX174)</f>
        <v>171600000</v>
      </c>
      <c r="AZ174" s="33"/>
      <c r="BA174" s="42"/>
      <c r="BB174" s="38"/>
      <c r="BC174" s="38">
        <v>92400000</v>
      </c>
      <c r="BD174" s="38">
        <v>42940000</v>
      </c>
      <c r="BE174" s="38"/>
      <c r="BF174" s="38"/>
      <c r="BG174" s="38"/>
      <c r="BH174" s="36"/>
      <c r="BI174" s="42"/>
      <c r="BJ174" s="38"/>
      <c r="BK174" s="35"/>
      <c r="BL174" s="30">
        <f t="shared" ref="BL174:BL179" si="251">+SUM(AZ174:BK174)</f>
        <v>135340000</v>
      </c>
      <c r="BM174" s="42"/>
      <c r="BN174" s="34"/>
      <c r="BO174" s="34"/>
      <c r="BP174" s="34"/>
      <c r="BQ174" s="31"/>
      <c r="BR174" s="38">
        <v>11440000</v>
      </c>
      <c r="BS174" s="56">
        <v>17700000</v>
      </c>
      <c r="BT174" s="42">
        <v>17700000</v>
      </c>
      <c r="BU174" s="476">
        <v>17700000</v>
      </c>
      <c r="BV174" s="44"/>
      <c r="BW174" s="38"/>
      <c r="BX174" s="35"/>
      <c r="BY174" s="30">
        <f t="shared" ref="BY174:BY179" si="252">+SUM(BM174:BX174)</f>
        <v>64540000</v>
      </c>
      <c r="BZ174" s="72"/>
      <c r="CA174" s="183"/>
      <c r="CB174" s="183"/>
      <c r="CC174" s="183"/>
      <c r="CD174" s="183"/>
      <c r="CE174" s="38">
        <v>11440000</v>
      </c>
      <c r="CF174" s="39">
        <v>17700000</v>
      </c>
      <c r="CG174" s="39">
        <v>17700000</v>
      </c>
      <c r="CH174" s="476">
        <v>17700000</v>
      </c>
      <c r="CI174" s="44"/>
      <c r="CJ174" s="38"/>
      <c r="CK174" s="35"/>
      <c r="CL174" s="30">
        <f t="shared" ref="CL174:CL179" si="253">+SUM(BZ174:CK174)</f>
        <v>64540000</v>
      </c>
      <c r="CM174" s="33">
        <f t="shared" si="229"/>
        <v>400000</v>
      </c>
      <c r="CN174" s="33">
        <f t="shared" ref="CN174:CN179" si="254">+AY174-BL174</f>
        <v>36260000</v>
      </c>
      <c r="CO174" s="33">
        <f t="shared" ref="CO174:CO179" si="255">+BL174-BY174</f>
        <v>70800000</v>
      </c>
      <c r="CP174" s="33">
        <f t="shared" ref="CP174:CP179" si="256">+BY174-CL174</f>
        <v>0</v>
      </c>
      <c r="CQ174" s="74">
        <f t="shared" si="210"/>
        <v>0.99767441860465111</v>
      </c>
      <c r="CR174" s="74">
        <f t="shared" si="211"/>
        <v>0.78686046511627905</v>
      </c>
    </row>
    <row r="175" spans="1:96" s="29" customFormat="1" outlineLevel="2" x14ac:dyDescent="0.2">
      <c r="A175" s="403" t="s">
        <v>809</v>
      </c>
      <c r="B175" s="43" t="s">
        <v>389</v>
      </c>
      <c r="C175" s="452">
        <v>10</v>
      </c>
      <c r="D175" s="65" t="s">
        <v>359</v>
      </c>
      <c r="E175" s="33">
        <v>633400000</v>
      </c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485"/>
      <c r="R175" s="30"/>
      <c r="S175" s="30"/>
      <c r="T175" s="27"/>
      <c r="U175" s="485"/>
      <c r="V175" s="30"/>
      <c r="W175" s="30"/>
      <c r="X175" s="27"/>
      <c r="Y175" s="27"/>
      <c r="Z175" s="27"/>
      <c r="AA175" s="27"/>
      <c r="AB175" s="27"/>
      <c r="AC175" s="485"/>
      <c r="AD175" s="30">
        <f t="shared" si="246"/>
        <v>0</v>
      </c>
      <c r="AE175" s="33">
        <f t="shared" si="246"/>
        <v>0</v>
      </c>
      <c r="AF175" s="30"/>
      <c r="AG175" s="33"/>
      <c r="AH175" s="33"/>
      <c r="AI175" s="33">
        <f t="shared" si="247"/>
        <v>633400000</v>
      </c>
      <c r="AJ175" s="27"/>
      <c r="AK175" s="124">
        <f t="shared" si="248"/>
        <v>633400000</v>
      </c>
      <c r="AL175" s="699">
        <f t="shared" si="249"/>
        <v>633400000</v>
      </c>
      <c r="AM175" s="33">
        <v>0</v>
      </c>
      <c r="AN175" s="298">
        <v>0</v>
      </c>
      <c r="AO175" s="298">
        <v>0</v>
      </c>
      <c r="AP175" s="298">
        <v>633400000</v>
      </c>
      <c r="AQ175" s="299">
        <v>0</v>
      </c>
      <c r="AR175" s="59">
        <v>0</v>
      </c>
      <c r="AS175" s="59"/>
      <c r="AT175" s="59"/>
      <c r="AU175" s="1342"/>
      <c r="AV175" s="58"/>
      <c r="AW175" s="162"/>
      <c r="AX175" s="60"/>
      <c r="AY175" s="36">
        <f t="shared" si="250"/>
        <v>633400000</v>
      </c>
      <c r="AZ175" s="33">
        <v>0</v>
      </c>
      <c r="BA175" s="42">
        <v>0</v>
      </c>
      <c r="BB175" s="38">
        <v>0</v>
      </c>
      <c r="BC175" s="38">
        <v>0</v>
      </c>
      <c r="BD175" s="38">
        <v>633400000</v>
      </c>
      <c r="BE175" s="38">
        <v>0</v>
      </c>
      <c r="BF175" s="38"/>
      <c r="BG175" s="38"/>
      <c r="BH175" s="36"/>
      <c r="BI175" s="42"/>
      <c r="BJ175" s="38"/>
      <c r="BK175" s="35"/>
      <c r="BL175" s="30">
        <f t="shared" si="251"/>
        <v>633400000</v>
      </c>
      <c r="BM175" s="42">
        <v>0</v>
      </c>
      <c r="BN175" s="34">
        <v>0</v>
      </c>
      <c r="BO175" s="34"/>
      <c r="BP175" s="34"/>
      <c r="BQ175" s="31"/>
      <c r="BR175" s="38">
        <v>126680000</v>
      </c>
      <c r="BS175" s="56"/>
      <c r="BT175" s="42"/>
      <c r="BU175" s="476"/>
      <c r="BV175" s="44"/>
      <c r="BW175" s="38"/>
      <c r="BX175" s="35"/>
      <c r="BY175" s="30">
        <f t="shared" si="252"/>
        <v>126680000</v>
      </c>
      <c r="BZ175" s="72">
        <v>0</v>
      </c>
      <c r="CA175" s="183"/>
      <c r="CB175" s="183"/>
      <c r="CC175" s="183"/>
      <c r="CD175" s="183"/>
      <c r="CE175" s="38">
        <v>126680000</v>
      </c>
      <c r="CF175" s="39"/>
      <c r="CG175" s="39"/>
      <c r="CH175" s="476"/>
      <c r="CI175" s="44"/>
      <c r="CJ175" s="38"/>
      <c r="CK175" s="35"/>
      <c r="CL175" s="30">
        <f t="shared" si="253"/>
        <v>126680000</v>
      </c>
      <c r="CM175" s="33">
        <f t="shared" si="229"/>
        <v>0</v>
      </c>
      <c r="CN175" s="33">
        <f t="shared" si="254"/>
        <v>0</v>
      </c>
      <c r="CO175" s="33">
        <f t="shared" si="255"/>
        <v>506720000</v>
      </c>
      <c r="CP175" s="33">
        <f t="shared" si="256"/>
        <v>0</v>
      </c>
      <c r="CQ175" s="74">
        <f t="shared" si="210"/>
        <v>1</v>
      </c>
      <c r="CR175" s="74">
        <f t="shared" si="211"/>
        <v>1</v>
      </c>
    </row>
    <row r="176" spans="1:96" s="29" customFormat="1" outlineLevel="2" x14ac:dyDescent="0.2">
      <c r="A176" s="403" t="s">
        <v>810</v>
      </c>
      <c r="B176" s="43" t="s">
        <v>390</v>
      </c>
      <c r="C176" s="452">
        <v>10</v>
      </c>
      <c r="D176" s="65" t="s">
        <v>360</v>
      </c>
      <c r="E176" s="33">
        <v>120000000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485"/>
      <c r="R176" s="30"/>
      <c r="S176" s="30"/>
      <c r="T176" s="27"/>
      <c r="U176" s="485"/>
      <c r="V176" s="30"/>
      <c r="W176" s="30">
        <v>40000000</v>
      </c>
      <c r="X176" s="27"/>
      <c r="Y176" s="27"/>
      <c r="Z176" s="27"/>
      <c r="AA176" s="27"/>
      <c r="AB176" s="27"/>
      <c r="AC176" s="485"/>
      <c r="AD176" s="30">
        <f t="shared" si="246"/>
        <v>0</v>
      </c>
      <c r="AE176" s="33">
        <f t="shared" si="246"/>
        <v>40000000</v>
      </c>
      <c r="AF176" s="30"/>
      <c r="AG176" s="33"/>
      <c r="AH176" s="33"/>
      <c r="AI176" s="33">
        <f t="shared" si="247"/>
        <v>160000000</v>
      </c>
      <c r="AJ176" s="27"/>
      <c r="AK176" s="124">
        <f t="shared" si="248"/>
        <v>160000000</v>
      </c>
      <c r="AL176" s="699">
        <f t="shared" si="249"/>
        <v>160000000</v>
      </c>
      <c r="AM176" s="33"/>
      <c r="AN176" s="298">
        <v>120000000</v>
      </c>
      <c r="AO176" s="298"/>
      <c r="AP176" s="298"/>
      <c r="AQ176" s="299"/>
      <c r="AR176" s="59"/>
      <c r="AS176" s="59"/>
      <c r="AT176" s="59"/>
      <c r="AU176" s="1342">
        <v>40000000</v>
      </c>
      <c r="AV176" s="58"/>
      <c r="AW176" s="162"/>
      <c r="AX176" s="60"/>
      <c r="AY176" s="36">
        <f t="shared" si="250"/>
        <v>160000000</v>
      </c>
      <c r="AZ176" s="33">
        <v>0</v>
      </c>
      <c r="BA176" s="42">
        <v>0</v>
      </c>
      <c r="BB176" s="38">
        <v>120000000</v>
      </c>
      <c r="BC176" s="38">
        <v>0</v>
      </c>
      <c r="BD176" s="38">
        <v>0</v>
      </c>
      <c r="BE176" s="38">
        <v>0</v>
      </c>
      <c r="BF176" s="38"/>
      <c r="BG176" s="38"/>
      <c r="BH176" s="36"/>
      <c r="BI176" s="42"/>
      <c r="BJ176" s="38"/>
      <c r="BK176" s="35"/>
      <c r="BL176" s="30">
        <f t="shared" si="251"/>
        <v>120000000</v>
      </c>
      <c r="BM176" s="42"/>
      <c r="BN176" s="38"/>
      <c r="BO176" s="38"/>
      <c r="BP176" s="38"/>
      <c r="BQ176" s="35">
        <v>2201129</v>
      </c>
      <c r="BR176" s="38"/>
      <c r="BS176" s="56">
        <v>8179604</v>
      </c>
      <c r="BT176" s="42"/>
      <c r="BU176" s="476">
        <v>54097730</v>
      </c>
      <c r="BV176" s="44"/>
      <c r="BW176" s="38"/>
      <c r="BX176" s="35"/>
      <c r="BY176" s="30">
        <f t="shared" si="252"/>
        <v>64478463</v>
      </c>
      <c r="BZ176" s="72"/>
      <c r="CA176" s="183"/>
      <c r="CB176" s="183"/>
      <c r="CC176" s="183"/>
      <c r="CD176" s="183"/>
      <c r="CE176" s="38">
        <v>2201129</v>
      </c>
      <c r="CF176" s="39">
        <v>8179604</v>
      </c>
      <c r="CG176" s="39"/>
      <c r="CH176" s="476">
        <v>54097730</v>
      </c>
      <c r="CI176" s="44"/>
      <c r="CJ176" s="38"/>
      <c r="CK176" s="35"/>
      <c r="CL176" s="30">
        <f t="shared" si="253"/>
        <v>64478463</v>
      </c>
      <c r="CM176" s="33">
        <f t="shared" si="229"/>
        <v>0</v>
      </c>
      <c r="CN176" s="33">
        <f t="shared" si="254"/>
        <v>40000000</v>
      </c>
      <c r="CO176" s="33">
        <f t="shared" si="255"/>
        <v>55521537</v>
      </c>
      <c r="CP176" s="33">
        <f t="shared" si="256"/>
        <v>0</v>
      </c>
      <c r="CQ176" s="74">
        <f t="shared" si="210"/>
        <v>1</v>
      </c>
      <c r="CR176" s="74">
        <f t="shared" si="211"/>
        <v>0.75</v>
      </c>
    </row>
    <row r="177" spans="1:96" s="29" customFormat="1" outlineLevel="2" x14ac:dyDescent="0.2">
      <c r="A177" s="403" t="s">
        <v>811</v>
      </c>
      <c r="B177" s="43" t="s">
        <v>391</v>
      </c>
      <c r="C177" s="452">
        <v>10</v>
      </c>
      <c r="D177" s="65" t="s">
        <v>104</v>
      </c>
      <c r="E177" s="33">
        <v>140000000</v>
      </c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485"/>
      <c r="R177" s="30"/>
      <c r="S177" s="30"/>
      <c r="T177" s="27"/>
      <c r="U177" s="485"/>
      <c r="V177" s="30"/>
      <c r="W177" s="30"/>
      <c r="X177" s="27"/>
      <c r="Y177" s="27"/>
      <c r="Z177" s="27"/>
      <c r="AA177" s="27"/>
      <c r="AB177" s="27"/>
      <c r="AC177" s="485"/>
      <c r="AD177" s="30">
        <f t="shared" si="246"/>
        <v>0</v>
      </c>
      <c r="AE177" s="33">
        <f t="shared" si="246"/>
        <v>0</v>
      </c>
      <c r="AF177" s="30"/>
      <c r="AG177" s="33"/>
      <c r="AH177" s="33"/>
      <c r="AI177" s="33">
        <f t="shared" si="247"/>
        <v>140000000</v>
      </c>
      <c r="AJ177" s="27"/>
      <c r="AK177" s="124">
        <f t="shared" si="248"/>
        <v>140000000</v>
      </c>
      <c r="AL177" s="699">
        <f t="shared" si="249"/>
        <v>140000000</v>
      </c>
      <c r="AM177" s="33">
        <v>0</v>
      </c>
      <c r="AN177" s="298">
        <v>140000000</v>
      </c>
      <c r="AO177" s="298">
        <v>0</v>
      </c>
      <c r="AP177" s="298">
        <v>0</v>
      </c>
      <c r="AQ177" s="299">
        <v>0</v>
      </c>
      <c r="AR177" s="59">
        <v>0</v>
      </c>
      <c r="AS177" s="59"/>
      <c r="AT177" s="59"/>
      <c r="AU177" s="1342"/>
      <c r="AV177" s="58"/>
      <c r="AW177" s="162"/>
      <c r="AX177" s="60"/>
      <c r="AY177" s="36">
        <f t="shared" si="250"/>
        <v>140000000</v>
      </c>
      <c r="AZ177" s="33"/>
      <c r="BA177" s="42"/>
      <c r="BB177" s="38"/>
      <c r="BC177" s="38"/>
      <c r="BD177" s="38">
        <v>6044639</v>
      </c>
      <c r="BE177" s="38">
        <v>23714996</v>
      </c>
      <c r="BF177" s="38">
        <v>33968182</v>
      </c>
      <c r="BG177" s="38">
        <v>24173431</v>
      </c>
      <c r="BH177" s="36">
        <v>15297720</v>
      </c>
      <c r="BI177" s="42"/>
      <c r="BJ177" s="38"/>
      <c r="BK177" s="35"/>
      <c r="BL177" s="30">
        <f t="shared" si="251"/>
        <v>103198968</v>
      </c>
      <c r="BM177" s="42"/>
      <c r="BN177" s="34"/>
      <c r="BO177" s="34"/>
      <c r="BP177" s="34"/>
      <c r="BQ177" s="31"/>
      <c r="BR177" s="38">
        <v>12699900</v>
      </c>
      <c r="BS177" s="56">
        <v>29765367</v>
      </c>
      <c r="BT177" s="42">
        <v>21552178</v>
      </c>
      <c r="BU177" s="476">
        <v>18160244</v>
      </c>
      <c r="BV177" s="44"/>
      <c r="BW177" s="38"/>
      <c r="BX177" s="35"/>
      <c r="BY177" s="30">
        <f t="shared" si="252"/>
        <v>82177689</v>
      </c>
      <c r="BZ177" s="72"/>
      <c r="CA177" s="183"/>
      <c r="CB177" s="183"/>
      <c r="CC177" s="183"/>
      <c r="CD177" s="183"/>
      <c r="CE177" s="38">
        <v>2770132</v>
      </c>
      <c r="CF177" s="39">
        <v>29822389</v>
      </c>
      <c r="CG177" s="39">
        <v>29976835</v>
      </c>
      <c r="CH177" s="476">
        <v>19608333</v>
      </c>
      <c r="CI177" s="44"/>
      <c r="CJ177" s="38"/>
      <c r="CK177" s="35"/>
      <c r="CL177" s="30">
        <f t="shared" si="253"/>
        <v>82177689</v>
      </c>
      <c r="CM177" s="33">
        <f t="shared" si="229"/>
        <v>0</v>
      </c>
      <c r="CN177" s="33">
        <f t="shared" si="254"/>
        <v>36801032</v>
      </c>
      <c r="CO177" s="33">
        <f t="shared" si="255"/>
        <v>21021279</v>
      </c>
      <c r="CP177" s="33">
        <f t="shared" si="256"/>
        <v>0</v>
      </c>
      <c r="CQ177" s="74">
        <f t="shared" si="210"/>
        <v>1</v>
      </c>
      <c r="CR177" s="74">
        <f t="shared" si="211"/>
        <v>0.73713548571428567</v>
      </c>
    </row>
    <row r="178" spans="1:96" s="29" customFormat="1" ht="36" outlineLevel="2" x14ac:dyDescent="0.2">
      <c r="A178" s="403" t="s">
        <v>812</v>
      </c>
      <c r="B178" s="43" t="s">
        <v>392</v>
      </c>
      <c r="C178" s="452">
        <v>10</v>
      </c>
      <c r="D178" s="65" t="s">
        <v>361</v>
      </c>
      <c r="E178" s="33">
        <v>70000000</v>
      </c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485"/>
      <c r="R178" s="30"/>
      <c r="S178" s="30"/>
      <c r="T178" s="27"/>
      <c r="U178" s="485"/>
      <c r="V178" s="30"/>
      <c r="W178" s="30"/>
      <c r="X178" s="27"/>
      <c r="Y178" s="27"/>
      <c r="Z178" s="27"/>
      <c r="AA178" s="27"/>
      <c r="AB178" s="27"/>
      <c r="AC178" s="485"/>
      <c r="AD178" s="30">
        <f t="shared" si="246"/>
        <v>0</v>
      </c>
      <c r="AE178" s="33">
        <f t="shared" si="246"/>
        <v>0</v>
      </c>
      <c r="AF178" s="30"/>
      <c r="AG178" s="33"/>
      <c r="AH178" s="33"/>
      <c r="AI178" s="33">
        <f t="shared" si="247"/>
        <v>70000000</v>
      </c>
      <c r="AJ178" s="27"/>
      <c r="AK178" s="124">
        <f t="shared" si="248"/>
        <v>0</v>
      </c>
      <c r="AL178" s="699">
        <f t="shared" si="249"/>
        <v>70000000</v>
      </c>
      <c r="AM178" s="33">
        <v>0</v>
      </c>
      <c r="AN178" s="298">
        <v>0</v>
      </c>
      <c r="AO178" s="298">
        <v>0</v>
      </c>
      <c r="AP178" s="298">
        <v>0</v>
      </c>
      <c r="AQ178" s="299">
        <v>0</v>
      </c>
      <c r="AR178" s="59">
        <v>0</v>
      </c>
      <c r="AS178" s="59"/>
      <c r="AT178" s="59"/>
      <c r="AU178" s="1342"/>
      <c r="AV178" s="58"/>
      <c r="AW178" s="162"/>
      <c r="AX178" s="60"/>
      <c r="AY178" s="36">
        <f t="shared" si="250"/>
        <v>0</v>
      </c>
      <c r="AZ178" s="33">
        <v>0</v>
      </c>
      <c r="BA178" s="30">
        <v>0</v>
      </c>
      <c r="BB178" s="30">
        <v>0</v>
      </c>
      <c r="BC178" s="30">
        <v>0</v>
      </c>
      <c r="BD178" s="30">
        <v>0</v>
      </c>
      <c r="BE178" s="38">
        <v>0</v>
      </c>
      <c r="BF178" s="38"/>
      <c r="BG178" s="38"/>
      <c r="BH178" s="36"/>
      <c r="BI178" s="42"/>
      <c r="BJ178" s="38"/>
      <c r="BK178" s="35"/>
      <c r="BL178" s="30">
        <f t="shared" si="251"/>
        <v>0</v>
      </c>
      <c r="BM178" s="42">
        <v>0</v>
      </c>
      <c r="BN178" s="34">
        <v>0</v>
      </c>
      <c r="BO178" s="34">
        <v>0</v>
      </c>
      <c r="BP178" s="34">
        <v>0</v>
      </c>
      <c r="BQ178" s="31">
        <v>0</v>
      </c>
      <c r="BR178" s="38">
        <v>0</v>
      </c>
      <c r="BS178" s="56">
        <v>0</v>
      </c>
      <c r="BT178" s="42">
        <v>0</v>
      </c>
      <c r="BU178" s="476">
        <v>0</v>
      </c>
      <c r="BV178" s="44"/>
      <c r="BW178" s="38"/>
      <c r="BX178" s="35"/>
      <c r="BY178" s="30">
        <f t="shared" si="252"/>
        <v>0</v>
      </c>
      <c r="BZ178" s="72">
        <v>0</v>
      </c>
      <c r="CA178" s="183">
        <v>0</v>
      </c>
      <c r="CB178" s="183">
        <v>0</v>
      </c>
      <c r="CC178" s="183">
        <v>0</v>
      </c>
      <c r="CD178" s="183">
        <v>0</v>
      </c>
      <c r="CE178" s="38">
        <v>0</v>
      </c>
      <c r="CF178" s="39"/>
      <c r="CG178" s="39"/>
      <c r="CH178" s="476"/>
      <c r="CI178" s="44"/>
      <c r="CJ178" s="38"/>
      <c r="CK178" s="35"/>
      <c r="CL178" s="30">
        <f t="shared" si="253"/>
        <v>0</v>
      </c>
      <c r="CM178" s="33">
        <f t="shared" si="229"/>
        <v>70000000</v>
      </c>
      <c r="CN178" s="33">
        <f t="shared" si="254"/>
        <v>0</v>
      </c>
      <c r="CO178" s="33">
        <f t="shared" si="255"/>
        <v>0</v>
      </c>
      <c r="CP178" s="33">
        <f t="shared" si="256"/>
        <v>0</v>
      </c>
      <c r="CQ178" s="74">
        <f t="shared" si="210"/>
        <v>0</v>
      </c>
      <c r="CR178" s="74">
        <f t="shared" si="211"/>
        <v>0</v>
      </c>
    </row>
    <row r="179" spans="1:96" s="29" customFormat="1" outlineLevel="2" x14ac:dyDescent="0.2">
      <c r="A179" s="1285" t="s">
        <v>813</v>
      </c>
      <c r="B179" s="43" t="s">
        <v>393</v>
      </c>
      <c r="C179" s="452">
        <v>10</v>
      </c>
      <c r="D179" s="65" t="s">
        <v>362</v>
      </c>
      <c r="E179" s="33">
        <v>405300000</v>
      </c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485"/>
      <c r="R179" s="30"/>
      <c r="S179" s="30"/>
      <c r="T179" s="27"/>
      <c r="U179" s="485"/>
      <c r="V179" s="30">
        <v>40000000</v>
      </c>
      <c r="W179" s="30"/>
      <c r="X179" s="27"/>
      <c r="Y179" s="27"/>
      <c r="Z179" s="27"/>
      <c r="AA179" s="27"/>
      <c r="AB179" s="27"/>
      <c r="AC179" s="485"/>
      <c r="AD179" s="30">
        <f t="shared" si="246"/>
        <v>40000000</v>
      </c>
      <c r="AE179" s="33">
        <f t="shared" si="246"/>
        <v>0</v>
      </c>
      <c r="AF179" s="30">
        <v>323000000</v>
      </c>
      <c r="AG179" s="33"/>
      <c r="AH179" s="33"/>
      <c r="AI179" s="33">
        <f t="shared" si="247"/>
        <v>42300000</v>
      </c>
      <c r="AJ179" s="27"/>
      <c r="AK179" s="124">
        <f t="shared" si="248"/>
        <v>3859460</v>
      </c>
      <c r="AL179" s="699">
        <f t="shared" si="249"/>
        <v>42300000</v>
      </c>
      <c r="AM179" s="33">
        <v>0</v>
      </c>
      <c r="AN179" s="298">
        <v>0</v>
      </c>
      <c r="AO179" s="298">
        <v>0</v>
      </c>
      <c r="AP179" s="298">
        <v>0</v>
      </c>
      <c r="AQ179" s="299">
        <v>3859460</v>
      </c>
      <c r="AR179" s="59">
        <v>0</v>
      </c>
      <c r="AS179" s="59"/>
      <c r="AT179" s="59"/>
      <c r="AU179" s="1342"/>
      <c r="AV179" s="58"/>
      <c r="AW179" s="162"/>
      <c r="AX179" s="60"/>
      <c r="AY179" s="36">
        <f t="shared" si="250"/>
        <v>3859460</v>
      </c>
      <c r="AZ179" s="33">
        <v>0</v>
      </c>
      <c r="BA179" s="42">
        <v>0</v>
      </c>
      <c r="BB179" s="38">
        <v>0</v>
      </c>
      <c r="BC179" s="38">
        <v>0</v>
      </c>
      <c r="BD179" s="38">
        <v>3859460</v>
      </c>
      <c r="BE179" s="38">
        <v>0</v>
      </c>
      <c r="BF179" s="38"/>
      <c r="BG179" s="38"/>
      <c r="BH179" s="36"/>
      <c r="BI179" s="42"/>
      <c r="BJ179" s="38"/>
      <c r="BK179" s="35"/>
      <c r="BL179" s="30">
        <f t="shared" si="251"/>
        <v>3859460</v>
      </c>
      <c r="BM179" s="42">
        <v>0</v>
      </c>
      <c r="BN179" s="38">
        <v>0</v>
      </c>
      <c r="BO179" s="38">
        <v>0</v>
      </c>
      <c r="BP179" s="38">
        <v>0</v>
      </c>
      <c r="BQ179" s="35">
        <v>3859460</v>
      </c>
      <c r="BR179" s="38">
        <v>0</v>
      </c>
      <c r="BS179" s="56"/>
      <c r="BT179" s="42"/>
      <c r="BU179" s="476"/>
      <c r="BV179" s="44"/>
      <c r="BW179" s="38"/>
      <c r="BX179" s="35"/>
      <c r="BY179" s="30">
        <f t="shared" si="252"/>
        <v>3859460</v>
      </c>
      <c r="BZ179" s="72">
        <v>0</v>
      </c>
      <c r="CA179" s="183"/>
      <c r="CB179" s="183"/>
      <c r="CC179" s="183"/>
      <c r="CD179" s="183"/>
      <c r="CE179" s="38">
        <v>3859460</v>
      </c>
      <c r="CF179" s="39"/>
      <c r="CG179" s="39"/>
      <c r="CH179" s="476"/>
      <c r="CI179" s="44"/>
      <c r="CJ179" s="38"/>
      <c r="CK179" s="35"/>
      <c r="CL179" s="30">
        <f t="shared" si="253"/>
        <v>3859460</v>
      </c>
      <c r="CM179" s="33">
        <f t="shared" si="229"/>
        <v>38440540</v>
      </c>
      <c r="CN179" s="33">
        <f t="shared" si="254"/>
        <v>0</v>
      </c>
      <c r="CO179" s="33">
        <f t="shared" si="255"/>
        <v>0</v>
      </c>
      <c r="CP179" s="33">
        <f t="shared" si="256"/>
        <v>0</v>
      </c>
      <c r="CQ179" s="74">
        <f t="shared" si="210"/>
        <v>9.1240189125295509E-2</v>
      </c>
      <c r="CR179" s="74">
        <f t="shared" si="211"/>
        <v>9.1240189125295509E-2</v>
      </c>
    </row>
    <row r="180" spans="1:96" s="26" customFormat="1" ht="79.5" customHeight="1" x14ac:dyDescent="0.2">
      <c r="A180" s="258"/>
      <c r="B180" s="333" t="s">
        <v>394</v>
      </c>
      <c r="C180" s="469" t="s">
        <v>85</v>
      </c>
      <c r="D180" s="1359" t="s">
        <v>352</v>
      </c>
      <c r="E180" s="334">
        <f>+E181</f>
        <v>3500000000</v>
      </c>
      <c r="F180" s="334">
        <f t="shared" ref="F180:BS180" si="257">+F181</f>
        <v>0</v>
      </c>
      <c r="G180" s="334">
        <f t="shared" si="257"/>
        <v>0</v>
      </c>
      <c r="H180" s="334">
        <f t="shared" si="257"/>
        <v>0</v>
      </c>
      <c r="I180" s="334">
        <f t="shared" si="257"/>
        <v>0</v>
      </c>
      <c r="J180" s="334">
        <f t="shared" si="257"/>
        <v>0</v>
      </c>
      <c r="K180" s="334">
        <f t="shared" si="257"/>
        <v>0</v>
      </c>
      <c r="L180" s="334">
        <f t="shared" si="257"/>
        <v>0</v>
      </c>
      <c r="M180" s="334">
        <f t="shared" si="257"/>
        <v>0</v>
      </c>
      <c r="N180" s="334">
        <f t="shared" si="257"/>
        <v>252152000</v>
      </c>
      <c r="O180" s="334">
        <f t="shared" si="257"/>
        <v>252152000</v>
      </c>
      <c r="P180" s="334">
        <f t="shared" si="257"/>
        <v>0</v>
      </c>
      <c r="Q180" s="335">
        <f t="shared" si="257"/>
        <v>0</v>
      </c>
      <c r="R180" s="336">
        <f t="shared" si="257"/>
        <v>0</v>
      </c>
      <c r="S180" s="336">
        <f t="shared" si="257"/>
        <v>0</v>
      </c>
      <c r="T180" s="334">
        <f t="shared" si="257"/>
        <v>0</v>
      </c>
      <c r="U180" s="742">
        <f t="shared" si="257"/>
        <v>0</v>
      </c>
      <c r="V180" s="336">
        <f t="shared" si="257"/>
        <v>0</v>
      </c>
      <c r="W180" s="336">
        <f t="shared" si="257"/>
        <v>0</v>
      </c>
      <c r="X180" s="334">
        <f t="shared" si="257"/>
        <v>0</v>
      </c>
      <c r="Y180" s="334">
        <f t="shared" si="257"/>
        <v>0</v>
      </c>
      <c r="Z180" s="334">
        <f t="shared" si="257"/>
        <v>0</v>
      </c>
      <c r="AA180" s="334">
        <f t="shared" si="257"/>
        <v>0</v>
      </c>
      <c r="AB180" s="334">
        <f t="shared" si="257"/>
        <v>0</v>
      </c>
      <c r="AC180" s="335">
        <f t="shared" si="257"/>
        <v>0</v>
      </c>
      <c r="AD180" s="336">
        <f t="shared" si="257"/>
        <v>252152000</v>
      </c>
      <c r="AE180" s="334">
        <f t="shared" si="257"/>
        <v>252152000</v>
      </c>
      <c r="AF180" s="336">
        <f t="shared" si="257"/>
        <v>650000000</v>
      </c>
      <c r="AG180" s="334">
        <f t="shared" si="257"/>
        <v>0</v>
      </c>
      <c r="AH180" s="334">
        <f t="shared" si="257"/>
        <v>0</v>
      </c>
      <c r="AI180" s="1280">
        <f t="shared" si="257"/>
        <v>2850000000</v>
      </c>
      <c r="AJ180" s="334">
        <f t="shared" si="257"/>
        <v>350000000</v>
      </c>
      <c r="AK180" s="334">
        <f t="shared" si="257"/>
        <v>2562366881</v>
      </c>
      <c r="AL180" s="334">
        <f t="shared" si="257"/>
        <v>2500000000</v>
      </c>
      <c r="AM180" s="334">
        <f t="shared" si="257"/>
        <v>650000000</v>
      </c>
      <c r="AN180" s="334">
        <f t="shared" si="257"/>
        <v>386800214</v>
      </c>
      <c r="AO180" s="334">
        <f t="shared" si="257"/>
        <v>240558667</v>
      </c>
      <c r="AP180" s="334">
        <f t="shared" si="257"/>
        <v>420000000</v>
      </c>
      <c r="AQ180" s="334">
        <f t="shared" si="257"/>
        <v>167008000</v>
      </c>
      <c r="AR180" s="334">
        <f t="shared" si="257"/>
        <v>0</v>
      </c>
      <c r="AS180" s="334">
        <f t="shared" si="257"/>
        <v>200000000</v>
      </c>
      <c r="AT180" s="334">
        <f t="shared" si="257"/>
        <v>110000000</v>
      </c>
      <c r="AU180" s="334">
        <f t="shared" si="257"/>
        <v>38000000</v>
      </c>
      <c r="AV180" s="334">
        <f t="shared" si="257"/>
        <v>0</v>
      </c>
      <c r="AW180" s="334">
        <f t="shared" si="257"/>
        <v>0</v>
      </c>
      <c r="AX180" s="334">
        <f t="shared" si="257"/>
        <v>0</v>
      </c>
      <c r="AY180" s="334">
        <f t="shared" si="257"/>
        <v>2212366881</v>
      </c>
      <c r="AZ180" s="334">
        <f t="shared" si="257"/>
        <v>0</v>
      </c>
      <c r="BA180" s="334">
        <f t="shared" si="257"/>
        <v>18185567</v>
      </c>
      <c r="BB180" s="334">
        <f t="shared" si="257"/>
        <v>484117084</v>
      </c>
      <c r="BC180" s="334">
        <f t="shared" si="257"/>
        <v>175387074</v>
      </c>
      <c r="BD180" s="334">
        <f t="shared" si="257"/>
        <v>573362847</v>
      </c>
      <c r="BE180" s="334">
        <f t="shared" si="257"/>
        <v>105688037</v>
      </c>
      <c r="BF180" s="334">
        <f t="shared" si="257"/>
        <v>44571461</v>
      </c>
      <c r="BG180" s="334">
        <f t="shared" si="257"/>
        <v>155117561</v>
      </c>
      <c r="BH180" s="334">
        <f t="shared" si="257"/>
        <v>43457975</v>
      </c>
      <c r="BI180" s="334">
        <f t="shared" si="257"/>
        <v>0</v>
      </c>
      <c r="BJ180" s="334">
        <f t="shared" si="257"/>
        <v>0</v>
      </c>
      <c r="BK180" s="334">
        <f t="shared" si="257"/>
        <v>0</v>
      </c>
      <c r="BL180" s="334">
        <f t="shared" si="257"/>
        <v>1599887606</v>
      </c>
      <c r="BM180" s="334">
        <f t="shared" si="257"/>
        <v>0</v>
      </c>
      <c r="BN180" s="334">
        <f t="shared" si="257"/>
        <v>4930974</v>
      </c>
      <c r="BO180" s="334">
        <f t="shared" si="257"/>
        <v>27995522</v>
      </c>
      <c r="BP180" s="334">
        <f t="shared" si="257"/>
        <v>19644292</v>
      </c>
      <c r="BQ180" s="334">
        <f t="shared" si="257"/>
        <v>57129310</v>
      </c>
      <c r="BR180" s="330">
        <f t="shared" si="257"/>
        <v>182144070</v>
      </c>
      <c r="BS180" s="334">
        <f t="shared" si="257"/>
        <v>98082910</v>
      </c>
      <c r="BT180" s="334">
        <f t="shared" ref="BT180:CP180" si="258">+BT181</f>
        <v>131594818</v>
      </c>
      <c r="BU180" s="334">
        <f t="shared" si="258"/>
        <v>192296987</v>
      </c>
      <c r="BV180" s="334">
        <f t="shared" si="258"/>
        <v>0</v>
      </c>
      <c r="BW180" s="334">
        <f t="shared" si="258"/>
        <v>0</v>
      </c>
      <c r="BX180" s="334">
        <f t="shared" si="258"/>
        <v>0</v>
      </c>
      <c r="BY180" s="334">
        <f t="shared" si="258"/>
        <v>713818883</v>
      </c>
      <c r="BZ180" s="334">
        <f t="shared" si="258"/>
        <v>0</v>
      </c>
      <c r="CA180" s="334">
        <f t="shared" si="258"/>
        <v>4569798</v>
      </c>
      <c r="CB180" s="334">
        <f t="shared" si="258"/>
        <v>23365825</v>
      </c>
      <c r="CC180" s="334">
        <f t="shared" si="258"/>
        <v>21519636</v>
      </c>
      <c r="CD180" s="334">
        <f t="shared" si="258"/>
        <v>50631280</v>
      </c>
      <c r="CE180" s="334">
        <f t="shared" si="258"/>
        <v>176193107</v>
      </c>
      <c r="CF180" s="334">
        <f t="shared" si="258"/>
        <v>104222137</v>
      </c>
      <c r="CG180" s="334">
        <f t="shared" si="258"/>
        <v>136193356</v>
      </c>
      <c r="CH180" s="334">
        <f t="shared" si="258"/>
        <v>197123744</v>
      </c>
      <c r="CI180" s="334">
        <f t="shared" si="258"/>
        <v>0</v>
      </c>
      <c r="CJ180" s="334">
        <f t="shared" si="258"/>
        <v>0</v>
      </c>
      <c r="CK180" s="334">
        <f t="shared" si="258"/>
        <v>0</v>
      </c>
      <c r="CL180" s="334">
        <f t="shared" si="258"/>
        <v>713818883</v>
      </c>
      <c r="CM180" s="334">
        <f t="shared" si="258"/>
        <v>287633119</v>
      </c>
      <c r="CN180" s="334">
        <f t="shared" si="258"/>
        <v>612479275</v>
      </c>
      <c r="CO180" s="334">
        <f t="shared" si="258"/>
        <v>886068723</v>
      </c>
      <c r="CP180" s="334">
        <f t="shared" si="258"/>
        <v>0</v>
      </c>
      <c r="CQ180" s="340">
        <f t="shared" si="210"/>
        <v>0.88494675239999998</v>
      </c>
      <c r="CR180" s="340">
        <f t="shared" si="211"/>
        <v>0.63995504240000001</v>
      </c>
    </row>
    <row r="181" spans="1:96" s="26" customFormat="1" ht="21" customHeight="1" outlineLevel="2" x14ac:dyDescent="0.2">
      <c r="A181" s="403"/>
      <c r="B181" s="421" t="s">
        <v>395</v>
      </c>
      <c r="C181" s="464">
        <v>10</v>
      </c>
      <c r="D181" s="423" t="s">
        <v>358</v>
      </c>
      <c r="E181" s="164">
        <f>+SUM(E182:E187)</f>
        <v>3500000000</v>
      </c>
      <c r="F181" s="164">
        <f t="shared" ref="F181:BS181" si="259">+SUM(F182:F187)</f>
        <v>0</v>
      </c>
      <c r="G181" s="164">
        <f t="shared" si="259"/>
        <v>0</v>
      </c>
      <c r="H181" s="164">
        <f t="shared" si="259"/>
        <v>0</v>
      </c>
      <c r="I181" s="164">
        <f t="shared" si="259"/>
        <v>0</v>
      </c>
      <c r="J181" s="164">
        <f t="shared" si="259"/>
        <v>0</v>
      </c>
      <c r="K181" s="164">
        <f t="shared" si="259"/>
        <v>0</v>
      </c>
      <c r="L181" s="164">
        <f t="shared" si="259"/>
        <v>0</v>
      </c>
      <c r="M181" s="164">
        <f t="shared" si="259"/>
        <v>0</v>
      </c>
      <c r="N181" s="164">
        <f t="shared" si="259"/>
        <v>252152000</v>
      </c>
      <c r="O181" s="164">
        <f t="shared" si="259"/>
        <v>252152000</v>
      </c>
      <c r="P181" s="164">
        <f t="shared" si="259"/>
        <v>0</v>
      </c>
      <c r="Q181" s="168">
        <f t="shared" si="259"/>
        <v>0</v>
      </c>
      <c r="R181" s="180">
        <f t="shared" si="259"/>
        <v>0</v>
      </c>
      <c r="S181" s="180">
        <f t="shared" si="259"/>
        <v>0</v>
      </c>
      <c r="T181" s="164">
        <f t="shared" si="259"/>
        <v>0</v>
      </c>
      <c r="U181" s="1269">
        <f t="shared" si="259"/>
        <v>0</v>
      </c>
      <c r="V181" s="180">
        <f t="shared" si="259"/>
        <v>0</v>
      </c>
      <c r="W181" s="180">
        <f t="shared" si="259"/>
        <v>0</v>
      </c>
      <c r="X181" s="164">
        <f t="shared" si="259"/>
        <v>0</v>
      </c>
      <c r="Y181" s="164">
        <f t="shared" si="259"/>
        <v>0</v>
      </c>
      <c r="Z181" s="164">
        <f t="shared" si="259"/>
        <v>0</v>
      </c>
      <c r="AA181" s="164">
        <f t="shared" si="259"/>
        <v>0</v>
      </c>
      <c r="AB181" s="164">
        <f t="shared" si="259"/>
        <v>0</v>
      </c>
      <c r="AC181" s="168">
        <f t="shared" si="259"/>
        <v>0</v>
      </c>
      <c r="AD181" s="180">
        <f t="shared" si="259"/>
        <v>252152000</v>
      </c>
      <c r="AE181" s="164">
        <f t="shared" si="259"/>
        <v>252152000</v>
      </c>
      <c r="AF181" s="180">
        <f>+SUM(AF182:AF187)</f>
        <v>650000000</v>
      </c>
      <c r="AG181" s="164">
        <f>+SUM(AG182:AG187)</f>
        <v>0</v>
      </c>
      <c r="AH181" s="164">
        <f t="shared" si="259"/>
        <v>0</v>
      </c>
      <c r="AI181" s="164">
        <f t="shared" si="259"/>
        <v>2850000000</v>
      </c>
      <c r="AJ181" s="945">
        <f t="shared" si="259"/>
        <v>350000000</v>
      </c>
      <c r="AK181" s="164">
        <f t="shared" si="259"/>
        <v>2562366881</v>
      </c>
      <c r="AL181" s="164">
        <f t="shared" si="259"/>
        <v>2500000000</v>
      </c>
      <c r="AM181" s="164">
        <f t="shared" si="259"/>
        <v>650000000</v>
      </c>
      <c r="AN181" s="164">
        <f t="shared" si="259"/>
        <v>386800214</v>
      </c>
      <c r="AO181" s="164">
        <f t="shared" si="259"/>
        <v>240558667</v>
      </c>
      <c r="AP181" s="164">
        <f t="shared" si="259"/>
        <v>420000000</v>
      </c>
      <c r="AQ181" s="164">
        <f t="shared" si="259"/>
        <v>167008000</v>
      </c>
      <c r="AR181" s="164">
        <f t="shared" si="259"/>
        <v>0</v>
      </c>
      <c r="AS181" s="164">
        <f t="shared" si="259"/>
        <v>200000000</v>
      </c>
      <c r="AT181" s="164">
        <f t="shared" si="259"/>
        <v>110000000</v>
      </c>
      <c r="AU181" s="164">
        <f t="shared" si="259"/>
        <v>38000000</v>
      </c>
      <c r="AV181" s="164">
        <f t="shared" si="259"/>
        <v>0</v>
      </c>
      <c r="AW181" s="164">
        <f t="shared" si="259"/>
        <v>0</v>
      </c>
      <c r="AX181" s="164">
        <f t="shared" si="259"/>
        <v>0</v>
      </c>
      <c r="AY181" s="164">
        <f t="shared" si="259"/>
        <v>2212366881</v>
      </c>
      <c r="AZ181" s="164">
        <f t="shared" si="259"/>
        <v>0</v>
      </c>
      <c r="BA181" s="164">
        <f t="shared" si="259"/>
        <v>18185567</v>
      </c>
      <c r="BB181" s="164">
        <f t="shared" si="259"/>
        <v>484117084</v>
      </c>
      <c r="BC181" s="164">
        <f t="shared" si="259"/>
        <v>175387074</v>
      </c>
      <c r="BD181" s="164">
        <f t="shared" si="259"/>
        <v>573362847</v>
      </c>
      <c r="BE181" s="164">
        <f t="shared" si="259"/>
        <v>105688037</v>
      </c>
      <c r="BF181" s="164">
        <f t="shared" si="259"/>
        <v>44571461</v>
      </c>
      <c r="BG181" s="164">
        <f t="shared" si="259"/>
        <v>155117561</v>
      </c>
      <c r="BH181" s="164">
        <f t="shared" si="259"/>
        <v>43457975</v>
      </c>
      <c r="BI181" s="164">
        <f t="shared" si="259"/>
        <v>0</v>
      </c>
      <c r="BJ181" s="164">
        <f t="shared" si="259"/>
        <v>0</v>
      </c>
      <c r="BK181" s="164">
        <f t="shared" si="259"/>
        <v>0</v>
      </c>
      <c r="BL181" s="164">
        <f t="shared" si="259"/>
        <v>1599887606</v>
      </c>
      <c r="BM181" s="168">
        <f t="shared" si="259"/>
        <v>0</v>
      </c>
      <c r="BN181" s="169">
        <f t="shared" si="259"/>
        <v>4930974</v>
      </c>
      <c r="BO181" s="169">
        <f t="shared" si="259"/>
        <v>27995522</v>
      </c>
      <c r="BP181" s="169">
        <f t="shared" si="259"/>
        <v>19644292</v>
      </c>
      <c r="BQ181" s="169">
        <f t="shared" si="259"/>
        <v>57129310</v>
      </c>
      <c r="BR181" s="407">
        <f t="shared" si="259"/>
        <v>182144070</v>
      </c>
      <c r="BS181" s="169">
        <f t="shared" si="259"/>
        <v>98082910</v>
      </c>
      <c r="BT181" s="164">
        <f t="shared" ref="BT181:CP181" si="260">+SUM(BT182:BT187)</f>
        <v>131594818</v>
      </c>
      <c r="BU181" s="164">
        <f t="shared" si="260"/>
        <v>192296987</v>
      </c>
      <c r="BV181" s="164">
        <f t="shared" si="260"/>
        <v>0</v>
      </c>
      <c r="BW181" s="164">
        <f t="shared" si="260"/>
        <v>0</v>
      </c>
      <c r="BX181" s="164">
        <f t="shared" si="260"/>
        <v>0</v>
      </c>
      <c r="BY181" s="164">
        <f t="shared" si="260"/>
        <v>713818883</v>
      </c>
      <c r="BZ181" s="164">
        <f t="shared" si="260"/>
        <v>0</v>
      </c>
      <c r="CA181" s="164">
        <f t="shared" si="260"/>
        <v>4569798</v>
      </c>
      <c r="CB181" s="164">
        <f t="shared" si="260"/>
        <v>23365825</v>
      </c>
      <c r="CC181" s="164">
        <f t="shared" si="260"/>
        <v>21519636</v>
      </c>
      <c r="CD181" s="164">
        <f t="shared" si="260"/>
        <v>50631280</v>
      </c>
      <c r="CE181" s="164">
        <f t="shared" si="260"/>
        <v>176193107</v>
      </c>
      <c r="CF181" s="164">
        <f t="shared" si="260"/>
        <v>104222137</v>
      </c>
      <c r="CG181" s="164">
        <f t="shared" si="260"/>
        <v>136193356</v>
      </c>
      <c r="CH181" s="164">
        <f t="shared" si="260"/>
        <v>197123744</v>
      </c>
      <c r="CI181" s="164">
        <f t="shared" si="260"/>
        <v>0</v>
      </c>
      <c r="CJ181" s="164">
        <f t="shared" si="260"/>
        <v>0</v>
      </c>
      <c r="CK181" s="164">
        <f t="shared" si="260"/>
        <v>0</v>
      </c>
      <c r="CL181" s="164">
        <f t="shared" si="260"/>
        <v>713818883</v>
      </c>
      <c r="CM181" s="164">
        <f t="shared" si="260"/>
        <v>287633119</v>
      </c>
      <c r="CN181" s="164">
        <f t="shared" si="260"/>
        <v>612479275</v>
      </c>
      <c r="CO181" s="164">
        <f t="shared" si="260"/>
        <v>886068723</v>
      </c>
      <c r="CP181" s="164">
        <f t="shared" si="260"/>
        <v>0</v>
      </c>
      <c r="CQ181" s="341">
        <f t="shared" si="210"/>
        <v>0.88494675239999998</v>
      </c>
      <c r="CR181" s="341">
        <f t="shared" si="211"/>
        <v>0.63995504240000001</v>
      </c>
    </row>
    <row r="182" spans="1:96" s="26" customFormat="1" ht="36" outlineLevel="2" x14ac:dyDescent="0.2">
      <c r="A182" s="403" t="s">
        <v>814</v>
      </c>
      <c r="B182" s="43" t="s">
        <v>396</v>
      </c>
      <c r="C182" s="458">
        <v>10</v>
      </c>
      <c r="D182" s="98" t="s">
        <v>364</v>
      </c>
      <c r="E182" s="33">
        <v>1252152000</v>
      </c>
      <c r="F182" s="99"/>
      <c r="G182" s="99"/>
      <c r="H182" s="99"/>
      <c r="I182" s="99"/>
      <c r="J182" s="99"/>
      <c r="K182" s="99"/>
      <c r="L182" s="99"/>
      <c r="M182" s="99"/>
      <c r="N182" s="99">
        <v>252152000</v>
      </c>
      <c r="O182" s="99"/>
      <c r="P182" s="99"/>
      <c r="Q182" s="104"/>
      <c r="R182" s="101"/>
      <c r="S182" s="99"/>
      <c r="T182" s="99"/>
      <c r="U182" s="104"/>
      <c r="V182" s="30"/>
      <c r="W182" s="30"/>
      <c r="X182" s="99"/>
      <c r="Y182" s="99"/>
      <c r="Z182" s="99"/>
      <c r="AA182" s="99"/>
      <c r="AB182" s="99"/>
      <c r="AC182" s="104"/>
      <c r="AD182" s="30">
        <f t="shared" ref="AD182:AE187" si="261">+F182+H182+J182+L182+N182+P182+R182+T182+V182+X182+Z182+AB182</f>
        <v>252152000</v>
      </c>
      <c r="AE182" s="33">
        <f t="shared" si="261"/>
        <v>0</v>
      </c>
      <c r="AF182" s="30"/>
      <c r="AG182" s="33"/>
      <c r="AH182" s="99"/>
      <c r="AI182" s="33">
        <f t="shared" ref="AI182:AI187" si="262">+E182-AD182+AE182-AH182-AF182+AG182</f>
        <v>1000000000</v>
      </c>
      <c r="AJ182" s="1351"/>
      <c r="AK182" s="124">
        <f t="shared" ref="AK182:AK187" si="263">+AJ182+AY182</f>
        <v>942366881</v>
      </c>
      <c r="AL182" s="699">
        <f t="shared" ref="AL182:AL187" si="264">+AI182-AJ182</f>
        <v>1000000000</v>
      </c>
      <c r="AM182" s="33"/>
      <c r="AN182" s="298">
        <v>386800214</v>
      </c>
      <c r="AO182" s="298">
        <v>240558667</v>
      </c>
      <c r="AP182" s="298"/>
      <c r="AQ182" s="299">
        <v>167008000</v>
      </c>
      <c r="AR182" s="38"/>
      <c r="AS182" s="38"/>
      <c r="AT182" s="38">
        <v>110000000</v>
      </c>
      <c r="AU182" s="36">
        <v>38000000</v>
      </c>
      <c r="AV182" s="42"/>
      <c r="AW182" s="38"/>
      <c r="AX182" s="35"/>
      <c r="AY182" s="36">
        <f t="shared" ref="AY182:AY187" si="265">+SUM(AM182:AX182)</f>
        <v>942366881</v>
      </c>
      <c r="AZ182" s="33"/>
      <c r="BA182" s="30"/>
      <c r="BB182" s="38">
        <v>210082214</v>
      </c>
      <c r="BC182" s="38">
        <v>155025734</v>
      </c>
      <c r="BD182" s="38">
        <v>108805600</v>
      </c>
      <c r="BE182" s="38">
        <v>67957867</v>
      </c>
      <c r="BF182" s="105"/>
      <c r="BG182" s="38">
        <v>53420800</v>
      </c>
      <c r="BH182" s="36"/>
      <c r="BI182" s="42"/>
      <c r="BJ182" s="38"/>
      <c r="BK182" s="35"/>
      <c r="BL182" s="30">
        <f t="shared" ref="BL182:BL187" si="266">+SUM(AZ182:BK182)</f>
        <v>595292215</v>
      </c>
      <c r="BM182" s="42"/>
      <c r="BN182" s="38"/>
      <c r="BO182" s="38"/>
      <c r="BP182" s="38"/>
      <c r="BQ182" s="35">
        <v>29919041</v>
      </c>
      <c r="BR182" s="38">
        <v>49267080</v>
      </c>
      <c r="BS182" s="42">
        <v>52664800</v>
      </c>
      <c r="BT182" s="102">
        <v>82438827</v>
      </c>
      <c r="BU182" s="481">
        <v>69057080</v>
      </c>
      <c r="BV182" s="42"/>
      <c r="BW182" s="38"/>
      <c r="BX182" s="35"/>
      <c r="BY182" s="30">
        <f t="shared" ref="BY182:BY187" si="267">+SUM(BM182:BX182)</f>
        <v>283346828</v>
      </c>
      <c r="BZ182" s="42"/>
      <c r="CA182" s="38"/>
      <c r="CB182" s="38"/>
      <c r="CC182" s="38"/>
      <c r="CD182" s="38">
        <v>29919041</v>
      </c>
      <c r="CE182" s="38">
        <v>49267080</v>
      </c>
      <c r="CF182" s="105">
        <v>52664800</v>
      </c>
      <c r="CG182" s="105">
        <v>82438827</v>
      </c>
      <c r="CH182" s="481">
        <v>69057080</v>
      </c>
      <c r="CI182" s="102"/>
      <c r="CJ182" s="38"/>
      <c r="CK182" s="35"/>
      <c r="CL182" s="30">
        <f t="shared" ref="CL182:CL187" si="268">+SUM(BZ182:CK182)</f>
        <v>283346828</v>
      </c>
      <c r="CM182" s="33">
        <f t="shared" ref="CM182:CM187" si="269">+AL182-AY182</f>
        <v>57633119</v>
      </c>
      <c r="CN182" s="33">
        <f t="shared" ref="CN182:CN187" si="270">+AY182-BL182</f>
        <v>347074666</v>
      </c>
      <c r="CO182" s="33">
        <f t="shared" ref="CO182:CO187" si="271">+BL182-BY182</f>
        <v>311945387</v>
      </c>
      <c r="CP182" s="33">
        <f t="shared" ref="CP182:CP187" si="272">+BY182-CL182</f>
        <v>0</v>
      </c>
      <c r="CQ182" s="74">
        <f t="shared" si="210"/>
        <v>0.94236688099999999</v>
      </c>
      <c r="CR182" s="74">
        <f t="shared" si="211"/>
        <v>0.59529221499999996</v>
      </c>
    </row>
    <row r="183" spans="1:96" s="26" customFormat="1" outlineLevel="2" x14ac:dyDescent="0.2">
      <c r="A183" s="403" t="s">
        <v>815</v>
      </c>
      <c r="B183" s="43" t="s">
        <v>397</v>
      </c>
      <c r="C183" s="458">
        <v>10</v>
      </c>
      <c r="D183" s="98" t="s">
        <v>359</v>
      </c>
      <c r="E183" s="33">
        <v>420000000</v>
      </c>
      <c r="F183" s="99"/>
      <c r="G183" s="99"/>
      <c r="H183" s="99"/>
      <c r="I183" s="99"/>
      <c r="J183" s="99"/>
      <c r="K183" s="99"/>
      <c r="L183" s="99"/>
      <c r="M183" s="99"/>
      <c r="N183" s="99"/>
      <c r="O183" s="99">
        <v>130000000</v>
      </c>
      <c r="P183" s="99"/>
      <c r="Q183" s="104"/>
      <c r="R183" s="101"/>
      <c r="S183" s="99"/>
      <c r="T183" s="99"/>
      <c r="U183" s="104"/>
      <c r="V183" s="30"/>
      <c r="W183" s="30"/>
      <c r="X183" s="99"/>
      <c r="Y183" s="99"/>
      <c r="Z183" s="99"/>
      <c r="AA183" s="99"/>
      <c r="AB183" s="99"/>
      <c r="AC183" s="104"/>
      <c r="AD183" s="30">
        <f t="shared" si="261"/>
        <v>0</v>
      </c>
      <c r="AE183" s="33">
        <f t="shared" si="261"/>
        <v>130000000</v>
      </c>
      <c r="AF183" s="30"/>
      <c r="AG183" s="33"/>
      <c r="AH183" s="99"/>
      <c r="AI183" s="33">
        <f t="shared" si="262"/>
        <v>550000000</v>
      </c>
      <c r="AJ183" s="1351"/>
      <c r="AK183" s="124">
        <f t="shared" si="263"/>
        <v>420000000</v>
      </c>
      <c r="AL183" s="699">
        <f t="shared" si="264"/>
        <v>550000000</v>
      </c>
      <c r="AM183" s="33">
        <v>0</v>
      </c>
      <c r="AN183" s="298">
        <v>0</v>
      </c>
      <c r="AO183" s="298">
        <v>0</v>
      </c>
      <c r="AP183" s="298">
        <v>420000000</v>
      </c>
      <c r="AQ183" s="299">
        <v>0</v>
      </c>
      <c r="AR183" s="38">
        <v>0</v>
      </c>
      <c r="AS183" s="38"/>
      <c r="AT183" s="38"/>
      <c r="AU183" s="36"/>
      <c r="AV183" s="42"/>
      <c r="AW183" s="38"/>
      <c r="AX183" s="35"/>
      <c r="AY183" s="36">
        <f t="shared" si="265"/>
        <v>420000000</v>
      </c>
      <c r="AZ183" s="33">
        <v>0</v>
      </c>
      <c r="BA183" s="30">
        <v>0</v>
      </c>
      <c r="BB183" s="38">
        <v>0</v>
      </c>
      <c r="BC183" s="38">
        <v>0</v>
      </c>
      <c r="BD183" s="38">
        <v>420000000</v>
      </c>
      <c r="BE183" s="38">
        <v>0</v>
      </c>
      <c r="BF183" s="105"/>
      <c r="BG183" s="38"/>
      <c r="BH183" s="36"/>
      <c r="BI183" s="42"/>
      <c r="BJ183" s="38"/>
      <c r="BK183" s="35"/>
      <c r="BL183" s="30">
        <f t="shared" si="266"/>
        <v>420000000</v>
      </c>
      <c r="BM183" s="42"/>
      <c r="BN183" s="34"/>
      <c r="BO183" s="34"/>
      <c r="BP183" s="34"/>
      <c r="BQ183" s="31"/>
      <c r="BR183" s="38">
        <v>84000000</v>
      </c>
      <c r="BS183" s="42"/>
      <c r="BT183" s="102"/>
      <c r="BU183" s="481">
        <v>9154061</v>
      </c>
      <c r="BV183" s="42"/>
      <c r="BW183" s="38"/>
      <c r="BX183" s="35"/>
      <c r="BY183" s="30">
        <f t="shared" si="267"/>
        <v>93154061</v>
      </c>
      <c r="BZ183" s="72"/>
      <c r="CA183" s="183"/>
      <c r="CB183" s="183"/>
      <c r="CC183" s="183"/>
      <c r="CD183" s="183"/>
      <c r="CE183" s="38">
        <v>84000000</v>
      </c>
      <c r="CF183" s="105"/>
      <c r="CG183" s="105"/>
      <c r="CH183" s="481">
        <v>9154061</v>
      </c>
      <c r="CI183" s="102"/>
      <c r="CJ183" s="38"/>
      <c r="CK183" s="35"/>
      <c r="CL183" s="30">
        <f t="shared" si="268"/>
        <v>93154061</v>
      </c>
      <c r="CM183" s="33">
        <f t="shared" si="269"/>
        <v>130000000</v>
      </c>
      <c r="CN183" s="33">
        <f t="shared" si="270"/>
        <v>0</v>
      </c>
      <c r="CO183" s="33">
        <f t="shared" si="271"/>
        <v>326845939</v>
      </c>
      <c r="CP183" s="33">
        <f t="shared" si="272"/>
        <v>0</v>
      </c>
      <c r="CQ183" s="74">
        <f t="shared" si="210"/>
        <v>0.76363636363636367</v>
      </c>
      <c r="CR183" s="74">
        <f t="shared" si="211"/>
        <v>0.76363636363636367</v>
      </c>
    </row>
    <row r="184" spans="1:96" s="26" customFormat="1" outlineLevel="2" x14ac:dyDescent="0.2">
      <c r="A184" s="403" t="s">
        <v>816</v>
      </c>
      <c r="B184" s="43" t="s">
        <v>398</v>
      </c>
      <c r="C184" s="458">
        <v>10</v>
      </c>
      <c r="D184" s="98" t="s">
        <v>360</v>
      </c>
      <c r="E184" s="33">
        <v>250000000</v>
      </c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104"/>
      <c r="R184" s="101"/>
      <c r="S184" s="99"/>
      <c r="T184" s="99"/>
      <c r="U184" s="104"/>
      <c r="V184" s="30"/>
      <c r="W184" s="30"/>
      <c r="X184" s="99"/>
      <c r="Y184" s="99"/>
      <c r="Z184" s="99"/>
      <c r="AA184" s="99"/>
      <c r="AB184" s="99"/>
      <c r="AC184" s="104"/>
      <c r="AD184" s="30">
        <f t="shared" si="261"/>
        <v>0</v>
      </c>
      <c r="AE184" s="33">
        <f t="shared" si="261"/>
        <v>0</v>
      </c>
      <c r="AF184" s="30"/>
      <c r="AG184" s="33"/>
      <c r="AH184" s="99"/>
      <c r="AI184" s="33">
        <f t="shared" si="262"/>
        <v>250000000</v>
      </c>
      <c r="AJ184" s="1351"/>
      <c r="AK184" s="124">
        <f t="shared" si="263"/>
        <v>250000000</v>
      </c>
      <c r="AL184" s="699">
        <f t="shared" si="264"/>
        <v>250000000</v>
      </c>
      <c r="AM184" s="33">
        <v>250000000</v>
      </c>
      <c r="AN184" s="298">
        <v>0</v>
      </c>
      <c r="AO184" s="298">
        <v>0</v>
      </c>
      <c r="AP184" s="298">
        <v>0</v>
      </c>
      <c r="AQ184" s="299">
        <v>0</v>
      </c>
      <c r="AR184" s="38">
        <v>0</v>
      </c>
      <c r="AS184" s="38"/>
      <c r="AT184" s="38"/>
      <c r="AU184" s="36"/>
      <c r="AV184" s="42"/>
      <c r="AW184" s="38"/>
      <c r="AX184" s="35"/>
      <c r="AY184" s="36">
        <f t="shared" si="265"/>
        <v>250000000</v>
      </c>
      <c r="AZ184" s="33">
        <v>0</v>
      </c>
      <c r="BA184" s="30">
        <v>0</v>
      </c>
      <c r="BB184" s="38">
        <v>250000000</v>
      </c>
      <c r="BC184" s="38">
        <v>0</v>
      </c>
      <c r="BD184" s="38">
        <v>0</v>
      </c>
      <c r="BE184" s="38">
        <v>0</v>
      </c>
      <c r="BF184" s="105"/>
      <c r="BG184" s="38"/>
      <c r="BH184" s="36"/>
      <c r="BI184" s="42"/>
      <c r="BJ184" s="38"/>
      <c r="BK184" s="35"/>
      <c r="BL184" s="30">
        <f t="shared" si="266"/>
        <v>250000000</v>
      </c>
      <c r="BM184" s="42"/>
      <c r="BN184" s="38"/>
      <c r="BO184" s="38"/>
      <c r="BP184" s="38">
        <v>4880528</v>
      </c>
      <c r="BQ184" s="35">
        <v>5761228</v>
      </c>
      <c r="BR184" s="38"/>
      <c r="BS184" s="42">
        <v>6974630</v>
      </c>
      <c r="BT184" s="102"/>
      <c r="BU184" s="481">
        <v>62577876</v>
      </c>
      <c r="BV184" s="42"/>
      <c r="BW184" s="38"/>
      <c r="BX184" s="35"/>
      <c r="BY184" s="30">
        <f t="shared" si="267"/>
        <v>80194262</v>
      </c>
      <c r="BZ184" s="42"/>
      <c r="CA184" s="38"/>
      <c r="CB184" s="38"/>
      <c r="CC184" s="38">
        <v>4880528</v>
      </c>
      <c r="CD184" s="38">
        <v>795903</v>
      </c>
      <c r="CE184" s="38">
        <v>4965325</v>
      </c>
      <c r="CF184" s="105">
        <v>6974630</v>
      </c>
      <c r="CG184" s="105"/>
      <c r="CH184" s="481">
        <v>62577876</v>
      </c>
      <c r="CI184" s="102"/>
      <c r="CJ184" s="38"/>
      <c r="CK184" s="35"/>
      <c r="CL184" s="30">
        <f t="shared" si="268"/>
        <v>80194262</v>
      </c>
      <c r="CM184" s="33">
        <f t="shared" si="269"/>
        <v>0</v>
      </c>
      <c r="CN184" s="33">
        <f t="shared" si="270"/>
        <v>0</v>
      </c>
      <c r="CO184" s="33">
        <f t="shared" si="271"/>
        <v>169805738</v>
      </c>
      <c r="CP184" s="33">
        <f t="shared" si="272"/>
        <v>0</v>
      </c>
      <c r="CQ184" s="74">
        <f t="shared" si="210"/>
        <v>1</v>
      </c>
      <c r="CR184" s="74">
        <f t="shared" si="211"/>
        <v>1</v>
      </c>
    </row>
    <row r="185" spans="1:96" s="26" customFormat="1" ht="21" customHeight="1" outlineLevel="2" x14ac:dyDescent="0.2">
      <c r="A185" s="403" t="s">
        <v>817</v>
      </c>
      <c r="B185" s="43" t="s">
        <v>399</v>
      </c>
      <c r="C185" s="458">
        <v>10</v>
      </c>
      <c r="D185" s="98" t="s">
        <v>104</v>
      </c>
      <c r="E185" s="33">
        <v>400000000</v>
      </c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104"/>
      <c r="R185" s="101"/>
      <c r="S185" s="99"/>
      <c r="T185" s="99"/>
      <c r="U185" s="104"/>
      <c r="V185" s="30"/>
      <c r="W185" s="30"/>
      <c r="X185" s="99"/>
      <c r="Y185" s="99"/>
      <c r="Z185" s="99"/>
      <c r="AA185" s="99"/>
      <c r="AB185" s="99"/>
      <c r="AC185" s="104"/>
      <c r="AD185" s="30">
        <f t="shared" si="261"/>
        <v>0</v>
      </c>
      <c r="AE185" s="33">
        <f t="shared" si="261"/>
        <v>0</v>
      </c>
      <c r="AF185" s="30"/>
      <c r="AG185" s="33"/>
      <c r="AH185" s="99"/>
      <c r="AI185" s="33">
        <f t="shared" si="262"/>
        <v>400000000</v>
      </c>
      <c r="AJ185" s="1351"/>
      <c r="AK185" s="124">
        <f t="shared" si="263"/>
        <v>400000000</v>
      </c>
      <c r="AL185" s="699">
        <f t="shared" si="264"/>
        <v>400000000</v>
      </c>
      <c r="AM185" s="33">
        <v>400000000</v>
      </c>
      <c r="AN185" s="298">
        <v>0</v>
      </c>
      <c r="AO185" s="298">
        <v>0</v>
      </c>
      <c r="AP185" s="298">
        <v>0</v>
      </c>
      <c r="AQ185" s="299">
        <v>0</v>
      </c>
      <c r="AR185" s="38">
        <v>0</v>
      </c>
      <c r="AS185" s="38"/>
      <c r="AT185" s="38"/>
      <c r="AU185" s="36"/>
      <c r="AV185" s="42"/>
      <c r="AW185" s="38"/>
      <c r="AX185" s="35"/>
      <c r="AY185" s="36">
        <f t="shared" si="265"/>
        <v>400000000</v>
      </c>
      <c r="AZ185" s="33"/>
      <c r="BA185" s="30">
        <v>18185567</v>
      </c>
      <c r="BB185" s="38">
        <v>24034870</v>
      </c>
      <c r="BC185" s="38">
        <v>20361340</v>
      </c>
      <c r="BD185" s="38">
        <v>44557247</v>
      </c>
      <c r="BE185" s="38">
        <v>37730170</v>
      </c>
      <c r="BF185" s="105">
        <v>44571461</v>
      </c>
      <c r="BG185" s="38">
        <v>101696761</v>
      </c>
      <c r="BH185" s="36">
        <v>43457975</v>
      </c>
      <c r="BI185" s="42"/>
      <c r="BJ185" s="38"/>
      <c r="BK185" s="35"/>
      <c r="BL185" s="30">
        <f t="shared" si="266"/>
        <v>334595391</v>
      </c>
      <c r="BM185" s="42"/>
      <c r="BN185" s="38">
        <v>4930974</v>
      </c>
      <c r="BO185" s="38">
        <v>27995522</v>
      </c>
      <c r="BP185" s="38">
        <v>14763764</v>
      </c>
      <c r="BQ185" s="35">
        <v>21449041</v>
      </c>
      <c r="BR185" s="38">
        <v>48876990</v>
      </c>
      <c r="BS185" s="42">
        <v>38443480</v>
      </c>
      <c r="BT185" s="102">
        <v>49155991</v>
      </c>
      <c r="BU185" s="481">
        <v>51507970</v>
      </c>
      <c r="BV185" s="42"/>
      <c r="BW185" s="38"/>
      <c r="BX185" s="35"/>
      <c r="BY185" s="30">
        <f t="shared" si="267"/>
        <v>257123732</v>
      </c>
      <c r="BZ185" s="42"/>
      <c r="CA185" s="38">
        <v>4569798</v>
      </c>
      <c r="CB185" s="38">
        <v>23365825</v>
      </c>
      <c r="CC185" s="38">
        <v>16639108</v>
      </c>
      <c r="CD185" s="38">
        <v>19916336</v>
      </c>
      <c r="CE185" s="38">
        <v>37960702</v>
      </c>
      <c r="CF185" s="105">
        <v>44582707</v>
      </c>
      <c r="CG185" s="105">
        <v>53754529</v>
      </c>
      <c r="CH185" s="481">
        <v>56334727</v>
      </c>
      <c r="CI185" s="102"/>
      <c r="CJ185" s="38"/>
      <c r="CK185" s="35"/>
      <c r="CL185" s="30">
        <f t="shared" si="268"/>
        <v>257123732</v>
      </c>
      <c r="CM185" s="33">
        <f t="shared" si="269"/>
        <v>0</v>
      </c>
      <c r="CN185" s="33">
        <f t="shared" si="270"/>
        <v>65404609</v>
      </c>
      <c r="CO185" s="33">
        <f t="shared" si="271"/>
        <v>77471659</v>
      </c>
      <c r="CP185" s="33">
        <f t="shared" si="272"/>
        <v>0</v>
      </c>
      <c r="CQ185" s="74">
        <f t="shared" si="210"/>
        <v>1</v>
      </c>
      <c r="CR185" s="74">
        <f t="shared" si="211"/>
        <v>0.83648847749999999</v>
      </c>
    </row>
    <row r="186" spans="1:96" s="26" customFormat="1" ht="36" outlineLevel="2" x14ac:dyDescent="0.2">
      <c r="A186" s="403" t="s">
        <v>818</v>
      </c>
      <c r="B186" s="43" t="s">
        <v>400</v>
      </c>
      <c r="C186" s="458">
        <v>10</v>
      </c>
      <c r="D186" s="98" t="s">
        <v>361</v>
      </c>
      <c r="E186" s="33">
        <v>100000000</v>
      </c>
      <c r="F186" s="99"/>
      <c r="G186" s="99"/>
      <c r="H186" s="99"/>
      <c r="I186" s="99"/>
      <c r="J186" s="99"/>
      <c r="K186" s="99"/>
      <c r="L186" s="99"/>
      <c r="M186" s="99"/>
      <c r="N186" s="99"/>
      <c r="O186" s="99">
        <v>100000000</v>
      </c>
      <c r="P186" s="99"/>
      <c r="Q186" s="104"/>
      <c r="R186" s="101"/>
      <c r="S186" s="99"/>
      <c r="T186" s="99"/>
      <c r="U186" s="104"/>
      <c r="V186" s="30"/>
      <c r="W186" s="30"/>
      <c r="X186" s="99"/>
      <c r="Y186" s="99"/>
      <c r="Z186" s="99"/>
      <c r="AA186" s="99"/>
      <c r="AB186" s="99"/>
      <c r="AC186" s="104"/>
      <c r="AD186" s="30">
        <f t="shared" si="261"/>
        <v>0</v>
      </c>
      <c r="AE186" s="33">
        <f t="shared" si="261"/>
        <v>100000000</v>
      </c>
      <c r="AF186" s="30"/>
      <c r="AG186" s="33"/>
      <c r="AH186" s="99"/>
      <c r="AI186" s="33">
        <f t="shared" si="262"/>
        <v>200000000</v>
      </c>
      <c r="AJ186" s="1351"/>
      <c r="AK186" s="124">
        <f t="shared" si="263"/>
        <v>200000000</v>
      </c>
      <c r="AL186" s="699">
        <f t="shared" si="264"/>
        <v>200000000</v>
      </c>
      <c r="AM186" s="33">
        <v>0</v>
      </c>
      <c r="AN186" s="298">
        <v>0</v>
      </c>
      <c r="AO186" s="298">
        <v>0</v>
      </c>
      <c r="AP186" s="298">
        <v>0</v>
      </c>
      <c r="AQ186" s="299">
        <v>0</v>
      </c>
      <c r="AR186" s="38">
        <v>0</v>
      </c>
      <c r="AS186" s="38">
        <v>200000000</v>
      </c>
      <c r="AT186" s="38"/>
      <c r="AU186" s="36"/>
      <c r="AV186" s="42"/>
      <c r="AW186" s="38"/>
      <c r="AX186" s="35"/>
      <c r="AY186" s="36">
        <f t="shared" si="265"/>
        <v>200000000</v>
      </c>
      <c r="AZ186" s="33">
        <v>0</v>
      </c>
      <c r="BA186" s="30">
        <v>0</v>
      </c>
      <c r="BB186" s="30">
        <v>0</v>
      </c>
      <c r="BC186" s="30">
        <v>0</v>
      </c>
      <c r="BD186" s="30">
        <v>0</v>
      </c>
      <c r="BE186" s="38">
        <v>0</v>
      </c>
      <c r="BF186" s="105"/>
      <c r="BG186" s="38"/>
      <c r="BH186" s="36"/>
      <c r="BI186" s="42"/>
      <c r="BJ186" s="38"/>
      <c r="BK186" s="35"/>
      <c r="BL186" s="30">
        <f t="shared" si="266"/>
        <v>0</v>
      </c>
      <c r="BM186" s="42">
        <v>0</v>
      </c>
      <c r="BN186" s="34">
        <v>0</v>
      </c>
      <c r="BO186" s="34">
        <v>0</v>
      </c>
      <c r="BP186" s="34">
        <v>0</v>
      </c>
      <c r="BQ186" s="31">
        <v>0</v>
      </c>
      <c r="BR186" s="38">
        <v>0</v>
      </c>
      <c r="BS186" s="42">
        <v>0</v>
      </c>
      <c r="BT186" s="102">
        <v>0</v>
      </c>
      <c r="BU186" s="481">
        <v>0</v>
      </c>
      <c r="BV186" s="42"/>
      <c r="BW186" s="38"/>
      <c r="BX186" s="35"/>
      <c r="BY186" s="30">
        <f t="shared" si="267"/>
        <v>0</v>
      </c>
      <c r="BZ186" s="72"/>
      <c r="CA186" s="183"/>
      <c r="CB186" s="183"/>
      <c r="CC186" s="183"/>
      <c r="CD186" s="183"/>
      <c r="CE186" s="38"/>
      <c r="CF186" s="105"/>
      <c r="CG186" s="105"/>
      <c r="CH186" s="481"/>
      <c r="CI186" s="102"/>
      <c r="CJ186" s="38"/>
      <c r="CK186" s="35"/>
      <c r="CL186" s="30">
        <f t="shared" si="268"/>
        <v>0</v>
      </c>
      <c r="CM186" s="33">
        <f t="shared" si="269"/>
        <v>0</v>
      </c>
      <c r="CN186" s="33">
        <f t="shared" si="270"/>
        <v>200000000</v>
      </c>
      <c r="CO186" s="33">
        <f t="shared" si="271"/>
        <v>0</v>
      </c>
      <c r="CP186" s="33">
        <f t="shared" si="272"/>
        <v>0</v>
      </c>
      <c r="CQ186" s="74">
        <f t="shared" si="210"/>
        <v>1</v>
      </c>
      <c r="CR186" s="74">
        <f t="shared" si="211"/>
        <v>0</v>
      </c>
    </row>
    <row r="187" spans="1:96" s="26" customFormat="1" outlineLevel="2" x14ac:dyDescent="0.2">
      <c r="A187" s="403" t="s">
        <v>819</v>
      </c>
      <c r="B187" s="43" t="s">
        <v>401</v>
      </c>
      <c r="C187" s="458">
        <v>10</v>
      </c>
      <c r="D187" s="98" t="s">
        <v>362</v>
      </c>
      <c r="E187" s="33">
        <v>1077848000</v>
      </c>
      <c r="F187" s="99"/>
      <c r="G187" s="99"/>
      <c r="H187" s="99"/>
      <c r="I187" s="99"/>
      <c r="J187" s="99"/>
      <c r="K187" s="99"/>
      <c r="L187" s="99"/>
      <c r="M187" s="99"/>
      <c r="N187" s="99"/>
      <c r="O187" s="99">
        <v>22152000</v>
      </c>
      <c r="P187" s="99"/>
      <c r="Q187" s="104"/>
      <c r="R187" s="101"/>
      <c r="S187" s="99"/>
      <c r="T187" s="99"/>
      <c r="U187" s="104"/>
      <c r="V187" s="30"/>
      <c r="W187" s="30"/>
      <c r="X187" s="99"/>
      <c r="Y187" s="99"/>
      <c r="Z187" s="99"/>
      <c r="AA187" s="99"/>
      <c r="AB187" s="99"/>
      <c r="AC187" s="104"/>
      <c r="AD187" s="30">
        <f t="shared" si="261"/>
        <v>0</v>
      </c>
      <c r="AE187" s="33">
        <f t="shared" si="261"/>
        <v>22152000</v>
      </c>
      <c r="AF187" s="30">
        <v>650000000</v>
      </c>
      <c r="AG187" s="33"/>
      <c r="AH187" s="99"/>
      <c r="AI187" s="33">
        <f t="shared" si="262"/>
        <v>450000000</v>
      </c>
      <c r="AJ187" s="1351">
        <v>350000000</v>
      </c>
      <c r="AK187" s="124">
        <f t="shared" si="263"/>
        <v>350000000</v>
      </c>
      <c r="AL187" s="699">
        <f t="shared" si="264"/>
        <v>100000000</v>
      </c>
      <c r="AM187" s="33">
        <v>0</v>
      </c>
      <c r="AN187" s="298">
        <v>0</v>
      </c>
      <c r="AO187" s="298">
        <v>0</v>
      </c>
      <c r="AP187" s="298">
        <v>0</v>
      </c>
      <c r="AQ187" s="299">
        <v>0</v>
      </c>
      <c r="AR187" s="38">
        <v>0</v>
      </c>
      <c r="AS187" s="38"/>
      <c r="AT187" s="38"/>
      <c r="AU187" s="36"/>
      <c r="AV187" s="42"/>
      <c r="AW187" s="38"/>
      <c r="AX187" s="35"/>
      <c r="AY187" s="36">
        <f t="shared" si="265"/>
        <v>0</v>
      </c>
      <c r="AZ187" s="33">
        <v>0</v>
      </c>
      <c r="BA187" s="30">
        <v>0</v>
      </c>
      <c r="BB187" s="30">
        <v>0</v>
      </c>
      <c r="BC187" s="30">
        <v>0</v>
      </c>
      <c r="BD187" s="30">
        <v>0</v>
      </c>
      <c r="BE187" s="38">
        <v>0</v>
      </c>
      <c r="BF187" s="105"/>
      <c r="BG187" s="38"/>
      <c r="BH187" s="36"/>
      <c r="BI187" s="42"/>
      <c r="BJ187" s="38"/>
      <c r="BK187" s="35"/>
      <c r="BL187" s="30">
        <f t="shared" si="266"/>
        <v>0</v>
      </c>
      <c r="BM187" s="42">
        <v>0</v>
      </c>
      <c r="BN187" s="34">
        <v>0</v>
      </c>
      <c r="BO187" s="34">
        <v>0</v>
      </c>
      <c r="BP187" s="34">
        <v>0</v>
      </c>
      <c r="BQ187" s="31">
        <v>0</v>
      </c>
      <c r="BR187" s="38">
        <v>0</v>
      </c>
      <c r="BS187" s="42"/>
      <c r="BT187" s="102"/>
      <c r="BU187" s="481"/>
      <c r="BV187" s="42"/>
      <c r="BW187" s="38"/>
      <c r="BX187" s="35"/>
      <c r="BY187" s="30">
        <f t="shared" si="267"/>
        <v>0</v>
      </c>
      <c r="BZ187" s="72"/>
      <c r="CA187" s="183"/>
      <c r="CB187" s="183"/>
      <c r="CC187" s="183"/>
      <c r="CD187" s="183"/>
      <c r="CE187" s="38"/>
      <c r="CF187" s="105"/>
      <c r="CG187" s="105"/>
      <c r="CH187" s="481"/>
      <c r="CI187" s="102"/>
      <c r="CJ187" s="38"/>
      <c r="CK187" s="35"/>
      <c r="CL187" s="30">
        <f t="shared" si="268"/>
        <v>0</v>
      </c>
      <c r="CM187" s="33">
        <f t="shared" si="269"/>
        <v>100000000</v>
      </c>
      <c r="CN187" s="33">
        <f t="shared" si="270"/>
        <v>0</v>
      </c>
      <c r="CO187" s="33">
        <f t="shared" si="271"/>
        <v>0</v>
      </c>
      <c r="CP187" s="33">
        <f t="shared" si="272"/>
        <v>0</v>
      </c>
      <c r="CQ187" s="74">
        <f t="shared" si="210"/>
        <v>0</v>
      </c>
      <c r="CR187" s="74">
        <f t="shared" si="211"/>
        <v>0</v>
      </c>
    </row>
    <row r="188" spans="1:96" s="26" customFormat="1" ht="81.75" customHeight="1" x14ac:dyDescent="0.2">
      <c r="A188" s="258"/>
      <c r="B188" s="333" t="s">
        <v>402</v>
      </c>
      <c r="C188" s="469" t="s">
        <v>85</v>
      </c>
      <c r="D188" s="1359" t="s">
        <v>351</v>
      </c>
      <c r="E188" s="334">
        <f>+E189</f>
        <v>900000000</v>
      </c>
      <c r="F188" s="334">
        <f t="shared" ref="F188:BS188" si="273">+F189</f>
        <v>0</v>
      </c>
      <c r="G188" s="334">
        <f t="shared" si="273"/>
        <v>0</v>
      </c>
      <c r="H188" s="334">
        <f t="shared" si="273"/>
        <v>0</v>
      </c>
      <c r="I188" s="334">
        <f t="shared" si="273"/>
        <v>0</v>
      </c>
      <c r="J188" s="334">
        <f t="shared" si="273"/>
        <v>0</v>
      </c>
      <c r="K188" s="334">
        <f t="shared" si="273"/>
        <v>0</v>
      </c>
      <c r="L188" s="334">
        <f t="shared" si="273"/>
        <v>69495316</v>
      </c>
      <c r="M188" s="334">
        <f t="shared" si="273"/>
        <v>69495316</v>
      </c>
      <c r="N188" s="334">
        <f t="shared" si="273"/>
        <v>0</v>
      </c>
      <c r="O188" s="334">
        <f t="shared" si="273"/>
        <v>0</v>
      </c>
      <c r="P188" s="334">
        <f t="shared" si="273"/>
        <v>50000000</v>
      </c>
      <c r="Q188" s="335">
        <f t="shared" si="273"/>
        <v>50000000</v>
      </c>
      <c r="R188" s="336">
        <f t="shared" si="273"/>
        <v>42595455</v>
      </c>
      <c r="S188" s="334">
        <f t="shared" si="273"/>
        <v>42595455</v>
      </c>
      <c r="T188" s="334">
        <f>+T189</f>
        <v>0</v>
      </c>
      <c r="U188" s="335">
        <f t="shared" si="273"/>
        <v>0</v>
      </c>
      <c r="V188" s="336">
        <f t="shared" si="273"/>
        <v>0</v>
      </c>
      <c r="W188" s="336">
        <f t="shared" si="273"/>
        <v>0</v>
      </c>
      <c r="X188" s="334">
        <f t="shared" si="273"/>
        <v>0</v>
      </c>
      <c r="Y188" s="334">
        <f t="shared" si="273"/>
        <v>0</v>
      </c>
      <c r="Z188" s="334">
        <f t="shared" si="273"/>
        <v>0</v>
      </c>
      <c r="AA188" s="334">
        <f t="shared" si="273"/>
        <v>0</v>
      </c>
      <c r="AB188" s="334">
        <f t="shared" si="273"/>
        <v>0</v>
      </c>
      <c r="AC188" s="335">
        <f t="shared" si="273"/>
        <v>0</v>
      </c>
      <c r="AD188" s="336">
        <f t="shared" si="273"/>
        <v>162090771</v>
      </c>
      <c r="AE188" s="334">
        <f t="shared" si="273"/>
        <v>162090771</v>
      </c>
      <c r="AF188" s="336">
        <f t="shared" si="273"/>
        <v>0</v>
      </c>
      <c r="AG188" s="334">
        <f t="shared" si="273"/>
        <v>0</v>
      </c>
      <c r="AH188" s="334">
        <f t="shared" si="273"/>
        <v>0</v>
      </c>
      <c r="AI188" s="1280">
        <f t="shared" si="273"/>
        <v>900000000</v>
      </c>
      <c r="AJ188" s="334">
        <f t="shared" si="273"/>
        <v>300000000</v>
      </c>
      <c r="AK188" s="334">
        <f t="shared" si="273"/>
        <v>867051354</v>
      </c>
      <c r="AL188" s="334">
        <f t="shared" si="273"/>
        <v>600000000</v>
      </c>
      <c r="AM188" s="334">
        <f t="shared" si="273"/>
        <v>45000000</v>
      </c>
      <c r="AN188" s="334">
        <f t="shared" si="273"/>
        <v>242854609</v>
      </c>
      <c r="AO188" s="334">
        <f t="shared" si="273"/>
        <v>40930304</v>
      </c>
      <c r="AP188" s="334">
        <f t="shared" si="273"/>
        <v>37254930</v>
      </c>
      <c r="AQ188" s="334">
        <f t="shared" si="273"/>
        <v>97511511</v>
      </c>
      <c r="AR188" s="334">
        <f t="shared" si="273"/>
        <v>40000000</v>
      </c>
      <c r="AS188" s="334">
        <f t="shared" si="273"/>
        <v>0</v>
      </c>
      <c r="AT188" s="334">
        <f t="shared" si="273"/>
        <v>23500000</v>
      </c>
      <c r="AU188" s="334">
        <f t="shared" si="273"/>
        <v>40000000</v>
      </c>
      <c r="AV188" s="334">
        <f t="shared" si="273"/>
        <v>0</v>
      </c>
      <c r="AW188" s="334">
        <f t="shared" si="273"/>
        <v>0</v>
      </c>
      <c r="AX188" s="334">
        <f t="shared" si="273"/>
        <v>0</v>
      </c>
      <c r="AY188" s="334">
        <f t="shared" si="273"/>
        <v>567051354</v>
      </c>
      <c r="AZ188" s="334">
        <f t="shared" si="273"/>
        <v>0</v>
      </c>
      <c r="BA188" s="334">
        <f t="shared" si="273"/>
        <v>3353242</v>
      </c>
      <c r="BB188" s="334">
        <f t="shared" si="273"/>
        <v>47390301</v>
      </c>
      <c r="BC188" s="334">
        <f t="shared" si="273"/>
        <v>130913812</v>
      </c>
      <c r="BD188" s="334">
        <f t="shared" si="273"/>
        <v>42221490</v>
      </c>
      <c r="BE188" s="334">
        <f t="shared" si="273"/>
        <v>46489631</v>
      </c>
      <c r="BF188" s="334">
        <f t="shared" si="273"/>
        <v>50174316</v>
      </c>
      <c r="BG188" s="334">
        <f t="shared" si="273"/>
        <v>27233947</v>
      </c>
      <c r="BH188" s="334">
        <f t="shared" si="273"/>
        <v>47006649</v>
      </c>
      <c r="BI188" s="334">
        <f t="shared" si="273"/>
        <v>0</v>
      </c>
      <c r="BJ188" s="334">
        <f t="shared" si="273"/>
        <v>0</v>
      </c>
      <c r="BK188" s="334">
        <f t="shared" si="273"/>
        <v>0</v>
      </c>
      <c r="BL188" s="334">
        <f t="shared" si="273"/>
        <v>394783388</v>
      </c>
      <c r="BM188" s="334">
        <f t="shared" si="273"/>
        <v>0</v>
      </c>
      <c r="BN188" s="334">
        <f t="shared" si="273"/>
        <v>0</v>
      </c>
      <c r="BO188" s="334">
        <f t="shared" si="273"/>
        <v>3724720</v>
      </c>
      <c r="BP188" s="334">
        <f t="shared" si="273"/>
        <v>2221080</v>
      </c>
      <c r="BQ188" s="334">
        <f t="shared" si="273"/>
        <v>13318739</v>
      </c>
      <c r="BR188" s="330">
        <f t="shared" si="273"/>
        <v>26703548</v>
      </c>
      <c r="BS188" s="334">
        <f t="shared" si="273"/>
        <v>31632177</v>
      </c>
      <c r="BT188" s="334">
        <f t="shared" ref="BT188:CP188" si="274">+BT189</f>
        <v>41540466</v>
      </c>
      <c r="BU188" s="334">
        <f t="shared" si="274"/>
        <v>51031567</v>
      </c>
      <c r="BV188" s="334">
        <f t="shared" si="274"/>
        <v>0</v>
      </c>
      <c r="BW188" s="334">
        <f t="shared" si="274"/>
        <v>0</v>
      </c>
      <c r="BX188" s="334">
        <f t="shared" si="274"/>
        <v>0</v>
      </c>
      <c r="BY188" s="334">
        <f t="shared" si="274"/>
        <v>170172297</v>
      </c>
      <c r="BZ188" s="334"/>
      <c r="CA188" s="334">
        <v>4569798</v>
      </c>
      <c r="CB188" s="334">
        <v>23365825</v>
      </c>
      <c r="CC188" s="334">
        <v>16639108</v>
      </c>
      <c r="CD188" s="334">
        <v>19916336</v>
      </c>
      <c r="CE188" s="334">
        <v>37960702</v>
      </c>
      <c r="CF188" s="334">
        <f>+CF189</f>
        <v>34639000</v>
      </c>
      <c r="CG188" s="334">
        <f t="shared" si="274"/>
        <v>41053340</v>
      </c>
      <c r="CH188" s="334">
        <f t="shared" si="274"/>
        <v>53164281</v>
      </c>
      <c r="CI188" s="334">
        <f t="shared" si="274"/>
        <v>0</v>
      </c>
      <c r="CJ188" s="334">
        <f t="shared" si="274"/>
        <v>0</v>
      </c>
      <c r="CK188" s="334">
        <f t="shared" si="274"/>
        <v>0</v>
      </c>
      <c r="CL188" s="334">
        <f t="shared" si="274"/>
        <v>170172297</v>
      </c>
      <c r="CM188" s="334">
        <f t="shared" si="274"/>
        <v>32948646</v>
      </c>
      <c r="CN188" s="334">
        <f t="shared" si="274"/>
        <v>172267966</v>
      </c>
      <c r="CO188" s="334">
        <f t="shared" si="274"/>
        <v>224611091</v>
      </c>
      <c r="CP188" s="334">
        <f t="shared" si="274"/>
        <v>0</v>
      </c>
      <c r="CQ188" s="340">
        <f t="shared" si="210"/>
        <v>0.94508559000000003</v>
      </c>
      <c r="CR188" s="340">
        <f t="shared" si="211"/>
        <v>0.65797231333333328</v>
      </c>
    </row>
    <row r="189" spans="1:96" s="26" customFormat="1" ht="21" customHeight="1" outlineLevel="1" x14ac:dyDescent="0.2">
      <c r="A189" s="258"/>
      <c r="B189" s="1294" t="s">
        <v>432</v>
      </c>
      <c r="C189" s="464">
        <v>10</v>
      </c>
      <c r="D189" s="423" t="s">
        <v>358</v>
      </c>
      <c r="E189" s="164">
        <f>+SUM(E190:E195)</f>
        <v>900000000</v>
      </c>
      <c r="F189" s="164">
        <f t="shared" ref="F189:BS189" si="275">+SUM(F190:F195)</f>
        <v>0</v>
      </c>
      <c r="G189" s="164">
        <f t="shared" si="275"/>
        <v>0</v>
      </c>
      <c r="H189" s="164">
        <f t="shared" si="275"/>
        <v>0</v>
      </c>
      <c r="I189" s="164">
        <f t="shared" si="275"/>
        <v>0</v>
      </c>
      <c r="J189" s="164">
        <f t="shared" si="275"/>
        <v>0</v>
      </c>
      <c r="K189" s="164">
        <f t="shared" si="275"/>
        <v>0</v>
      </c>
      <c r="L189" s="164">
        <f t="shared" si="275"/>
        <v>69495316</v>
      </c>
      <c r="M189" s="164">
        <f t="shared" si="275"/>
        <v>69495316</v>
      </c>
      <c r="N189" s="164">
        <f t="shared" si="275"/>
        <v>0</v>
      </c>
      <c r="O189" s="164">
        <f t="shared" si="275"/>
        <v>0</v>
      </c>
      <c r="P189" s="164">
        <f>+SUM(P190:P195)</f>
        <v>50000000</v>
      </c>
      <c r="Q189" s="168">
        <f>+SUM(Q190:Q195)</f>
        <v>50000000</v>
      </c>
      <c r="R189" s="180">
        <f t="shared" si="275"/>
        <v>42595455</v>
      </c>
      <c r="S189" s="164">
        <f t="shared" si="275"/>
        <v>42595455</v>
      </c>
      <c r="T189" s="164">
        <f t="shared" si="275"/>
        <v>0</v>
      </c>
      <c r="U189" s="168">
        <f t="shared" si="275"/>
        <v>0</v>
      </c>
      <c r="V189" s="180">
        <f t="shared" si="275"/>
        <v>0</v>
      </c>
      <c r="W189" s="180">
        <f t="shared" si="275"/>
        <v>0</v>
      </c>
      <c r="X189" s="164">
        <f t="shared" si="275"/>
        <v>0</v>
      </c>
      <c r="Y189" s="164">
        <f t="shared" si="275"/>
        <v>0</v>
      </c>
      <c r="Z189" s="164">
        <f t="shared" si="275"/>
        <v>0</v>
      </c>
      <c r="AA189" s="164">
        <f t="shared" si="275"/>
        <v>0</v>
      </c>
      <c r="AB189" s="164">
        <f t="shared" si="275"/>
        <v>0</v>
      </c>
      <c r="AC189" s="168">
        <f t="shared" si="275"/>
        <v>0</v>
      </c>
      <c r="AD189" s="180">
        <f t="shared" si="275"/>
        <v>162090771</v>
      </c>
      <c r="AE189" s="164">
        <f t="shared" si="275"/>
        <v>162090771</v>
      </c>
      <c r="AF189" s="180">
        <f>+SUM(AF190:AF195)</f>
        <v>0</v>
      </c>
      <c r="AG189" s="164">
        <f>+SUM(AG190:AG195)</f>
        <v>0</v>
      </c>
      <c r="AH189" s="164">
        <f t="shared" si="275"/>
        <v>0</v>
      </c>
      <c r="AI189" s="164">
        <f t="shared" si="275"/>
        <v>900000000</v>
      </c>
      <c r="AJ189" s="945">
        <f t="shared" si="275"/>
        <v>300000000</v>
      </c>
      <c r="AK189" s="164">
        <f t="shared" si="275"/>
        <v>867051354</v>
      </c>
      <c r="AL189" s="164">
        <f t="shared" si="275"/>
        <v>600000000</v>
      </c>
      <c r="AM189" s="164">
        <f t="shared" si="275"/>
        <v>45000000</v>
      </c>
      <c r="AN189" s="164">
        <f t="shared" si="275"/>
        <v>242854609</v>
      </c>
      <c r="AO189" s="168">
        <f t="shared" si="275"/>
        <v>40930304</v>
      </c>
      <c r="AP189" s="169">
        <f t="shared" si="275"/>
        <v>37254930</v>
      </c>
      <c r="AQ189" s="169">
        <f t="shared" si="275"/>
        <v>97511511</v>
      </c>
      <c r="AR189" s="169">
        <f t="shared" si="275"/>
        <v>40000000</v>
      </c>
      <c r="AS189" s="169">
        <f t="shared" si="275"/>
        <v>0</v>
      </c>
      <c r="AT189" s="169">
        <f t="shared" si="275"/>
        <v>23500000</v>
      </c>
      <c r="AU189" s="1343">
        <f t="shared" si="275"/>
        <v>40000000</v>
      </c>
      <c r="AV189" s="1344">
        <f t="shared" si="275"/>
        <v>0</v>
      </c>
      <c r="AW189" s="169">
        <f t="shared" si="275"/>
        <v>0</v>
      </c>
      <c r="AX189" s="169">
        <f t="shared" si="275"/>
        <v>0</v>
      </c>
      <c r="AY189" s="1343">
        <f t="shared" si="275"/>
        <v>567051354</v>
      </c>
      <c r="AZ189" s="164">
        <f t="shared" si="275"/>
        <v>0</v>
      </c>
      <c r="BA189" s="164">
        <f t="shared" si="275"/>
        <v>3353242</v>
      </c>
      <c r="BB189" s="164">
        <f t="shared" si="275"/>
        <v>47390301</v>
      </c>
      <c r="BC189" s="164">
        <f t="shared" si="275"/>
        <v>130913812</v>
      </c>
      <c r="BD189" s="164">
        <f t="shared" si="275"/>
        <v>42221490</v>
      </c>
      <c r="BE189" s="164">
        <f t="shared" si="275"/>
        <v>46489631</v>
      </c>
      <c r="BF189" s="164">
        <f t="shared" si="275"/>
        <v>50174316</v>
      </c>
      <c r="BG189" s="164">
        <f t="shared" si="275"/>
        <v>27233947</v>
      </c>
      <c r="BH189" s="164">
        <f t="shared" si="275"/>
        <v>47006649</v>
      </c>
      <c r="BI189" s="164">
        <f t="shared" si="275"/>
        <v>0</v>
      </c>
      <c r="BJ189" s="164">
        <f t="shared" si="275"/>
        <v>0</v>
      </c>
      <c r="BK189" s="164">
        <f t="shared" si="275"/>
        <v>0</v>
      </c>
      <c r="BL189" s="164">
        <f t="shared" si="275"/>
        <v>394783388</v>
      </c>
      <c r="BM189" s="164">
        <f t="shared" si="275"/>
        <v>0</v>
      </c>
      <c r="BN189" s="164">
        <f t="shared" si="275"/>
        <v>0</v>
      </c>
      <c r="BO189" s="164">
        <f t="shared" si="275"/>
        <v>3724720</v>
      </c>
      <c r="BP189" s="164">
        <f t="shared" si="275"/>
        <v>2221080</v>
      </c>
      <c r="BQ189" s="164">
        <f t="shared" si="275"/>
        <v>13318739</v>
      </c>
      <c r="BR189" s="164">
        <f t="shared" si="275"/>
        <v>26703548</v>
      </c>
      <c r="BS189" s="164">
        <f t="shared" si="275"/>
        <v>31632177</v>
      </c>
      <c r="BT189" s="164">
        <f t="shared" ref="BT189:CP189" si="276">+SUM(BT190:BT195)</f>
        <v>41540466</v>
      </c>
      <c r="BU189" s="164">
        <f t="shared" si="276"/>
        <v>51031567</v>
      </c>
      <c r="BV189" s="164">
        <f t="shared" si="276"/>
        <v>0</v>
      </c>
      <c r="BW189" s="164">
        <f t="shared" si="276"/>
        <v>0</v>
      </c>
      <c r="BX189" s="164">
        <f t="shared" si="276"/>
        <v>0</v>
      </c>
      <c r="BY189" s="164">
        <f t="shared" si="276"/>
        <v>170172297</v>
      </c>
      <c r="BZ189" s="164"/>
      <c r="CA189" s="164">
        <v>4569798</v>
      </c>
      <c r="CB189" s="164">
        <v>23365825</v>
      </c>
      <c r="CC189" s="164">
        <v>16639108</v>
      </c>
      <c r="CD189" s="164">
        <v>19916336</v>
      </c>
      <c r="CE189" s="164">
        <v>37960702</v>
      </c>
      <c r="CF189" s="164">
        <f>+CF190+CF191+CF192+CF193+CF194+CF195</f>
        <v>34639000</v>
      </c>
      <c r="CG189" s="164">
        <f t="shared" si="276"/>
        <v>41053340</v>
      </c>
      <c r="CH189" s="164">
        <f t="shared" si="276"/>
        <v>53164281</v>
      </c>
      <c r="CI189" s="164">
        <f t="shared" si="276"/>
        <v>0</v>
      </c>
      <c r="CJ189" s="164">
        <f t="shared" si="276"/>
        <v>0</v>
      </c>
      <c r="CK189" s="164">
        <f t="shared" si="276"/>
        <v>0</v>
      </c>
      <c r="CL189" s="164">
        <f t="shared" si="276"/>
        <v>170172297</v>
      </c>
      <c r="CM189" s="164">
        <f t="shared" si="276"/>
        <v>32948646</v>
      </c>
      <c r="CN189" s="164">
        <f t="shared" si="276"/>
        <v>172267966</v>
      </c>
      <c r="CO189" s="164">
        <f t="shared" si="276"/>
        <v>224611091</v>
      </c>
      <c r="CP189" s="164">
        <f t="shared" si="276"/>
        <v>0</v>
      </c>
      <c r="CQ189" s="342">
        <f t="shared" si="210"/>
        <v>0.94508559000000003</v>
      </c>
      <c r="CR189" s="342">
        <f t="shared" si="211"/>
        <v>0.65797231333333328</v>
      </c>
    </row>
    <row r="190" spans="1:96" s="29" customFormat="1" ht="36" outlineLevel="2" x14ac:dyDescent="0.2">
      <c r="A190" s="403" t="s">
        <v>820</v>
      </c>
      <c r="B190" s="43" t="s">
        <v>403</v>
      </c>
      <c r="C190" s="452">
        <v>10</v>
      </c>
      <c r="D190" s="65" t="s">
        <v>364</v>
      </c>
      <c r="E190" s="33">
        <v>330783684</v>
      </c>
      <c r="F190" s="27"/>
      <c r="G190" s="27"/>
      <c r="H190" s="27"/>
      <c r="I190" s="27"/>
      <c r="J190" s="27"/>
      <c r="K190" s="27"/>
      <c r="L190" s="27"/>
      <c r="M190" s="27">
        <v>55130614</v>
      </c>
      <c r="N190" s="27"/>
      <c r="O190" s="27"/>
      <c r="P190" s="27">
        <v>50000000</v>
      </c>
      <c r="Q190" s="485"/>
      <c r="R190" s="30">
        <v>22595455</v>
      </c>
      <c r="S190" s="33"/>
      <c r="T190" s="27"/>
      <c r="U190" s="485"/>
      <c r="V190" s="30"/>
      <c r="W190" s="30"/>
      <c r="X190" s="27"/>
      <c r="Y190" s="27"/>
      <c r="Z190" s="27"/>
      <c r="AA190" s="27"/>
      <c r="AB190" s="27"/>
      <c r="AC190" s="485"/>
      <c r="AD190" s="30">
        <f t="shared" ref="AD190:AE195" si="277">+F190+H190+J190+L190+N190+P190+R190+T190+V190+X190+Z190+AB190</f>
        <v>72595455</v>
      </c>
      <c r="AE190" s="33">
        <f t="shared" si="277"/>
        <v>55130614</v>
      </c>
      <c r="AF190" s="30"/>
      <c r="AG190" s="33"/>
      <c r="AH190" s="33"/>
      <c r="AI190" s="33">
        <f t="shared" ref="AI190:AI195" si="278">+E190-AD190+AE190-AH190-AF190+AG190</f>
        <v>313318843</v>
      </c>
      <c r="AJ190" s="1352"/>
      <c r="AK190" s="124">
        <f t="shared" ref="AK190:AK195" si="279">+AJ190+AY190</f>
        <v>284734899</v>
      </c>
      <c r="AL190" s="699">
        <f t="shared" ref="AL190:AL195" si="280">+AI190-AJ190</f>
        <v>313318843</v>
      </c>
      <c r="AM190" s="33"/>
      <c r="AN190" s="298">
        <v>108133609</v>
      </c>
      <c r="AO190" s="298">
        <v>40930304</v>
      </c>
      <c r="AP190" s="298">
        <v>37254930</v>
      </c>
      <c r="AQ190" s="299">
        <v>34916056</v>
      </c>
      <c r="AR190" s="59"/>
      <c r="AS190" s="38"/>
      <c r="AT190" s="59">
        <v>23500000</v>
      </c>
      <c r="AU190" s="1342">
        <v>40000000</v>
      </c>
      <c r="AV190" s="58"/>
      <c r="AW190" s="59"/>
      <c r="AX190" s="60"/>
      <c r="AY190" s="1342">
        <f t="shared" ref="AY190:AY195" si="281">+SUM(AM190:AX190)</f>
        <v>284734899</v>
      </c>
      <c r="AZ190" s="42"/>
      <c r="BA190" s="30"/>
      <c r="BB190" s="38"/>
      <c r="BC190" s="38">
        <v>125463913</v>
      </c>
      <c r="BD190" s="38">
        <v>37254930</v>
      </c>
      <c r="BE190" s="38">
        <v>34916056</v>
      </c>
      <c r="BF190" s="38"/>
      <c r="BG190" s="38"/>
      <c r="BH190" s="36">
        <v>23500000</v>
      </c>
      <c r="BI190" s="42"/>
      <c r="BJ190" s="38"/>
      <c r="BK190" s="35"/>
      <c r="BL190" s="30">
        <f t="shared" ref="BL190:BL195" si="282">+SUM(AZ190:BK190)</f>
        <v>221134899</v>
      </c>
      <c r="BM190" s="42">
        <v>0</v>
      </c>
      <c r="BN190" s="38">
        <v>0</v>
      </c>
      <c r="BO190" s="38"/>
      <c r="BP190" s="38"/>
      <c r="BQ190" s="35">
        <v>5178936</v>
      </c>
      <c r="BR190" s="38">
        <v>17207434</v>
      </c>
      <c r="BS190" s="56">
        <v>20047496</v>
      </c>
      <c r="BT190" s="42">
        <v>29904183</v>
      </c>
      <c r="BU190" s="476">
        <v>25059370</v>
      </c>
      <c r="BV190" s="44"/>
      <c r="BW190" s="38"/>
      <c r="BX190" s="35"/>
      <c r="BY190" s="30">
        <f t="shared" ref="BY190:BY195" si="283">+SUM(BM190:BX190)</f>
        <v>97397419</v>
      </c>
      <c r="BZ190" s="42"/>
      <c r="CA190" s="38"/>
      <c r="CB190" s="38"/>
      <c r="CC190" s="38"/>
      <c r="CD190" s="38">
        <v>5178936</v>
      </c>
      <c r="CE190" s="38">
        <v>17207434</v>
      </c>
      <c r="CF190" s="39">
        <v>20047496</v>
      </c>
      <c r="CG190" s="39">
        <v>29904183</v>
      </c>
      <c r="CH190" s="476">
        <v>25059370</v>
      </c>
      <c r="CI190" s="44"/>
      <c r="CJ190" s="38"/>
      <c r="CK190" s="35"/>
      <c r="CL190" s="30">
        <f t="shared" ref="CL190:CL195" si="284">+SUM(BZ190:CK190)</f>
        <v>97397419</v>
      </c>
      <c r="CM190" s="33">
        <f t="shared" ref="CM190:CM195" si="285">+AL190-AY190</f>
        <v>28583944</v>
      </c>
      <c r="CN190" s="33">
        <f t="shared" ref="CN190:CN195" si="286">+AY190-BL190</f>
        <v>63600000</v>
      </c>
      <c r="CO190" s="33">
        <f t="shared" ref="CO190:CO195" si="287">+BL190-BY190</f>
        <v>123737480</v>
      </c>
      <c r="CP190" s="33">
        <f t="shared" ref="CP190:CP195" si="288">+BY190-CL190</f>
        <v>0</v>
      </c>
      <c r="CQ190" s="74">
        <f t="shared" si="210"/>
        <v>0.90877042782900863</v>
      </c>
      <c r="CR190" s="74">
        <f t="shared" si="211"/>
        <v>0.70578231708841077</v>
      </c>
    </row>
    <row r="191" spans="1:96" s="29" customFormat="1" ht="31.5" customHeight="1" outlineLevel="2" x14ac:dyDescent="0.2">
      <c r="A191" s="403" t="s">
        <v>821</v>
      </c>
      <c r="B191" s="43" t="s">
        <v>404</v>
      </c>
      <c r="C191" s="452">
        <v>10</v>
      </c>
      <c r="D191" s="65" t="s">
        <v>359</v>
      </c>
      <c r="E191" s="33">
        <v>27565000</v>
      </c>
      <c r="F191" s="27"/>
      <c r="G191" s="27"/>
      <c r="H191" s="27"/>
      <c r="I191" s="27"/>
      <c r="J191" s="27"/>
      <c r="K191" s="27"/>
      <c r="L191" s="27">
        <v>7565000</v>
      </c>
      <c r="M191" s="27"/>
      <c r="N191" s="27"/>
      <c r="O191" s="27"/>
      <c r="P191" s="27"/>
      <c r="Q191" s="485">
        <v>20000000</v>
      </c>
      <c r="R191" s="30"/>
      <c r="S191" s="33">
        <v>22595455</v>
      </c>
      <c r="T191" s="27"/>
      <c r="U191" s="485"/>
      <c r="V191" s="30"/>
      <c r="W191" s="30"/>
      <c r="X191" s="27"/>
      <c r="Y191" s="27"/>
      <c r="Z191" s="27"/>
      <c r="AA191" s="27"/>
      <c r="AB191" s="27"/>
      <c r="AC191" s="485"/>
      <c r="AD191" s="30">
        <f t="shared" si="277"/>
        <v>7565000</v>
      </c>
      <c r="AE191" s="33">
        <f t="shared" si="277"/>
        <v>42595455</v>
      </c>
      <c r="AF191" s="30"/>
      <c r="AG191" s="33"/>
      <c r="AH191" s="33"/>
      <c r="AI191" s="33">
        <f t="shared" si="278"/>
        <v>62595455</v>
      </c>
      <c r="AJ191" s="1352"/>
      <c r="AK191" s="124">
        <f t="shared" si="279"/>
        <v>62595455</v>
      </c>
      <c r="AL191" s="699">
        <f t="shared" si="280"/>
        <v>62595455</v>
      </c>
      <c r="AM191" s="33"/>
      <c r="AN191" s="298"/>
      <c r="AO191" s="298"/>
      <c r="AP191" s="298"/>
      <c r="AQ191" s="299">
        <v>62595455</v>
      </c>
      <c r="AR191" s="59"/>
      <c r="AS191" s="38"/>
      <c r="AT191" s="59"/>
      <c r="AU191" s="1342"/>
      <c r="AV191" s="58"/>
      <c r="AW191" s="59"/>
      <c r="AX191" s="60"/>
      <c r="AY191" s="36">
        <f t="shared" si="281"/>
        <v>62595455</v>
      </c>
      <c r="AZ191" s="42"/>
      <c r="BA191" s="38"/>
      <c r="BB191" s="38"/>
      <c r="BC191" s="38"/>
      <c r="BD191" s="38"/>
      <c r="BE191" s="38"/>
      <c r="BF191" s="38">
        <v>40000000</v>
      </c>
      <c r="BG191" s="38"/>
      <c r="BH191" s="36"/>
      <c r="BI191" s="42"/>
      <c r="BJ191" s="38"/>
      <c r="BK191" s="35"/>
      <c r="BL191" s="30">
        <f t="shared" si="282"/>
        <v>40000000</v>
      </c>
      <c r="BM191" s="42">
        <v>0</v>
      </c>
      <c r="BN191" s="34">
        <v>0</v>
      </c>
      <c r="BO191" s="34"/>
      <c r="BP191" s="34"/>
      <c r="BQ191" s="31"/>
      <c r="BR191" s="38"/>
      <c r="BS191" s="56"/>
      <c r="BT191" s="42"/>
      <c r="BU191" s="476"/>
      <c r="BV191" s="44"/>
      <c r="BW191" s="38"/>
      <c r="BX191" s="35"/>
      <c r="BY191" s="30">
        <f t="shared" si="283"/>
        <v>0</v>
      </c>
      <c r="BZ191" s="72">
        <v>0</v>
      </c>
      <c r="CA191" s="183">
        <v>0</v>
      </c>
      <c r="CB191" s="183">
        <v>0</v>
      </c>
      <c r="CC191" s="183">
        <v>0</v>
      </c>
      <c r="CD191" s="183">
        <v>0</v>
      </c>
      <c r="CE191" s="38">
        <v>0</v>
      </c>
      <c r="CF191" s="39"/>
      <c r="CG191" s="39"/>
      <c r="CH191" s="476"/>
      <c r="CI191" s="44"/>
      <c r="CJ191" s="38"/>
      <c r="CK191" s="35"/>
      <c r="CL191" s="30">
        <f t="shared" si="284"/>
        <v>0</v>
      </c>
      <c r="CM191" s="33">
        <f t="shared" si="285"/>
        <v>0</v>
      </c>
      <c r="CN191" s="33">
        <f t="shared" si="286"/>
        <v>22595455</v>
      </c>
      <c r="CO191" s="33">
        <f t="shared" si="287"/>
        <v>40000000</v>
      </c>
      <c r="CP191" s="33">
        <f t="shared" si="288"/>
        <v>0</v>
      </c>
      <c r="CQ191" s="74">
        <f t="shared" si="210"/>
        <v>1</v>
      </c>
      <c r="CR191" s="74">
        <f t="shared" si="211"/>
        <v>0.63902403137735797</v>
      </c>
    </row>
    <row r="192" spans="1:96" s="29" customFormat="1" outlineLevel="2" x14ac:dyDescent="0.2">
      <c r="A192" s="403" t="s">
        <v>822</v>
      </c>
      <c r="B192" s="43" t="s">
        <v>405</v>
      </c>
      <c r="C192" s="452">
        <v>10</v>
      </c>
      <c r="D192" s="65" t="s">
        <v>360</v>
      </c>
      <c r="E192" s="33">
        <v>66355614</v>
      </c>
      <c r="F192" s="27"/>
      <c r="G192" s="27"/>
      <c r="H192" s="27"/>
      <c r="I192" s="27"/>
      <c r="J192" s="27"/>
      <c r="K192" s="27"/>
      <c r="L192" s="27">
        <v>21355614</v>
      </c>
      <c r="M192" s="27"/>
      <c r="N192" s="27"/>
      <c r="O192" s="27"/>
      <c r="P192" s="27"/>
      <c r="Q192" s="485"/>
      <c r="R192" s="484"/>
      <c r="S192" s="27"/>
      <c r="T192" s="27"/>
      <c r="U192" s="485"/>
      <c r="V192" s="30"/>
      <c r="W192" s="30"/>
      <c r="X192" s="27"/>
      <c r="Y192" s="27"/>
      <c r="Z192" s="27"/>
      <c r="AA192" s="27"/>
      <c r="AB192" s="27"/>
      <c r="AC192" s="485"/>
      <c r="AD192" s="30">
        <f t="shared" si="277"/>
        <v>21355614</v>
      </c>
      <c r="AE192" s="33">
        <f t="shared" si="277"/>
        <v>0</v>
      </c>
      <c r="AF192" s="484"/>
      <c r="AG192" s="27"/>
      <c r="AH192" s="33"/>
      <c r="AI192" s="33">
        <f t="shared" si="278"/>
        <v>45000000</v>
      </c>
      <c r="AJ192" s="1352"/>
      <c r="AK192" s="124">
        <f t="shared" si="279"/>
        <v>45000000</v>
      </c>
      <c r="AL192" s="699">
        <f t="shared" si="280"/>
        <v>45000000</v>
      </c>
      <c r="AM192" s="33">
        <v>45000000</v>
      </c>
      <c r="AN192" s="298">
        <v>0</v>
      </c>
      <c r="AO192" s="298">
        <v>0</v>
      </c>
      <c r="AP192" s="298">
        <v>0</v>
      </c>
      <c r="AQ192" s="299">
        <v>0</v>
      </c>
      <c r="AR192" s="59">
        <v>0</v>
      </c>
      <c r="AS192" s="38"/>
      <c r="AT192" s="59"/>
      <c r="AU192" s="1342"/>
      <c r="AV192" s="58"/>
      <c r="AW192" s="59"/>
      <c r="AX192" s="60"/>
      <c r="AY192" s="36">
        <f t="shared" si="281"/>
        <v>45000000</v>
      </c>
      <c r="AZ192" s="42">
        <v>0</v>
      </c>
      <c r="BA192" s="30">
        <v>0</v>
      </c>
      <c r="BB192" s="38">
        <v>45000000</v>
      </c>
      <c r="BC192" s="38">
        <v>0</v>
      </c>
      <c r="BD192" s="38">
        <v>0</v>
      </c>
      <c r="BE192" s="38">
        <v>0</v>
      </c>
      <c r="BF192" s="38"/>
      <c r="BG192" s="38"/>
      <c r="BH192" s="36"/>
      <c r="BI192" s="42"/>
      <c r="BJ192" s="38"/>
      <c r="BK192" s="35"/>
      <c r="BL192" s="30">
        <f t="shared" si="282"/>
        <v>45000000</v>
      </c>
      <c r="BM192" s="42">
        <v>0</v>
      </c>
      <c r="BN192" s="38">
        <v>0</v>
      </c>
      <c r="BO192" s="38"/>
      <c r="BP192" s="38"/>
      <c r="BQ192" s="35">
        <v>2144809</v>
      </c>
      <c r="BR192" s="38"/>
      <c r="BS192" s="56">
        <v>1781779</v>
      </c>
      <c r="BT192" s="42"/>
      <c r="BU192" s="476">
        <v>8431757</v>
      </c>
      <c r="BV192" s="44"/>
      <c r="BW192" s="38"/>
      <c r="BX192" s="35"/>
      <c r="BY192" s="30">
        <f t="shared" si="283"/>
        <v>12358345</v>
      </c>
      <c r="BZ192" s="42"/>
      <c r="CA192" s="38"/>
      <c r="CB192" s="38"/>
      <c r="CC192" s="38"/>
      <c r="CD192" s="38">
        <v>1049506</v>
      </c>
      <c r="CE192" s="38">
        <v>1095303</v>
      </c>
      <c r="CF192" s="39">
        <v>1781779</v>
      </c>
      <c r="CG192" s="39"/>
      <c r="CH192" s="476">
        <v>8431757</v>
      </c>
      <c r="CI192" s="44"/>
      <c r="CJ192" s="38"/>
      <c r="CK192" s="35"/>
      <c r="CL192" s="30">
        <f t="shared" si="284"/>
        <v>12358345</v>
      </c>
      <c r="CM192" s="33">
        <f t="shared" si="285"/>
        <v>0</v>
      </c>
      <c r="CN192" s="33">
        <f t="shared" si="286"/>
        <v>0</v>
      </c>
      <c r="CO192" s="33">
        <f t="shared" si="287"/>
        <v>32641655</v>
      </c>
      <c r="CP192" s="33">
        <f t="shared" si="288"/>
        <v>0</v>
      </c>
      <c r="CQ192" s="74">
        <f t="shared" si="210"/>
        <v>1</v>
      </c>
      <c r="CR192" s="74">
        <f t="shared" si="211"/>
        <v>1</v>
      </c>
    </row>
    <row r="193" spans="1:96" s="29" customFormat="1" ht="24" customHeight="1" outlineLevel="2" x14ac:dyDescent="0.2">
      <c r="A193" s="403" t="s">
        <v>823</v>
      </c>
      <c r="B193" s="43" t="s">
        <v>406</v>
      </c>
      <c r="C193" s="452">
        <v>10</v>
      </c>
      <c r="D193" s="65" t="s">
        <v>104</v>
      </c>
      <c r="E193" s="33">
        <v>134721000</v>
      </c>
      <c r="F193" s="27"/>
      <c r="G193" s="27"/>
      <c r="H193" s="27"/>
      <c r="I193" s="27"/>
      <c r="J193" s="27"/>
      <c r="K193" s="27"/>
      <c r="L193" s="27"/>
      <c r="M193" s="27">
        <v>14364702</v>
      </c>
      <c r="N193" s="27"/>
      <c r="O193" s="27"/>
      <c r="P193" s="27"/>
      <c r="Q193" s="485">
        <v>10000000</v>
      </c>
      <c r="R193" s="30">
        <v>20000000</v>
      </c>
      <c r="S193" s="27"/>
      <c r="T193" s="27"/>
      <c r="U193" s="485"/>
      <c r="V193" s="30"/>
      <c r="W193" s="30"/>
      <c r="X193" s="27"/>
      <c r="Y193" s="27"/>
      <c r="Z193" s="27"/>
      <c r="AA193" s="27"/>
      <c r="AB193" s="27"/>
      <c r="AC193" s="485"/>
      <c r="AD193" s="30">
        <f t="shared" si="277"/>
        <v>20000000</v>
      </c>
      <c r="AE193" s="33">
        <f t="shared" si="277"/>
        <v>24364702</v>
      </c>
      <c r="AF193" s="30"/>
      <c r="AG193" s="27"/>
      <c r="AH193" s="33"/>
      <c r="AI193" s="33">
        <f t="shared" si="278"/>
        <v>139085702</v>
      </c>
      <c r="AJ193" s="1352"/>
      <c r="AK193" s="124">
        <f t="shared" si="279"/>
        <v>134721000</v>
      </c>
      <c r="AL193" s="699">
        <f t="shared" si="280"/>
        <v>139085702</v>
      </c>
      <c r="AM193" s="33">
        <v>0</v>
      </c>
      <c r="AN193" s="298">
        <v>134721000</v>
      </c>
      <c r="AO193" s="298">
        <v>0</v>
      </c>
      <c r="AP193" s="298">
        <v>0</v>
      </c>
      <c r="AQ193" s="299">
        <v>0</v>
      </c>
      <c r="AR193" s="59">
        <v>0</v>
      </c>
      <c r="AS193" s="38"/>
      <c r="AT193" s="59"/>
      <c r="AU193" s="1342"/>
      <c r="AV193" s="58"/>
      <c r="AW193" s="59"/>
      <c r="AX193" s="60"/>
      <c r="AY193" s="36">
        <f t="shared" si="281"/>
        <v>134721000</v>
      </c>
      <c r="AZ193" s="42"/>
      <c r="BA193" s="30">
        <v>3353242</v>
      </c>
      <c r="BB193" s="38">
        <v>2390301</v>
      </c>
      <c r="BC193" s="38">
        <v>5449899</v>
      </c>
      <c r="BD193" s="38">
        <v>4966560</v>
      </c>
      <c r="BE193" s="38">
        <v>11573575</v>
      </c>
      <c r="BF193" s="38">
        <v>10174316</v>
      </c>
      <c r="BG193" s="38">
        <v>27233947</v>
      </c>
      <c r="BH193" s="36">
        <v>23506649</v>
      </c>
      <c r="BI193" s="42"/>
      <c r="BJ193" s="38"/>
      <c r="BK193" s="35"/>
      <c r="BL193" s="30">
        <f t="shared" si="282"/>
        <v>88648489</v>
      </c>
      <c r="BM193" s="42">
        <v>0</v>
      </c>
      <c r="BN193" s="38">
        <v>0</v>
      </c>
      <c r="BO193" s="38">
        <v>3724720</v>
      </c>
      <c r="BP193" s="38">
        <v>2221080</v>
      </c>
      <c r="BQ193" s="35">
        <v>5994994</v>
      </c>
      <c r="BR193" s="38">
        <v>9496114</v>
      </c>
      <c r="BS193" s="56">
        <v>9802902</v>
      </c>
      <c r="BT193" s="42">
        <v>11636283</v>
      </c>
      <c r="BU193" s="476">
        <v>17540440</v>
      </c>
      <c r="BV193" s="44"/>
      <c r="BW193" s="38"/>
      <c r="BX193" s="35"/>
      <c r="BY193" s="30">
        <f t="shared" si="283"/>
        <v>60416533</v>
      </c>
      <c r="BZ193" s="42"/>
      <c r="CA193" s="38"/>
      <c r="CB193" s="38">
        <v>3617661</v>
      </c>
      <c r="CC193" s="38">
        <v>1597647</v>
      </c>
      <c r="CD193" s="38">
        <v>6618428</v>
      </c>
      <c r="CE193" s="38">
        <v>4950761</v>
      </c>
      <c r="CF193" s="39">
        <v>12809725</v>
      </c>
      <c r="CG193" s="39">
        <v>11149157</v>
      </c>
      <c r="CH193" s="476">
        <v>19673154</v>
      </c>
      <c r="CI193" s="44"/>
      <c r="CJ193" s="38"/>
      <c r="CK193" s="35"/>
      <c r="CL193" s="30">
        <f t="shared" si="284"/>
        <v>60416533</v>
      </c>
      <c r="CM193" s="33">
        <f t="shared" si="285"/>
        <v>4364702</v>
      </c>
      <c r="CN193" s="33">
        <f t="shared" si="286"/>
        <v>46072511</v>
      </c>
      <c r="CO193" s="33">
        <f t="shared" si="287"/>
        <v>28231956</v>
      </c>
      <c r="CP193" s="33">
        <f t="shared" si="288"/>
        <v>0</v>
      </c>
      <c r="CQ193" s="74">
        <f t="shared" si="210"/>
        <v>0.96861861473007482</v>
      </c>
      <c r="CR193" s="74">
        <f t="shared" si="211"/>
        <v>0.63736593859230761</v>
      </c>
    </row>
    <row r="194" spans="1:96" s="29" customFormat="1" ht="36" outlineLevel="2" x14ac:dyDescent="0.2">
      <c r="A194" s="1284" t="s">
        <v>824</v>
      </c>
      <c r="B194" s="43" t="s">
        <v>671</v>
      </c>
      <c r="C194" s="452">
        <v>10</v>
      </c>
      <c r="D194" s="98" t="s">
        <v>361</v>
      </c>
      <c r="E194" s="33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485">
        <v>20000000</v>
      </c>
      <c r="R194" s="484"/>
      <c r="S194" s="33">
        <v>20000000</v>
      </c>
      <c r="T194" s="27"/>
      <c r="U194" s="485"/>
      <c r="V194" s="30"/>
      <c r="W194" s="30"/>
      <c r="X194" s="27"/>
      <c r="Y194" s="27"/>
      <c r="Z194" s="27"/>
      <c r="AA194" s="27"/>
      <c r="AB194" s="27"/>
      <c r="AC194" s="485"/>
      <c r="AD194" s="30">
        <f>+F194+H194+J194+L194+N194+P194+R194+T194+V194+X194+Z194+AB194</f>
        <v>0</v>
      </c>
      <c r="AE194" s="33">
        <f>+G194+I194+K194+M194+O194+Q194+S194+U194+W194+Y194+AA194+AC194</f>
        <v>40000000</v>
      </c>
      <c r="AF194" s="484"/>
      <c r="AG194" s="33"/>
      <c r="AH194" s="33"/>
      <c r="AI194" s="33">
        <f t="shared" si="278"/>
        <v>40000000</v>
      </c>
      <c r="AJ194" s="1352"/>
      <c r="AK194" s="124">
        <f>+AJ194+AY194</f>
        <v>40000000</v>
      </c>
      <c r="AL194" s="699">
        <f>+AI194-AJ194</f>
        <v>40000000</v>
      </c>
      <c r="AM194" s="33"/>
      <c r="AN194" s="298"/>
      <c r="AO194" s="298"/>
      <c r="AP194" s="298"/>
      <c r="AQ194" s="299"/>
      <c r="AR194" s="59">
        <v>40000000</v>
      </c>
      <c r="AS194" s="38"/>
      <c r="AT194" s="59"/>
      <c r="AU194" s="1342"/>
      <c r="AV194" s="58"/>
      <c r="AW194" s="59"/>
      <c r="AX194" s="60"/>
      <c r="AY194" s="36">
        <f>+SUM(AM194:AX194)</f>
        <v>40000000</v>
      </c>
      <c r="AZ194" s="42">
        <v>0</v>
      </c>
      <c r="BA194" s="38">
        <v>0</v>
      </c>
      <c r="BB194" s="38">
        <v>0</v>
      </c>
      <c r="BC194" s="38">
        <v>0</v>
      </c>
      <c r="BD194" s="38">
        <v>0</v>
      </c>
      <c r="BE194" s="38">
        <v>0</v>
      </c>
      <c r="BF194" s="38"/>
      <c r="BG194" s="38"/>
      <c r="BH194" s="36"/>
      <c r="BI194" s="42"/>
      <c r="BJ194" s="38"/>
      <c r="BK194" s="35"/>
      <c r="BL194" s="30">
        <f>+SUM(AZ194:BK194)</f>
        <v>0</v>
      </c>
      <c r="BM194" s="42">
        <v>0</v>
      </c>
      <c r="BN194" s="34">
        <v>0</v>
      </c>
      <c r="BO194" s="34">
        <v>0</v>
      </c>
      <c r="BP194" s="34">
        <v>0</v>
      </c>
      <c r="BQ194" s="31">
        <v>0</v>
      </c>
      <c r="BR194" s="38">
        <v>0</v>
      </c>
      <c r="BS194" s="56"/>
      <c r="BT194" s="42"/>
      <c r="BU194" s="476"/>
      <c r="BV194" s="44"/>
      <c r="BW194" s="38"/>
      <c r="BX194" s="35"/>
      <c r="BY194" s="30">
        <f>+SUM(BM194:BX194)</f>
        <v>0</v>
      </c>
      <c r="BZ194" s="72">
        <v>0</v>
      </c>
      <c r="CA194" s="183">
        <v>0</v>
      </c>
      <c r="CB194" s="183">
        <v>0</v>
      </c>
      <c r="CC194" s="183">
        <v>0</v>
      </c>
      <c r="CD194" s="183">
        <v>0</v>
      </c>
      <c r="CE194" s="38">
        <v>0</v>
      </c>
      <c r="CF194" s="39"/>
      <c r="CG194" s="39"/>
      <c r="CH194" s="476"/>
      <c r="CI194" s="44"/>
      <c r="CJ194" s="38"/>
      <c r="CK194" s="35"/>
      <c r="CL194" s="30">
        <f>+SUM(BZ194:CK194)</f>
        <v>0</v>
      </c>
      <c r="CM194" s="33">
        <f>+AL194-AY194</f>
        <v>0</v>
      </c>
      <c r="CN194" s="33">
        <f>+AY194-BL194</f>
        <v>40000000</v>
      </c>
      <c r="CO194" s="33">
        <f>+BL194-BY194</f>
        <v>0</v>
      </c>
      <c r="CP194" s="33">
        <f>+BY194-CL194</f>
        <v>0</v>
      </c>
      <c r="CQ194" s="74">
        <f t="shared" si="210"/>
        <v>1</v>
      </c>
      <c r="CR194" s="74">
        <f t="shared" si="211"/>
        <v>0</v>
      </c>
    </row>
    <row r="195" spans="1:96" s="29" customFormat="1" outlineLevel="2" x14ac:dyDescent="0.2">
      <c r="A195" s="1284" t="s">
        <v>825</v>
      </c>
      <c r="B195" s="43" t="s">
        <v>407</v>
      </c>
      <c r="C195" s="452">
        <v>10</v>
      </c>
      <c r="D195" s="65" t="s">
        <v>362</v>
      </c>
      <c r="E195" s="33">
        <v>340574702</v>
      </c>
      <c r="F195" s="27"/>
      <c r="G195" s="27"/>
      <c r="H195" s="27"/>
      <c r="I195" s="27"/>
      <c r="J195" s="27"/>
      <c r="K195" s="27"/>
      <c r="L195" s="27">
        <v>40574702</v>
      </c>
      <c r="M195" s="27"/>
      <c r="N195" s="27"/>
      <c r="O195" s="27"/>
      <c r="P195" s="27"/>
      <c r="Q195" s="485"/>
      <c r="R195" s="484"/>
      <c r="S195" s="27"/>
      <c r="T195" s="27"/>
      <c r="U195" s="485"/>
      <c r="V195" s="30"/>
      <c r="W195" s="30"/>
      <c r="X195" s="27"/>
      <c r="Y195" s="27"/>
      <c r="Z195" s="27"/>
      <c r="AA195" s="27"/>
      <c r="AB195" s="27"/>
      <c r="AC195" s="485"/>
      <c r="AD195" s="30">
        <f t="shared" si="277"/>
        <v>40574702</v>
      </c>
      <c r="AE195" s="33">
        <f t="shared" si="277"/>
        <v>0</v>
      </c>
      <c r="AF195" s="484"/>
      <c r="AG195" s="27"/>
      <c r="AH195" s="33"/>
      <c r="AI195" s="33">
        <f t="shared" si="278"/>
        <v>300000000</v>
      </c>
      <c r="AJ195" s="1352">
        <v>300000000</v>
      </c>
      <c r="AK195" s="124">
        <f t="shared" si="279"/>
        <v>300000000</v>
      </c>
      <c r="AL195" s="699">
        <f t="shared" si="280"/>
        <v>0</v>
      </c>
      <c r="AM195" s="33">
        <v>0</v>
      </c>
      <c r="AN195" s="298">
        <v>0</v>
      </c>
      <c r="AO195" s="298">
        <v>0</v>
      </c>
      <c r="AP195" s="298">
        <v>0</v>
      </c>
      <c r="AQ195" s="299">
        <v>0</v>
      </c>
      <c r="AR195" s="59">
        <v>0</v>
      </c>
      <c r="AS195" s="38"/>
      <c r="AT195" s="59"/>
      <c r="AU195" s="1342"/>
      <c r="AV195" s="58"/>
      <c r="AW195" s="59"/>
      <c r="AX195" s="60"/>
      <c r="AY195" s="36">
        <f t="shared" si="281"/>
        <v>0</v>
      </c>
      <c r="AZ195" s="42">
        <v>0</v>
      </c>
      <c r="BA195" s="38">
        <v>0</v>
      </c>
      <c r="BB195" s="38">
        <v>0</v>
      </c>
      <c r="BC195" s="38">
        <v>0</v>
      </c>
      <c r="BD195" s="38">
        <v>0</v>
      </c>
      <c r="BE195" s="38">
        <v>0</v>
      </c>
      <c r="BF195" s="38"/>
      <c r="BG195" s="38"/>
      <c r="BH195" s="36"/>
      <c r="BI195" s="42"/>
      <c r="BJ195" s="38"/>
      <c r="BK195" s="35"/>
      <c r="BL195" s="30">
        <f t="shared" si="282"/>
        <v>0</v>
      </c>
      <c r="BM195" s="42">
        <v>0</v>
      </c>
      <c r="BN195" s="34">
        <v>0</v>
      </c>
      <c r="BO195" s="34">
        <v>0</v>
      </c>
      <c r="BP195" s="34">
        <v>0</v>
      </c>
      <c r="BQ195" s="31">
        <v>0</v>
      </c>
      <c r="BR195" s="38">
        <v>0</v>
      </c>
      <c r="BS195" s="56"/>
      <c r="BT195" s="42"/>
      <c r="BU195" s="476"/>
      <c r="BV195" s="44"/>
      <c r="BW195" s="38"/>
      <c r="BX195" s="35"/>
      <c r="BY195" s="30">
        <f t="shared" si="283"/>
        <v>0</v>
      </c>
      <c r="BZ195" s="72">
        <v>0</v>
      </c>
      <c r="CA195" s="183">
        <v>0</v>
      </c>
      <c r="CB195" s="183">
        <v>0</v>
      </c>
      <c r="CC195" s="183">
        <v>0</v>
      </c>
      <c r="CD195" s="183">
        <v>0</v>
      </c>
      <c r="CE195" s="38">
        <v>0</v>
      </c>
      <c r="CF195" s="39"/>
      <c r="CG195" s="39"/>
      <c r="CH195" s="476"/>
      <c r="CI195" s="44"/>
      <c r="CJ195" s="38"/>
      <c r="CK195" s="35"/>
      <c r="CL195" s="30">
        <f t="shared" si="284"/>
        <v>0</v>
      </c>
      <c r="CM195" s="33">
        <f t="shared" si="285"/>
        <v>0</v>
      </c>
      <c r="CN195" s="33">
        <f t="shared" si="286"/>
        <v>0</v>
      </c>
      <c r="CO195" s="33">
        <f t="shared" si="287"/>
        <v>0</v>
      </c>
      <c r="CP195" s="33">
        <f t="shared" si="288"/>
        <v>0</v>
      </c>
      <c r="CQ195" s="74">
        <f t="shared" si="210"/>
        <v>0</v>
      </c>
      <c r="CR195" s="74">
        <f t="shared" si="211"/>
        <v>0</v>
      </c>
    </row>
    <row r="196" spans="1:96" s="26" customFormat="1" ht="96.75" customHeight="1" x14ac:dyDescent="0.2">
      <c r="A196" s="258"/>
      <c r="B196" s="333" t="s">
        <v>408</v>
      </c>
      <c r="C196" s="469" t="s">
        <v>85</v>
      </c>
      <c r="D196" s="1359" t="s">
        <v>365</v>
      </c>
      <c r="E196" s="334">
        <f>+E197</f>
        <v>1200000000</v>
      </c>
      <c r="F196" s="334">
        <f t="shared" ref="F196:BS196" si="289">+F197</f>
        <v>0</v>
      </c>
      <c r="G196" s="334">
        <f t="shared" si="289"/>
        <v>0</v>
      </c>
      <c r="H196" s="334">
        <f t="shared" si="289"/>
        <v>0</v>
      </c>
      <c r="I196" s="334">
        <f t="shared" si="289"/>
        <v>0</v>
      </c>
      <c r="J196" s="334">
        <f t="shared" si="289"/>
        <v>0</v>
      </c>
      <c r="K196" s="334">
        <f t="shared" si="289"/>
        <v>0</v>
      </c>
      <c r="L196" s="334">
        <f t="shared" si="289"/>
        <v>0</v>
      </c>
      <c r="M196" s="334">
        <f t="shared" si="289"/>
        <v>0</v>
      </c>
      <c r="N196" s="334">
        <f t="shared" si="289"/>
        <v>0</v>
      </c>
      <c r="O196" s="334">
        <f t="shared" si="289"/>
        <v>0</v>
      </c>
      <c r="P196" s="334">
        <f t="shared" si="289"/>
        <v>0</v>
      </c>
      <c r="Q196" s="335">
        <f t="shared" si="289"/>
        <v>0</v>
      </c>
      <c r="R196" s="336">
        <f t="shared" si="289"/>
        <v>21000000</v>
      </c>
      <c r="S196" s="334">
        <f t="shared" si="289"/>
        <v>21000000</v>
      </c>
      <c r="T196" s="334">
        <f>+T197</f>
        <v>0</v>
      </c>
      <c r="U196" s="335">
        <f t="shared" si="289"/>
        <v>0</v>
      </c>
      <c r="V196" s="336">
        <f t="shared" si="289"/>
        <v>114300000</v>
      </c>
      <c r="W196" s="336">
        <f t="shared" si="289"/>
        <v>114300000</v>
      </c>
      <c r="X196" s="334">
        <f t="shared" si="289"/>
        <v>0</v>
      </c>
      <c r="Y196" s="334">
        <f t="shared" si="289"/>
        <v>0</v>
      </c>
      <c r="Z196" s="334">
        <f t="shared" si="289"/>
        <v>0</v>
      </c>
      <c r="AA196" s="334">
        <f t="shared" si="289"/>
        <v>0</v>
      </c>
      <c r="AB196" s="334">
        <f t="shared" si="289"/>
        <v>0</v>
      </c>
      <c r="AC196" s="335">
        <f t="shared" si="289"/>
        <v>0</v>
      </c>
      <c r="AD196" s="336">
        <f t="shared" si="289"/>
        <v>135300000</v>
      </c>
      <c r="AE196" s="334">
        <f t="shared" si="289"/>
        <v>135300000</v>
      </c>
      <c r="AF196" s="336">
        <f>+AF197</f>
        <v>300000000</v>
      </c>
      <c r="AG196" s="334">
        <f t="shared" si="289"/>
        <v>0</v>
      </c>
      <c r="AH196" s="334">
        <f t="shared" si="289"/>
        <v>0</v>
      </c>
      <c r="AI196" s="1280">
        <f t="shared" si="289"/>
        <v>900000000</v>
      </c>
      <c r="AJ196" s="334">
        <f t="shared" si="289"/>
        <v>0</v>
      </c>
      <c r="AK196" s="334">
        <f t="shared" si="289"/>
        <v>900000000</v>
      </c>
      <c r="AL196" s="334">
        <f t="shared" si="289"/>
        <v>900000000</v>
      </c>
      <c r="AM196" s="334">
        <f t="shared" si="289"/>
        <v>65000000</v>
      </c>
      <c r="AN196" s="334">
        <f t="shared" si="289"/>
        <v>435700000</v>
      </c>
      <c r="AO196" s="334">
        <f t="shared" si="289"/>
        <v>175000000</v>
      </c>
      <c r="AP196" s="334">
        <f t="shared" si="289"/>
        <v>154000000</v>
      </c>
      <c r="AQ196" s="334">
        <f t="shared" si="289"/>
        <v>0</v>
      </c>
      <c r="AR196" s="334">
        <f t="shared" si="289"/>
        <v>0</v>
      </c>
      <c r="AS196" s="334">
        <f t="shared" si="289"/>
        <v>0</v>
      </c>
      <c r="AT196" s="334">
        <f t="shared" si="289"/>
        <v>0</v>
      </c>
      <c r="AU196" s="334">
        <f t="shared" si="289"/>
        <v>70300000</v>
      </c>
      <c r="AV196" s="334">
        <f t="shared" si="289"/>
        <v>0</v>
      </c>
      <c r="AW196" s="334">
        <f t="shared" si="289"/>
        <v>0</v>
      </c>
      <c r="AX196" s="334">
        <f t="shared" si="289"/>
        <v>0</v>
      </c>
      <c r="AY196" s="334">
        <f t="shared" si="289"/>
        <v>900000000</v>
      </c>
      <c r="AZ196" s="334">
        <f t="shared" si="289"/>
        <v>0</v>
      </c>
      <c r="BA196" s="334">
        <f t="shared" si="289"/>
        <v>0</v>
      </c>
      <c r="BB196" s="334">
        <f t="shared" si="289"/>
        <v>62334038</v>
      </c>
      <c r="BC196" s="334">
        <f t="shared" si="289"/>
        <v>336117032</v>
      </c>
      <c r="BD196" s="334">
        <f t="shared" si="289"/>
        <v>143838791</v>
      </c>
      <c r="BE196" s="334">
        <f t="shared" si="289"/>
        <v>32366237</v>
      </c>
      <c r="BF196" s="334">
        <f t="shared" si="289"/>
        <v>27173304</v>
      </c>
      <c r="BG196" s="334">
        <f t="shared" si="289"/>
        <v>68177473</v>
      </c>
      <c r="BH196" s="334">
        <f t="shared" si="289"/>
        <v>75598740</v>
      </c>
      <c r="BI196" s="334">
        <f t="shared" si="289"/>
        <v>0</v>
      </c>
      <c r="BJ196" s="334">
        <f t="shared" si="289"/>
        <v>0</v>
      </c>
      <c r="BK196" s="334">
        <f t="shared" si="289"/>
        <v>0</v>
      </c>
      <c r="BL196" s="334">
        <f t="shared" si="289"/>
        <v>745605615</v>
      </c>
      <c r="BM196" s="334">
        <f t="shared" si="289"/>
        <v>0</v>
      </c>
      <c r="BN196" s="334">
        <f t="shared" si="289"/>
        <v>0</v>
      </c>
      <c r="BO196" s="334">
        <f t="shared" si="289"/>
        <v>357787</v>
      </c>
      <c r="BP196" s="334">
        <f t="shared" si="289"/>
        <v>13086868</v>
      </c>
      <c r="BQ196" s="334">
        <f t="shared" si="289"/>
        <v>49759351</v>
      </c>
      <c r="BR196" s="330">
        <f t="shared" si="289"/>
        <v>99815420</v>
      </c>
      <c r="BS196" s="334">
        <f t="shared" si="289"/>
        <v>73070110</v>
      </c>
      <c r="BT196" s="334">
        <f t="shared" ref="BT196:CP196" si="290">+BT197</f>
        <v>54049960</v>
      </c>
      <c r="BU196" s="334">
        <f t="shared" si="290"/>
        <v>76933107</v>
      </c>
      <c r="BV196" s="334">
        <f t="shared" si="290"/>
        <v>0</v>
      </c>
      <c r="BW196" s="334">
        <f t="shared" si="290"/>
        <v>0</v>
      </c>
      <c r="BX196" s="334">
        <f t="shared" si="290"/>
        <v>0</v>
      </c>
      <c r="BY196" s="334">
        <f t="shared" si="290"/>
        <v>367072603</v>
      </c>
      <c r="BZ196" s="334">
        <f t="shared" si="290"/>
        <v>0</v>
      </c>
      <c r="CA196" s="334">
        <f t="shared" si="290"/>
        <v>0</v>
      </c>
      <c r="CB196" s="334">
        <f t="shared" si="290"/>
        <v>0</v>
      </c>
      <c r="CC196" s="334">
        <f t="shared" si="290"/>
        <v>12481126</v>
      </c>
      <c r="CD196" s="334">
        <f t="shared" si="290"/>
        <v>47584024</v>
      </c>
      <c r="CE196" s="334">
        <f t="shared" si="290"/>
        <v>86752609</v>
      </c>
      <c r="CF196" s="334">
        <f t="shared" si="290"/>
        <v>80636355</v>
      </c>
      <c r="CG196" s="334">
        <f t="shared" si="290"/>
        <v>59432626</v>
      </c>
      <c r="CH196" s="334">
        <f t="shared" si="290"/>
        <v>80185863</v>
      </c>
      <c r="CI196" s="334">
        <f t="shared" si="290"/>
        <v>0</v>
      </c>
      <c r="CJ196" s="334">
        <f t="shared" si="290"/>
        <v>0</v>
      </c>
      <c r="CK196" s="334">
        <f t="shared" si="290"/>
        <v>0</v>
      </c>
      <c r="CL196" s="334">
        <f t="shared" si="290"/>
        <v>367072603</v>
      </c>
      <c r="CM196" s="334">
        <f t="shared" si="290"/>
        <v>0</v>
      </c>
      <c r="CN196" s="334">
        <f t="shared" si="290"/>
        <v>154394385</v>
      </c>
      <c r="CO196" s="334">
        <f t="shared" si="290"/>
        <v>378533012</v>
      </c>
      <c r="CP196" s="334">
        <f t="shared" si="290"/>
        <v>0</v>
      </c>
      <c r="CQ196" s="337">
        <f t="shared" si="210"/>
        <v>1</v>
      </c>
      <c r="CR196" s="337">
        <f t="shared" si="211"/>
        <v>0.82845068333333338</v>
      </c>
    </row>
    <row r="197" spans="1:96" s="26" customFormat="1" ht="31.5" customHeight="1" outlineLevel="1" x14ac:dyDescent="0.2">
      <c r="A197" s="258"/>
      <c r="B197" s="1294" t="s">
        <v>684</v>
      </c>
      <c r="C197" s="464">
        <v>10</v>
      </c>
      <c r="D197" s="423" t="s">
        <v>358</v>
      </c>
      <c r="E197" s="343">
        <f>+SUM(E198:E203)</f>
        <v>1200000000</v>
      </c>
      <c r="F197" s="343">
        <f t="shared" ref="F197:BS197" si="291">+SUM(F198:F203)</f>
        <v>0</v>
      </c>
      <c r="G197" s="343">
        <f t="shared" si="291"/>
        <v>0</v>
      </c>
      <c r="H197" s="343">
        <f t="shared" si="291"/>
        <v>0</v>
      </c>
      <c r="I197" s="343">
        <f t="shared" si="291"/>
        <v>0</v>
      </c>
      <c r="J197" s="343">
        <f t="shared" si="291"/>
        <v>0</v>
      </c>
      <c r="K197" s="343">
        <f t="shared" si="291"/>
        <v>0</v>
      </c>
      <c r="L197" s="343">
        <f t="shared" si="291"/>
        <v>0</v>
      </c>
      <c r="M197" s="343">
        <f t="shared" si="291"/>
        <v>0</v>
      </c>
      <c r="N197" s="343">
        <f t="shared" si="291"/>
        <v>0</v>
      </c>
      <c r="O197" s="343">
        <f t="shared" si="291"/>
        <v>0</v>
      </c>
      <c r="P197" s="343">
        <f t="shared" si="291"/>
        <v>0</v>
      </c>
      <c r="Q197" s="344">
        <f t="shared" si="291"/>
        <v>0</v>
      </c>
      <c r="R197" s="345">
        <f t="shared" si="291"/>
        <v>21000000</v>
      </c>
      <c r="S197" s="343">
        <f t="shared" si="291"/>
        <v>21000000</v>
      </c>
      <c r="T197" s="343">
        <f t="shared" si="291"/>
        <v>0</v>
      </c>
      <c r="U197" s="344">
        <f t="shared" si="291"/>
        <v>0</v>
      </c>
      <c r="V197" s="345">
        <f t="shared" si="291"/>
        <v>114300000</v>
      </c>
      <c r="W197" s="345">
        <f t="shared" si="291"/>
        <v>114300000</v>
      </c>
      <c r="X197" s="343">
        <f t="shared" si="291"/>
        <v>0</v>
      </c>
      <c r="Y197" s="345">
        <f t="shared" si="291"/>
        <v>0</v>
      </c>
      <c r="Z197" s="345">
        <f t="shared" si="291"/>
        <v>0</v>
      </c>
      <c r="AA197" s="345">
        <f t="shared" si="291"/>
        <v>0</v>
      </c>
      <c r="AB197" s="345">
        <f t="shared" si="291"/>
        <v>0</v>
      </c>
      <c r="AC197" s="345">
        <f t="shared" si="291"/>
        <v>0</v>
      </c>
      <c r="AD197" s="345">
        <f t="shared" si="291"/>
        <v>135300000</v>
      </c>
      <c r="AE197" s="343">
        <f t="shared" si="291"/>
        <v>135300000</v>
      </c>
      <c r="AF197" s="345">
        <f>+SUM(AF198:AF203)</f>
        <v>300000000</v>
      </c>
      <c r="AG197" s="343">
        <f>+SUM(AG198:AG203)</f>
        <v>0</v>
      </c>
      <c r="AH197" s="343">
        <f t="shared" si="291"/>
        <v>0</v>
      </c>
      <c r="AI197" s="343">
        <f t="shared" si="291"/>
        <v>900000000</v>
      </c>
      <c r="AJ197" s="343">
        <f t="shared" si="291"/>
        <v>0</v>
      </c>
      <c r="AK197" s="343">
        <f t="shared" si="291"/>
        <v>900000000</v>
      </c>
      <c r="AL197" s="343">
        <f t="shared" si="291"/>
        <v>900000000</v>
      </c>
      <c r="AM197" s="343">
        <f t="shared" si="291"/>
        <v>65000000</v>
      </c>
      <c r="AN197" s="343">
        <f t="shared" si="291"/>
        <v>435700000</v>
      </c>
      <c r="AO197" s="343">
        <f t="shared" si="291"/>
        <v>175000000</v>
      </c>
      <c r="AP197" s="343">
        <f t="shared" si="291"/>
        <v>154000000</v>
      </c>
      <c r="AQ197" s="343">
        <f t="shared" si="291"/>
        <v>0</v>
      </c>
      <c r="AR197" s="343">
        <f t="shared" si="291"/>
        <v>0</v>
      </c>
      <c r="AS197" s="343">
        <f t="shared" si="291"/>
        <v>0</v>
      </c>
      <c r="AT197" s="343">
        <f t="shared" si="291"/>
        <v>0</v>
      </c>
      <c r="AU197" s="343">
        <f t="shared" si="291"/>
        <v>70300000</v>
      </c>
      <c r="AV197" s="343">
        <f t="shared" si="291"/>
        <v>0</v>
      </c>
      <c r="AW197" s="343">
        <f t="shared" si="291"/>
        <v>0</v>
      </c>
      <c r="AX197" s="343">
        <f t="shared" si="291"/>
        <v>0</v>
      </c>
      <c r="AY197" s="343">
        <f t="shared" si="291"/>
        <v>900000000</v>
      </c>
      <c r="AZ197" s="343">
        <f t="shared" si="291"/>
        <v>0</v>
      </c>
      <c r="BA197" s="343">
        <f t="shared" si="291"/>
        <v>0</v>
      </c>
      <c r="BB197" s="343">
        <f t="shared" si="291"/>
        <v>62334038</v>
      </c>
      <c r="BC197" s="343">
        <f t="shared" si="291"/>
        <v>336117032</v>
      </c>
      <c r="BD197" s="343">
        <f t="shared" si="291"/>
        <v>143838791</v>
      </c>
      <c r="BE197" s="343">
        <f t="shared" si="291"/>
        <v>32366237</v>
      </c>
      <c r="BF197" s="343">
        <f t="shared" si="291"/>
        <v>27173304</v>
      </c>
      <c r="BG197" s="343">
        <f t="shared" si="291"/>
        <v>68177473</v>
      </c>
      <c r="BH197" s="343">
        <f t="shared" si="291"/>
        <v>75598740</v>
      </c>
      <c r="BI197" s="343">
        <f t="shared" si="291"/>
        <v>0</v>
      </c>
      <c r="BJ197" s="343">
        <f t="shared" si="291"/>
        <v>0</v>
      </c>
      <c r="BK197" s="343">
        <f t="shared" si="291"/>
        <v>0</v>
      </c>
      <c r="BL197" s="343">
        <f t="shared" si="291"/>
        <v>745605615</v>
      </c>
      <c r="BM197" s="343">
        <f t="shared" si="291"/>
        <v>0</v>
      </c>
      <c r="BN197" s="344">
        <f t="shared" si="291"/>
        <v>0</v>
      </c>
      <c r="BO197" s="346">
        <f t="shared" si="291"/>
        <v>357787</v>
      </c>
      <c r="BP197" s="343">
        <f t="shared" si="291"/>
        <v>13086868</v>
      </c>
      <c r="BQ197" s="343">
        <f t="shared" si="291"/>
        <v>49759351</v>
      </c>
      <c r="BR197" s="343">
        <f t="shared" si="291"/>
        <v>99815420</v>
      </c>
      <c r="BS197" s="343">
        <f t="shared" si="291"/>
        <v>73070110</v>
      </c>
      <c r="BT197" s="343">
        <f t="shared" ref="BT197:CP197" si="292">+SUM(BT198:BT203)</f>
        <v>54049960</v>
      </c>
      <c r="BU197" s="343">
        <f t="shared" si="292"/>
        <v>76933107</v>
      </c>
      <c r="BV197" s="343">
        <f t="shared" si="292"/>
        <v>0</v>
      </c>
      <c r="BW197" s="343">
        <f t="shared" si="292"/>
        <v>0</v>
      </c>
      <c r="BX197" s="343">
        <f t="shared" si="292"/>
        <v>0</v>
      </c>
      <c r="BY197" s="343">
        <f t="shared" si="292"/>
        <v>367072603</v>
      </c>
      <c r="BZ197" s="343">
        <f t="shared" si="292"/>
        <v>0</v>
      </c>
      <c r="CA197" s="343">
        <f t="shared" si="292"/>
        <v>0</v>
      </c>
      <c r="CB197" s="343">
        <f t="shared" si="292"/>
        <v>0</v>
      </c>
      <c r="CC197" s="343">
        <f t="shared" si="292"/>
        <v>12481126</v>
      </c>
      <c r="CD197" s="343">
        <f t="shared" si="292"/>
        <v>47584024</v>
      </c>
      <c r="CE197" s="343">
        <f t="shared" si="292"/>
        <v>86752609</v>
      </c>
      <c r="CF197" s="343">
        <f t="shared" si="292"/>
        <v>80636355</v>
      </c>
      <c r="CG197" s="343">
        <f t="shared" si="292"/>
        <v>59432626</v>
      </c>
      <c r="CH197" s="343">
        <f t="shared" si="292"/>
        <v>80185863</v>
      </c>
      <c r="CI197" s="343">
        <f t="shared" si="292"/>
        <v>0</v>
      </c>
      <c r="CJ197" s="343">
        <f t="shared" si="292"/>
        <v>0</v>
      </c>
      <c r="CK197" s="343">
        <f t="shared" si="292"/>
        <v>0</v>
      </c>
      <c r="CL197" s="343">
        <f t="shared" si="292"/>
        <v>367072603</v>
      </c>
      <c r="CM197" s="343">
        <f t="shared" si="292"/>
        <v>0</v>
      </c>
      <c r="CN197" s="343">
        <f t="shared" si="292"/>
        <v>154394385</v>
      </c>
      <c r="CO197" s="343">
        <f t="shared" si="292"/>
        <v>378533012</v>
      </c>
      <c r="CP197" s="343">
        <f t="shared" si="292"/>
        <v>0</v>
      </c>
      <c r="CQ197" s="347">
        <f t="shared" si="210"/>
        <v>1</v>
      </c>
      <c r="CR197" s="347">
        <f t="shared" si="211"/>
        <v>0.82845068333333338</v>
      </c>
    </row>
    <row r="198" spans="1:96" s="26" customFormat="1" ht="36" outlineLevel="2" x14ac:dyDescent="0.2">
      <c r="A198" s="403" t="s">
        <v>826</v>
      </c>
      <c r="B198" s="97" t="s">
        <v>433</v>
      </c>
      <c r="C198" s="465">
        <v>10</v>
      </c>
      <c r="D198" s="98" t="s">
        <v>364</v>
      </c>
      <c r="E198" s="33">
        <v>550000000</v>
      </c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104"/>
      <c r="R198" s="101"/>
      <c r="S198" s="99"/>
      <c r="T198" s="99"/>
      <c r="U198" s="104"/>
      <c r="V198" s="30">
        <v>114300000</v>
      </c>
      <c r="W198" s="30"/>
      <c r="X198" s="99"/>
      <c r="Y198" s="99"/>
      <c r="Z198" s="99"/>
      <c r="AA198" s="99"/>
      <c r="AB198" s="99"/>
      <c r="AC198" s="104"/>
      <c r="AD198" s="30">
        <f t="shared" ref="AD198:AE202" si="293">+F198+H198+J198+L198+N198+P198+R198+T198+V198+X198+Z198+AB198</f>
        <v>114300000</v>
      </c>
      <c r="AE198" s="33">
        <f t="shared" si="293"/>
        <v>0</v>
      </c>
      <c r="AF198" s="101"/>
      <c r="AG198" s="99"/>
      <c r="AH198" s="99"/>
      <c r="AI198" s="33">
        <f t="shared" ref="AI198:AI203" si="294">+E198-AD198+AE198-AH198-AF198+AG198</f>
        <v>435700000</v>
      </c>
      <c r="AJ198" s="99"/>
      <c r="AK198" s="124">
        <f t="shared" ref="AK198:AK203" si="295">+AJ198+AY198</f>
        <v>435700000</v>
      </c>
      <c r="AL198" s="699">
        <f t="shared" ref="AL198:AL203" si="296">+AI198-AJ198</f>
        <v>435700000</v>
      </c>
      <c r="AM198" s="33"/>
      <c r="AN198" s="298">
        <v>435700000</v>
      </c>
      <c r="AO198" s="298"/>
      <c r="AP198" s="298"/>
      <c r="AQ198" s="299"/>
      <c r="AR198" s="38"/>
      <c r="AS198" s="38"/>
      <c r="AT198" s="38"/>
      <c r="AU198" s="36"/>
      <c r="AV198" s="42"/>
      <c r="AW198" s="38"/>
      <c r="AX198" s="35"/>
      <c r="AY198" s="36">
        <f t="shared" ref="AY198:AY203" si="297">+SUM(AM198:AX198)</f>
        <v>435700000</v>
      </c>
      <c r="AZ198" s="42"/>
      <c r="BA198" s="30"/>
      <c r="BB198" s="38"/>
      <c r="BC198" s="38">
        <v>320813333</v>
      </c>
      <c r="BD198" s="38"/>
      <c r="BE198" s="38"/>
      <c r="BF198" s="105">
        <v>0</v>
      </c>
      <c r="BG198" s="38">
        <v>28200000</v>
      </c>
      <c r="BH198" s="36"/>
      <c r="BI198" s="42"/>
      <c r="BJ198" s="38"/>
      <c r="BK198" s="35"/>
      <c r="BL198" s="30">
        <f t="shared" ref="BL198:BL203" si="298">+SUM(AZ198:BK198)</f>
        <v>349013333</v>
      </c>
      <c r="BM198" s="42"/>
      <c r="BN198" s="38"/>
      <c r="BO198" s="38"/>
      <c r="BP198" s="38"/>
      <c r="BQ198" s="35">
        <v>29613333</v>
      </c>
      <c r="BR198" s="38">
        <v>36400000</v>
      </c>
      <c r="BS198" s="38">
        <v>36400000</v>
      </c>
      <c r="BT198" s="42">
        <v>36400000</v>
      </c>
      <c r="BU198" s="481">
        <v>40600000</v>
      </c>
      <c r="BV198" s="42"/>
      <c r="BW198" s="38"/>
      <c r="BX198" s="28"/>
      <c r="BY198" s="30">
        <f t="shared" ref="BY198:BY203" si="299">+SUM(BM198:BX198)</f>
        <v>179413333</v>
      </c>
      <c r="BZ198" s="42"/>
      <c r="CA198" s="38"/>
      <c r="CB198" s="38"/>
      <c r="CC198" s="38"/>
      <c r="CD198" s="38">
        <v>29613333</v>
      </c>
      <c r="CE198" s="38">
        <v>36400000</v>
      </c>
      <c r="CF198" s="105">
        <v>36400000</v>
      </c>
      <c r="CG198" s="105">
        <v>36400000</v>
      </c>
      <c r="CH198" s="481">
        <v>40600000</v>
      </c>
      <c r="CI198" s="102"/>
      <c r="CJ198" s="38"/>
      <c r="CK198" s="35"/>
      <c r="CL198" s="30">
        <f t="shared" ref="CL198:CL203" si="300">+SUM(BZ198:CK198)</f>
        <v>179413333</v>
      </c>
      <c r="CM198" s="33">
        <f t="shared" ref="CM198:CM203" si="301">+AL198-AY198</f>
        <v>0</v>
      </c>
      <c r="CN198" s="33">
        <f t="shared" ref="CN198:CN203" si="302">+AY198-BL198</f>
        <v>86686667</v>
      </c>
      <c r="CO198" s="33">
        <f t="shared" ref="CO198:CO203" si="303">+BL198-BY198</f>
        <v>169600000</v>
      </c>
      <c r="CP198" s="33">
        <f t="shared" ref="CP198:CP203" si="304">+BY198-CL198</f>
        <v>0</v>
      </c>
      <c r="CQ198" s="74">
        <f t="shared" si="210"/>
        <v>1</v>
      </c>
      <c r="CR198" s="74">
        <f t="shared" si="211"/>
        <v>0.80104047050722971</v>
      </c>
    </row>
    <row r="199" spans="1:96" s="26" customFormat="1" outlineLevel="2" x14ac:dyDescent="0.2">
      <c r="A199" s="403" t="s">
        <v>827</v>
      </c>
      <c r="B199" s="855" t="s">
        <v>424</v>
      </c>
      <c r="C199" s="465">
        <v>10</v>
      </c>
      <c r="D199" s="98" t="s">
        <v>359</v>
      </c>
      <c r="E199" s="33">
        <v>120000000</v>
      </c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104"/>
      <c r="R199" s="101"/>
      <c r="S199" s="99"/>
      <c r="T199" s="99"/>
      <c r="U199" s="104"/>
      <c r="V199" s="30"/>
      <c r="W199" s="30">
        <v>34000000</v>
      </c>
      <c r="X199" s="99"/>
      <c r="Y199" s="99"/>
      <c r="Z199" s="99"/>
      <c r="AA199" s="99"/>
      <c r="AB199" s="99"/>
      <c r="AC199" s="104"/>
      <c r="AD199" s="30">
        <f t="shared" si="293"/>
        <v>0</v>
      </c>
      <c r="AE199" s="33">
        <f t="shared" si="293"/>
        <v>34000000</v>
      </c>
      <c r="AF199" s="101"/>
      <c r="AG199" s="99"/>
      <c r="AH199" s="99"/>
      <c r="AI199" s="33">
        <f t="shared" si="294"/>
        <v>154000000</v>
      </c>
      <c r="AJ199" s="99"/>
      <c r="AK199" s="124">
        <f t="shared" si="295"/>
        <v>154000000</v>
      </c>
      <c r="AL199" s="699">
        <f t="shared" si="296"/>
        <v>154000000</v>
      </c>
      <c r="AM199" s="33"/>
      <c r="AN199" s="298"/>
      <c r="AO199" s="298"/>
      <c r="AP199" s="298">
        <v>154000000</v>
      </c>
      <c r="AQ199" s="299"/>
      <c r="AR199" s="38"/>
      <c r="AS199" s="38"/>
      <c r="AT199" s="38"/>
      <c r="AU199" s="36"/>
      <c r="AV199" s="42"/>
      <c r="AW199" s="38"/>
      <c r="AX199" s="35"/>
      <c r="AY199" s="36">
        <f t="shared" si="297"/>
        <v>154000000</v>
      </c>
      <c r="AZ199" s="42"/>
      <c r="BA199" s="30"/>
      <c r="BB199" s="38"/>
      <c r="BC199" s="38"/>
      <c r="BD199" s="38">
        <v>120000000</v>
      </c>
      <c r="BE199" s="38"/>
      <c r="BF199" s="105"/>
      <c r="BG199" s="38"/>
      <c r="BH199" s="36">
        <v>34000000</v>
      </c>
      <c r="BI199" s="42"/>
      <c r="BJ199" s="38"/>
      <c r="BK199" s="35"/>
      <c r="BL199" s="30">
        <f t="shared" si="298"/>
        <v>154000000</v>
      </c>
      <c r="BM199" s="42">
        <v>0</v>
      </c>
      <c r="BN199" s="34">
        <v>0</v>
      </c>
      <c r="BO199" s="34"/>
      <c r="BP199" s="34"/>
      <c r="BQ199" s="31"/>
      <c r="BR199" s="38">
        <v>24000000</v>
      </c>
      <c r="BS199" s="38"/>
      <c r="BT199" s="102"/>
      <c r="BU199" s="481"/>
      <c r="BV199" s="42"/>
      <c r="BW199" s="38"/>
      <c r="BX199" s="28"/>
      <c r="BY199" s="30">
        <f t="shared" si="299"/>
        <v>24000000</v>
      </c>
      <c r="BZ199" s="72">
        <v>0</v>
      </c>
      <c r="CA199" s="183"/>
      <c r="CB199" s="183"/>
      <c r="CC199" s="183"/>
      <c r="CD199" s="183"/>
      <c r="CE199" s="38">
        <v>24000000</v>
      </c>
      <c r="CF199" s="105"/>
      <c r="CG199" s="105"/>
      <c r="CH199" s="481"/>
      <c r="CI199" s="102"/>
      <c r="CJ199" s="38"/>
      <c r="CK199" s="35"/>
      <c r="CL199" s="30">
        <f t="shared" si="300"/>
        <v>24000000</v>
      </c>
      <c r="CM199" s="33">
        <f t="shared" si="301"/>
        <v>0</v>
      </c>
      <c r="CN199" s="33">
        <f t="shared" si="302"/>
        <v>0</v>
      </c>
      <c r="CO199" s="33">
        <f t="shared" si="303"/>
        <v>130000000</v>
      </c>
      <c r="CP199" s="33">
        <f t="shared" si="304"/>
        <v>0</v>
      </c>
      <c r="CQ199" s="74">
        <f t="shared" si="210"/>
        <v>1</v>
      </c>
      <c r="CR199" s="74">
        <f t="shared" si="211"/>
        <v>1</v>
      </c>
    </row>
    <row r="200" spans="1:96" s="26" customFormat="1" outlineLevel="2" x14ac:dyDescent="0.2">
      <c r="A200" s="403" t="s">
        <v>828</v>
      </c>
      <c r="B200" s="97" t="s">
        <v>425</v>
      </c>
      <c r="C200" s="452">
        <v>10</v>
      </c>
      <c r="D200" s="98" t="s">
        <v>360</v>
      </c>
      <c r="E200" s="33">
        <v>55000000</v>
      </c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104"/>
      <c r="R200" s="101"/>
      <c r="S200" s="99"/>
      <c r="T200" s="99"/>
      <c r="U200" s="104"/>
      <c r="V200" s="30"/>
      <c r="W200" s="30">
        <v>10000000</v>
      </c>
      <c r="X200" s="99"/>
      <c r="Y200" s="99"/>
      <c r="Z200" s="99"/>
      <c r="AA200" s="99"/>
      <c r="AB200" s="99"/>
      <c r="AC200" s="104"/>
      <c r="AD200" s="30">
        <f t="shared" si="293"/>
        <v>0</v>
      </c>
      <c r="AE200" s="33">
        <f t="shared" si="293"/>
        <v>10000000</v>
      </c>
      <c r="AF200" s="101"/>
      <c r="AG200" s="99"/>
      <c r="AH200" s="99"/>
      <c r="AI200" s="33">
        <f t="shared" si="294"/>
        <v>65000000</v>
      </c>
      <c r="AJ200" s="99"/>
      <c r="AK200" s="124">
        <f t="shared" si="295"/>
        <v>65000000</v>
      </c>
      <c r="AL200" s="699">
        <f t="shared" si="296"/>
        <v>65000000</v>
      </c>
      <c r="AM200" s="33">
        <v>65000000</v>
      </c>
      <c r="AN200" s="298"/>
      <c r="AO200" s="298"/>
      <c r="AP200" s="298"/>
      <c r="AQ200" s="299"/>
      <c r="AR200" s="38"/>
      <c r="AS200" s="38"/>
      <c r="AT200" s="38"/>
      <c r="AU200" s="36"/>
      <c r="AV200" s="42"/>
      <c r="AW200" s="38"/>
      <c r="AX200" s="35"/>
      <c r="AY200" s="36">
        <f t="shared" si="297"/>
        <v>65000000</v>
      </c>
      <c r="AZ200" s="42">
        <v>0</v>
      </c>
      <c r="BA200" s="30">
        <v>0</v>
      </c>
      <c r="BB200" s="38">
        <v>55000000</v>
      </c>
      <c r="BC200" s="38">
        <v>0</v>
      </c>
      <c r="BD200" s="38">
        <v>0</v>
      </c>
      <c r="BE200" s="38">
        <v>0</v>
      </c>
      <c r="BF200" s="105"/>
      <c r="BG200" s="38"/>
      <c r="BH200" s="36"/>
      <c r="BI200" s="42"/>
      <c r="BJ200" s="38"/>
      <c r="BK200" s="35"/>
      <c r="BL200" s="30">
        <f t="shared" si="298"/>
        <v>55000000</v>
      </c>
      <c r="BM200" s="42"/>
      <c r="BN200" s="38"/>
      <c r="BO200" s="38"/>
      <c r="BP200" s="38">
        <v>3488324</v>
      </c>
      <c r="BQ200" s="35">
        <v>5474158</v>
      </c>
      <c r="BR200" s="38"/>
      <c r="BS200" s="38">
        <v>10616065</v>
      </c>
      <c r="BT200" s="102"/>
      <c r="BU200" s="481">
        <v>11822988</v>
      </c>
      <c r="BV200" s="42"/>
      <c r="BW200" s="38"/>
      <c r="BX200" s="28"/>
      <c r="BY200" s="30">
        <f t="shared" si="299"/>
        <v>31401535</v>
      </c>
      <c r="BZ200" s="42"/>
      <c r="CA200" s="38"/>
      <c r="CB200" s="38"/>
      <c r="CC200" s="38">
        <v>3488324</v>
      </c>
      <c r="CD200" s="38">
        <v>3258772</v>
      </c>
      <c r="CE200" s="38">
        <v>2215386</v>
      </c>
      <c r="CF200" s="105">
        <v>10616065</v>
      </c>
      <c r="CG200" s="105"/>
      <c r="CH200" s="481">
        <v>11822988</v>
      </c>
      <c r="CI200" s="102"/>
      <c r="CJ200" s="38"/>
      <c r="CK200" s="35"/>
      <c r="CL200" s="30">
        <f t="shared" si="300"/>
        <v>31401535</v>
      </c>
      <c r="CM200" s="33">
        <f t="shared" si="301"/>
        <v>0</v>
      </c>
      <c r="CN200" s="33">
        <f t="shared" si="302"/>
        <v>10000000</v>
      </c>
      <c r="CO200" s="33">
        <f t="shared" si="303"/>
        <v>23598465</v>
      </c>
      <c r="CP200" s="33">
        <f t="shared" si="304"/>
        <v>0</v>
      </c>
      <c r="CQ200" s="74">
        <f t="shared" si="210"/>
        <v>1</v>
      </c>
      <c r="CR200" s="74">
        <f t="shared" si="211"/>
        <v>0.84615384615384615</v>
      </c>
    </row>
    <row r="201" spans="1:96" s="26" customFormat="1" ht="24.75" customHeight="1" outlineLevel="2" x14ac:dyDescent="0.2">
      <c r="A201" s="403" t="s">
        <v>829</v>
      </c>
      <c r="B201" s="43" t="s">
        <v>426</v>
      </c>
      <c r="C201" s="452">
        <v>10</v>
      </c>
      <c r="D201" s="65" t="s">
        <v>104</v>
      </c>
      <c r="E201" s="33">
        <v>154000000</v>
      </c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104"/>
      <c r="R201" s="101"/>
      <c r="S201" s="99">
        <v>21000000</v>
      </c>
      <c r="T201" s="99"/>
      <c r="U201" s="104"/>
      <c r="V201" s="30"/>
      <c r="W201" s="30">
        <v>70300000</v>
      </c>
      <c r="X201" s="99"/>
      <c r="Y201" s="99"/>
      <c r="Z201" s="99"/>
      <c r="AA201" s="99"/>
      <c r="AB201" s="99"/>
      <c r="AC201" s="104"/>
      <c r="AD201" s="30">
        <f t="shared" si="293"/>
        <v>0</v>
      </c>
      <c r="AE201" s="33">
        <f t="shared" si="293"/>
        <v>91300000</v>
      </c>
      <c r="AF201" s="101"/>
      <c r="AG201" s="99"/>
      <c r="AH201" s="99"/>
      <c r="AI201" s="33">
        <f t="shared" si="294"/>
        <v>245300000</v>
      </c>
      <c r="AJ201" s="99"/>
      <c r="AK201" s="124">
        <f t="shared" si="295"/>
        <v>245300000</v>
      </c>
      <c r="AL201" s="699">
        <f t="shared" si="296"/>
        <v>245300000</v>
      </c>
      <c r="AM201" s="33"/>
      <c r="AN201" s="298"/>
      <c r="AO201" s="298">
        <v>175000000</v>
      </c>
      <c r="AP201" s="298"/>
      <c r="AQ201" s="299"/>
      <c r="AR201" s="38"/>
      <c r="AS201" s="38"/>
      <c r="AT201" s="38"/>
      <c r="AU201" s="36">
        <v>70300000</v>
      </c>
      <c r="AV201" s="42"/>
      <c r="AW201" s="38"/>
      <c r="AX201" s="35"/>
      <c r="AY201" s="36">
        <f t="shared" si="297"/>
        <v>245300000</v>
      </c>
      <c r="AZ201" s="42"/>
      <c r="BA201" s="31"/>
      <c r="BB201" s="38">
        <v>7334038</v>
      </c>
      <c r="BC201" s="38">
        <v>15303699</v>
      </c>
      <c r="BD201" s="38">
        <v>23838791</v>
      </c>
      <c r="BE201" s="38">
        <v>32366237</v>
      </c>
      <c r="BF201" s="105">
        <v>27173304</v>
      </c>
      <c r="BG201" s="38">
        <v>39977473</v>
      </c>
      <c r="BH201" s="36">
        <v>41598740</v>
      </c>
      <c r="BI201" s="42"/>
      <c r="BJ201" s="38"/>
      <c r="BK201" s="35"/>
      <c r="BL201" s="30">
        <f t="shared" si="298"/>
        <v>187592282</v>
      </c>
      <c r="BM201" s="42"/>
      <c r="BN201" s="38"/>
      <c r="BO201" s="38">
        <v>357787</v>
      </c>
      <c r="BP201" s="38">
        <v>9598544</v>
      </c>
      <c r="BQ201" s="35">
        <v>14671860</v>
      </c>
      <c r="BR201" s="38">
        <v>39415420</v>
      </c>
      <c r="BS201" s="38">
        <v>26054045</v>
      </c>
      <c r="BT201" s="42">
        <v>17649960</v>
      </c>
      <c r="BU201" s="481">
        <v>24510119</v>
      </c>
      <c r="BV201" s="42"/>
      <c r="BW201" s="38"/>
      <c r="BX201" s="28"/>
      <c r="BY201" s="30">
        <f t="shared" si="299"/>
        <v>132257735</v>
      </c>
      <c r="BZ201" s="42"/>
      <c r="CA201" s="38"/>
      <c r="CB201" s="38"/>
      <c r="CC201" s="38">
        <v>8992802</v>
      </c>
      <c r="CD201" s="38">
        <v>14711919</v>
      </c>
      <c r="CE201" s="38">
        <v>24137223</v>
      </c>
      <c r="CF201" s="38">
        <v>33620290</v>
      </c>
      <c r="CG201" s="105">
        <v>23032626</v>
      </c>
      <c r="CH201" s="481">
        <v>27762875</v>
      </c>
      <c r="CI201" s="102"/>
      <c r="CJ201" s="38"/>
      <c r="CK201" s="35"/>
      <c r="CL201" s="30">
        <f t="shared" si="300"/>
        <v>132257735</v>
      </c>
      <c r="CM201" s="33">
        <f t="shared" si="301"/>
        <v>0</v>
      </c>
      <c r="CN201" s="33">
        <f t="shared" si="302"/>
        <v>57707718</v>
      </c>
      <c r="CO201" s="33">
        <f t="shared" si="303"/>
        <v>55334547</v>
      </c>
      <c r="CP201" s="33">
        <f t="shared" si="304"/>
        <v>0</v>
      </c>
      <c r="CQ201" s="74">
        <f t="shared" si="210"/>
        <v>1</v>
      </c>
      <c r="CR201" s="74">
        <f t="shared" si="211"/>
        <v>0.76474635955972281</v>
      </c>
    </row>
    <row r="202" spans="1:96" s="26" customFormat="1" ht="36" outlineLevel="2" x14ac:dyDescent="0.2">
      <c r="A202" s="403" t="s">
        <v>830</v>
      </c>
      <c r="B202" s="855" t="s">
        <v>427</v>
      </c>
      <c r="C202" s="465">
        <v>10</v>
      </c>
      <c r="D202" s="98" t="s">
        <v>361</v>
      </c>
      <c r="E202" s="33">
        <v>21000000</v>
      </c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104"/>
      <c r="R202" s="101">
        <v>21000000</v>
      </c>
      <c r="S202" s="99"/>
      <c r="T202" s="99"/>
      <c r="U202" s="104"/>
      <c r="V202" s="30"/>
      <c r="W202" s="30"/>
      <c r="X202" s="99"/>
      <c r="Y202" s="99"/>
      <c r="Z202" s="99"/>
      <c r="AA202" s="99"/>
      <c r="AB202" s="99"/>
      <c r="AC202" s="104"/>
      <c r="AD202" s="30">
        <f t="shared" si="293"/>
        <v>21000000</v>
      </c>
      <c r="AE202" s="33">
        <f t="shared" si="293"/>
        <v>0</v>
      </c>
      <c r="AF202" s="101"/>
      <c r="AG202" s="99"/>
      <c r="AH202" s="99"/>
      <c r="AI202" s="33">
        <f t="shared" si="294"/>
        <v>0</v>
      </c>
      <c r="AJ202" s="99"/>
      <c r="AK202" s="124">
        <f t="shared" si="295"/>
        <v>0</v>
      </c>
      <c r="AL202" s="699">
        <f t="shared" si="296"/>
        <v>0</v>
      </c>
      <c r="AM202" s="33">
        <v>0</v>
      </c>
      <c r="AN202" s="298">
        <v>0</v>
      </c>
      <c r="AO202" s="298">
        <v>0</v>
      </c>
      <c r="AP202" s="298">
        <v>0</v>
      </c>
      <c r="AQ202" s="299">
        <v>0</v>
      </c>
      <c r="AR202" s="38">
        <v>0</v>
      </c>
      <c r="AS202" s="38"/>
      <c r="AT202" s="38"/>
      <c r="AU202" s="36"/>
      <c r="AV202" s="42"/>
      <c r="AW202" s="38"/>
      <c r="AX202" s="35"/>
      <c r="AY202" s="36">
        <f t="shared" si="297"/>
        <v>0</v>
      </c>
      <c r="AZ202" s="42">
        <v>0</v>
      </c>
      <c r="BA202" s="38">
        <v>0</v>
      </c>
      <c r="BB202" s="38">
        <v>0</v>
      </c>
      <c r="BC202" s="38">
        <v>0</v>
      </c>
      <c r="BD202" s="38">
        <v>0</v>
      </c>
      <c r="BE202" s="38">
        <v>0</v>
      </c>
      <c r="BF202" s="105"/>
      <c r="BG202" s="38"/>
      <c r="BH202" s="36"/>
      <c r="BI202" s="42"/>
      <c r="BJ202" s="38"/>
      <c r="BK202" s="35"/>
      <c r="BL202" s="30">
        <f t="shared" si="298"/>
        <v>0</v>
      </c>
      <c r="BM202" s="42">
        <v>0</v>
      </c>
      <c r="BN202" s="34">
        <v>0</v>
      </c>
      <c r="BO202" s="34">
        <v>0</v>
      </c>
      <c r="BP202" s="34">
        <v>0</v>
      </c>
      <c r="BQ202" s="31">
        <v>0</v>
      </c>
      <c r="BR202" s="38">
        <v>0</v>
      </c>
      <c r="BS202" s="38"/>
      <c r="BT202" s="102"/>
      <c r="BU202" s="481"/>
      <c r="BV202" s="42"/>
      <c r="BW202" s="38"/>
      <c r="BX202" s="28"/>
      <c r="BY202" s="30">
        <f t="shared" si="299"/>
        <v>0</v>
      </c>
      <c r="BZ202" s="72"/>
      <c r="CA202" s="183">
        <v>0</v>
      </c>
      <c r="CB202" s="183">
        <v>0</v>
      </c>
      <c r="CC202" s="183">
        <v>0</v>
      </c>
      <c r="CD202" s="183">
        <v>0</v>
      </c>
      <c r="CE202" s="183">
        <v>0</v>
      </c>
      <c r="CF202" s="183">
        <v>0</v>
      </c>
      <c r="CG202" s="183">
        <v>0</v>
      </c>
      <c r="CH202" s="71">
        <v>0</v>
      </c>
      <c r="CI202" s="102"/>
      <c r="CJ202" s="38"/>
      <c r="CK202" s="35"/>
      <c r="CL202" s="30">
        <f t="shared" si="300"/>
        <v>0</v>
      </c>
      <c r="CM202" s="33">
        <f t="shared" si="301"/>
        <v>0</v>
      </c>
      <c r="CN202" s="33">
        <f t="shared" si="302"/>
        <v>0</v>
      </c>
      <c r="CO202" s="33">
        <f t="shared" si="303"/>
        <v>0</v>
      </c>
      <c r="CP202" s="33">
        <f t="shared" si="304"/>
        <v>0</v>
      </c>
      <c r="CQ202" s="74">
        <f t="shared" si="210"/>
        <v>0</v>
      </c>
      <c r="CR202" s="74">
        <f t="shared" si="211"/>
        <v>0</v>
      </c>
    </row>
    <row r="203" spans="1:96" s="26" customFormat="1" outlineLevel="2" x14ac:dyDescent="0.2">
      <c r="A203" s="1288" t="s">
        <v>831</v>
      </c>
      <c r="B203" s="855" t="s">
        <v>423</v>
      </c>
      <c r="C203" s="465">
        <v>10</v>
      </c>
      <c r="D203" s="98" t="s">
        <v>362</v>
      </c>
      <c r="E203" s="33">
        <v>300000000</v>
      </c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104"/>
      <c r="R203" s="101"/>
      <c r="S203" s="99"/>
      <c r="T203" s="99"/>
      <c r="U203" s="104"/>
      <c r="V203" s="30"/>
      <c r="W203" s="30"/>
      <c r="X203" s="99"/>
      <c r="Y203" s="99"/>
      <c r="Z203" s="99"/>
      <c r="AA203" s="99"/>
      <c r="AB203" s="99"/>
      <c r="AC203" s="104"/>
      <c r="AD203" s="30">
        <f>+F203+H203+J203+L203+N203+P203+R203+T203+V203+X203+Z203+AB203</f>
        <v>0</v>
      </c>
      <c r="AE203" s="33">
        <f>+G203+I203+K203+M203+O203+Q203+S203+U203+W203+Y203+AA203+AC203</f>
        <v>0</v>
      </c>
      <c r="AF203" s="101">
        <v>300000000</v>
      </c>
      <c r="AG203" s="99"/>
      <c r="AH203" s="99"/>
      <c r="AI203" s="33">
        <f t="shared" si="294"/>
        <v>0</v>
      </c>
      <c r="AJ203" s="99"/>
      <c r="AK203" s="124">
        <f t="shared" si="295"/>
        <v>0</v>
      </c>
      <c r="AL203" s="699">
        <f t="shared" si="296"/>
        <v>0</v>
      </c>
      <c r="AM203" s="33">
        <v>0</v>
      </c>
      <c r="AN203" s="298">
        <v>0</v>
      </c>
      <c r="AO203" s="298">
        <v>0</v>
      </c>
      <c r="AP203" s="298">
        <v>0</v>
      </c>
      <c r="AQ203" s="299">
        <v>0</v>
      </c>
      <c r="AR203" s="38">
        <v>0</v>
      </c>
      <c r="AS203" s="38"/>
      <c r="AT203" s="38"/>
      <c r="AU203" s="36"/>
      <c r="AV203" s="42"/>
      <c r="AW203" s="38"/>
      <c r="AX203" s="35"/>
      <c r="AY203" s="36">
        <f t="shared" si="297"/>
        <v>0</v>
      </c>
      <c r="AZ203" s="42">
        <v>0</v>
      </c>
      <c r="BA203" s="38">
        <v>0</v>
      </c>
      <c r="BB203" s="38">
        <v>0</v>
      </c>
      <c r="BC203" s="38">
        <v>0</v>
      </c>
      <c r="BD203" s="38">
        <v>0</v>
      </c>
      <c r="BE203" s="38">
        <v>0</v>
      </c>
      <c r="BF203" s="105"/>
      <c r="BG203" s="38"/>
      <c r="BH203" s="36"/>
      <c r="BI203" s="42"/>
      <c r="BJ203" s="38"/>
      <c r="BK203" s="35"/>
      <c r="BL203" s="30">
        <f t="shared" si="298"/>
        <v>0</v>
      </c>
      <c r="BM203" s="42">
        <v>0</v>
      </c>
      <c r="BN203" s="34">
        <v>0</v>
      </c>
      <c r="BO203" s="34">
        <v>0</v>
      </c>
      <c r="BP203" s="34">
        <v>0</v>
      </c>
      <c r="BQ203" s="31">
        <v>0</v>
      </c>
      <c r="BR203" s="38">
        <v>0</v>
      </c>
      <c r="BS203" s="38"/>
      <c r="BT203" s="102"/>
      <c r="BU203" s="481"/>
      <c r="BV203" s="42"/>
      <c r="BW203" s="38"/>
      <c r="BX203" s="28"/>
      <c r="BY203" s="30">
        <f t="shared" si="299"/>
        <v>0</v>
      </c>
      <c r="BZ203" s="72">
        <v>0</v>
      </c>
      <c r="CA203" s="183">
        <v>0</v>
      </c>
      <c r="CB203" s="183">
        <v>0</v>
      </c>
      <c r="CC203" s="183">
        <v>0</v>
      </c>
      <c r="CD203" s="183">
        <v>0</v>
      </c>
      <c r="CE203" s="38">
        <v>0</v>
      </c>
      <c r="CF203" s="105"/>
      <c r="CG203" s="105"/>
      <c r="CH203" s="481"/>
      <c r="CI203" s="102"/>
      <c r="CJ203" s="38"/>
      <c r="CK203" s="35"/>
      <c r="CL203" s="30">
        <f t="shared" si="300"/>
        <v>0</v>
      </c>
      <c r="CM203" s="33">
        <f t="shared" si="301"/>
        <v>0</v>
      </c>
      <c r="CN203" s="33">
        <f t="shared" si="302"/>
        <v>0</v>
      </c>
      <c r="CO203" s="33">
        <f t="shared" si="303"/>
        <v>0</v>
      </c>
      <c r="CP203" s="33">
        <f t="shared" si="304"/>
        <v>0</v>
      </c>
      <c r="CQ203" s="74">
        <f t="shared" si="210"/>
        <v>0</v>
      </c>
      <c r="CR203" s="74">
        <f t="shared" si="211"/>
        <v>0</v>
      </c>
    </row>
    <row r="204" spans="1:96" s="26" customFormat="1" ht="84.75" customHeight="1" x14ac:dyDescent="0.2">
      <c r="A204" s="258"/>
      <c r="B204" s="333" t="s">
        <v>422</v>
      </c>
      <c r="C204" s="469">
        <v>10</v>
      </c>
      <c r="D204" s="1359" t="s">
        <v>366</v>
      </c>
      <c r="E204" s="334">
        <f>+E205+E206</f>
        <v>4000000000</v>
      </c>
      <c r="F204" s="334">
        <f t="shared" ref="F204:BS204" si="305">+F205+F206</f>
        <v>0</v>
      </c>
      <c r="G204" s="334">
        <f t="shared" si="305"/>
        <v>0</v>
      </c>
      <c r="H204" s="334">
        <f t="shared" si="305"/>
        <v>0</v>
      </c>
      <c r="I204" s="334">
        <f t="shared" si="305"/>
        <v>0</v>
      </c>
      <c r="J204" s="334">
        <f t="shared" si="305"/>
        <v>0</v>
      </c>
      <c r="K204" s="334">
        <f t="shared" si="305"/>
        <v>0</v>
      </c>
      <c r="L204" s="334">
        <f t="shared" si="305"/>
        <v>0</v>
      </c>
      <c r="M204" s="334">
        <f t="shared" si="305"/>
        <v>0</v>
      </c>
      <c r="N204" s="334">
        <f t="shared" si="305"/>
        <v>0</v>
      </c>
      <c r="O204" s="334">
        <f t="shared" si="305"/>
        <v>0</v>
      </c>
      <c r="P204" s="334">
        <f t="shared" si="305"/>
        <v>0</v>
      </c>
      <c r="Q204" s="335">
        <f t="shared" si="305"/>
        <v>0</v>
      </c>
      <c r="R204" s="336">
        <f t="shared" si="305"/>
        <v>0</v>
      </c>
      <c r="S204" s="334">
        <f t="shared" si="305"/>
        <v>0</v>
      </c>
      <c r="T204" s="334">
        <f>+T205+T206</f>
        <v>700000000</v>
      </c>
      <c r="U204" s="335">
        <f>+U205+U206</f>
        <v>700000000</v>
      </c>
      <c r="V204" s="336">
        <f t="shared" si="305"/>
        <v>0</v>
      </c>
      <c r="W204" s="336">
        <f t="shared" si="305"/>
        <v>0</v>
      </c>
      <c r="X204" s="334">
        <f t="shared" si="305"/>
        <v>0</v>
      </c>
      <c r="Y204" s="334">
        <f t="shared" si="305"/>
        <v>0</v>
      </c>
      <c r="Z204" s="334">
        <f t="shared" si="305"/>
        <v>0</v>
      </c>
      <c r="AA204" s="334">
        <f t="shared" si="305"/>
        <v>0</v>
      </c>
      <c r="AB204" s="334">
        <f t="shared" si="305"/>
        <v>0</v>
      </c>
      <c r="AC204" s="335">
        <f t="shared" si="305"/>
        <v>0</v>
      </c>
      <c r="AD204" s="336">
        <f t="shared" si="305"/>
        <v>700000000</v>
      </c>
      <c r="AE204" s="334">
        <f t="shared" si="305"/>
        <v>700000000</v>
      </c>
      <c r="AF204" s="336">
        <f>+AF205+AF206</f>
        <v>0</v>
      </c>
      <c r="AG204" s="334">
        <f>+AG205+AG206</f>
        <v>0</v>
      </c>
      <c r="AH204" s="334">
        <f t="shared" si="305"/>
        <v>0</v>
      </c>
      <c r="AI204" s="1280">
        <f t="shared" si="305"/>
        <v>4000000000</v>
      </c>
      <c r="AJ204" s="334">
        <f>+AJ205+AJ206</f>
        <v>400000000</v>
      </c>
      <c r="AK204" s="334">
        <f>+AK205+AK206</f>
        <v>3600000000</v>
      </c>
      <c r="AL204" s="334">
        <f>+AL205+AL206</f>
        <v>3600000000</v>
      </c>
      <c r="AM204" s="334">
        <f t="shared" si="305"/>
        <v>2830000000</v>
      </c>
      <c r="AN204" s="334">
        <f t="shared" si="305"/>
        <v>0</v>
      </c>
      <c r="AO204" s="334">
        <f t="shared" si="305"/>
        <v>0</v>
      </c>
      <c r="AP204" s="334">
        <f t="shared" si="305"/>
        <v>370000000</v>
      </c>
      <c r="AQ204" s="334">
        <f t="shared" si="305"/>
        <v>0</v>
      </c>
      <c r="AR204" s="334">
        <f t="shared" si="305"/>
        <v>0</v>
      </c>
      <c r="AS204" s="334">
        <f t="shared" si="305"/>
        <v>0</v>
      </c>
      <c r="AT204" s="334">
        <f t="shared" si="305"/>
        <v>0</v>
      </c>
      <c r="AU204" s="334">
        <f t="shared" si="305"/>
        <v>0</v>
      </c>
      <c r="AV204" s="334">
        <f t="shared" si="305"/>
        <v>0</v>
      </c>
      <c r="AW204" s="334">
        <f t="shared" si="305"/>
        <v>0</v>
      </c>
      <c r="AX204" s="334">
        <f t="shared" si="305"/>
        <v>0</v>
      </c>
      <c r="AY204" s="334">
        <f t="shared" si="305"/>
        <v>3200000000</v>
      </c>
      <c r="AZ204" s="334">
        <f t="shared" si="305"/>
        <v>0</v>
      </c>
      <c r="BA204" s="334">
        <f t="shared" si="305"/>
        <v>686950716</v>
      </c>
      <c r="BB204" s="334">
        <f t="shared" si="305"/>
        <v>755187728</v>
      </c>
      <c r="BC204" s="334">
        <f t="shared" si="305"/>
        <v>128649955</v>
      </c>
      <c r="BD204" s="334">
        <f t="shared" si="305"/>
        <v>498741776</v>
      </c>
      <c r="BE204" s="334">
        <f t="shared" si="305"/>
        <v>190132619</v>
      </c>
      <c r="BF204" s="334">
        <f t="shared" si="305"/>
        <v>239048769</v>
      </c>
      <c r="BG204" s="334">
        <f t="shared" si="305"/>
        <v>141197266</v>
      </c>
      <c r="BH204" s="334">
        <f t="shared" si="305"/>
        <v>110307478</v>
      </c>
      <c r="BI204" s="334">
        <f t="shared" si="305"/>
        <v>0</v>
      </c>
      <c r="BJ204" s="334">
        <f t="shared" si="305"/>
        <v>0</v>
      </c>
      <c r="BK204" s="334">
        <f t="shared" si="305"/>
        <v>0</v>
      </c>
      <c r="BL204" s="334">
        <f t="shared" si="305"/>
        <v>2750216307</v>
      </c>
      <c r="BM204" s="334">
        <f t="shared" si="305"/>
        <v>0</v>
      </c>
      <c r="BN204" s="334">
        <f t="shared" si="305"/>
        <v>90639944</v>
      </c>
      <c r="BO204" s="334">
        <f t="shared" si="305"/>
        <v>252783586</v>
      </c>
      <c r="BP204" s="334">
        <f t="shared" si="305"/>
        <v>192568150</v>
      </c>
      <c r="BQ204" s="334">
        <f t="shared" si="305"/>
        <v>195280157</v>
      </c>
      <c r="BR204" s="330">
        <f t="shared" si="305"/>
        <v>303616922</v>
      </c>
      <c r="BS204" s="334">
        <f t="shared" si="305"/>
        <v>185975285</v>
      </c>
      <c r="BT204" s="334">
        <f t="shared" ref="BT204:CP204" si="306">+BT205+BT206</f>
        <v>162963173</v>
      </c>
      <c r="BU204" s="334">
        <f t="shared" si="306"/>
        <v>182721028</v>
      </c>
      <c r="BV204" s="334">
        <f t="shared" si="306"/>
        <v>0</v>
      </c>
      <c r="BW204" s="334">
        <f t="shared" si="306"/>
        <v>0</v>
      </c>
      <c r="BX204" s="334">
        <f t="shared" si="306"/>
        <v>0</v>
      </c>
      <c r="BY204" s="334">
        <f t="shared" si="306"/>
        <v>1566548245</v>
      </c>
      <c r="BZ204" s="334">
        <f t="shared" si="306"/>
        <v>0</v>
      </c>
      <c r="CA204" s="334">
        <f t="shared" si="306"/>
        <v>61277281</v>
      </c>
      <c r="CB204" s="334">
        <f t="shared" si="306"/>
        <v>238831375</v>
      </c>
      <c r="CC204" s="334">
        <f t="shared" si="306"/>
        <v>216691604</v>
      </c>
      <c r="CD204" s="334">
        <f t="shared" si="306"/>
        <v>199944108</v>
      </c>
      <c r="CE204" s="334">
        <f t="shared" si="306"/>
        <v>264885239</v>
      </c>
      <c r="CF204" s="334">
        <f t="shared" si="306"/>
        <v>202313576</v>
      </c>
      <c r="CG204" s="334">
        <f t="shared" si="306"/>
        <v>191721220</v>
      </c>
      <c r="CH204" s="334">
        <f t="shared" si="306"/>
        <v>189419476</v>
      </c>
      <c r="CI204" s="334">
        <f t="shared" si="306"/>
        <v>0</v>
      </c>
      <c r="CJ204" s="334">
        <f t="shared" si="306"/>
        <v>0</v>
      </c>
      <c r="CK204" s="334">
        <f t="shared" si="306"/>
        <v>0</v>
      </c>
      <c r="CL204" s="334">
        <f t="shared" si="306"/>
        <v>1565083879</v>
      </c>
      <c r="CM204" s="334">
        <f t="shared" si="306"/>
        <v>400000000</v>
      </c>
      <c r="CN204" s="334">
        <f t="shared" si="306"/>
        <v>449783693</v>
      </c>
      <c r="CO204" s="334">
        <f t="shared" si="306"/>
        <v>1183668062</v>
      </c>
      <c r="CP204" s="334">
        <f t="shared" si="306"/>
        <v>1464366</v>
      </c>
      <c r="CQ204" s="340">
        <f t="shared" si="210"/>
        <v>0.88888888888888884</v>
      </c>
      <c r="CR204" s="340">
        <f t="shared" si="211"/>
        <v>0.76394897416666663</v>
      </c>
    </row>
    <row r="205" spans="1:96" s="83" customFormat="1" ht="30" customHeight="1" outlineLevel="1" x14ac:dyDescent="0.2">
      <c r="A205" s="1286"/>
      <c r="B205" s="422" t="s">
        <v>422</v>
      </c>
      <c r="C205" s="463"/>
      <c r="D205" s="1360" t="s">
        <v>439</v>
      </c>
      <c r="E205" s="191">
        <v>1100000000</v>
      </c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2"/>
      <c r="R205" s="170"/>
      <c r="S205" s="191"/>
      <c r="T205" s="191">
        <v>700000000</v>
      </c>
      <c r="U205" s="192"/>
      <c r="V205" s="170"/>
      <c r="W205" s="170"/>
      <c r="X205" s="191"/>
      <c r="Y205" s="191"/>
      <c r="Z205" s="191"/>
      <c r="AA205" s="191"/>
      <c r="AB205" s="191"/>
      <c r="AC205" s="192"/>
      <c r="AD205" s="170">
        <f>+F205+H205+J205+L205+N205+P205+R205+T205+V205+X205+Z205+AB205</f>
        <v>700000000</v>
      </c>
      <c r="AE205" s="191">
        <f>+G205+I205+K205+M205+O205+Q205+S205+U205+W205+Y205+AA205+AC205</f>
        <v>0</v>
      </c>
      <c r="AF205" s="170"/>
      <c r="AG205" s="191"/>
      <c r="AH205" s="191"/>
      <c r="AI205" s="969">
        <f>+E205-AD205+AE205+AH205</f>
        <v>400000000</v>
      </c>
      <c r="AJ205" s="969">
        <v>400000000</v>
      </c>
      <c r="AK205" s="969">
        <f>+AJ205+AY205</f>
        <v>400000000</v>
      </c>
      <c r="AL205" s="1345">
        <f t="shared" ref="AL205:AL212" si="307">+AI205-AJ205</f>
        <v>0</v>
      </c>
      <c r="AM205" s="194">
        <v>0</v>
      </c>
      <c r="AN205" s="201"/>
      <c r="AO205" s="201"/>
      <c r="AP205" s="201"/>
      <c r="AQ205" s="201"/>
      <c r="AR205" s="201"/>
      <c r="AS205" s="201"/>
      <c r="AT205" s="201"/>
      <c r="AU205" s="200">
        <v>0</v>
      </c>
      <c r="AV205" s="196">
        <v>0</v>
      </c>
      <c r="AW205" s="198">
        <v>0</v>
      </c>
      <c r="AX205" s="199">
        <v>0</v>
      </c>
      <c r="AY205" s="200">
        <f>+SUM(AM205:AX205)</f>
        <v>0</v>
      </c>
      <c r="AZ205" s="191">
        <v>0</v>
      </c>
      <c r="BA205" s="194">
        <v>0</v>
      </c>
      <c r="BB205" s="201">
        <v>0</v>
      </c>
      <c r="BC205" s="201">
        <v>0</v>
      </c>
      <c r="BD205" s="201">
        <v>0</v>
      </c>
      <c r="BE205" s="201">
        <v>0</v>
      </c>
      <c r="BF205" s="201">
        <v>0</v>
      </c>
      <c r="BG205" s="201">
        <v>0</v>
      </c>
      <c r="BH205" s="200">
        <v>0</v>
      </c>
      <c r="BI205" s="194">
        <v>0</v>
      </c>
      <c r="BJ205" s="201">
        <v>0</v>
      </c>
      <c r="BK205" s="195">
        <v>0</v>
      </c>
      <c r="BL205" s="170">
        <f>+SUM(AZ205:BK205)</f>
        <v>0</v>
      </c>
      <c r="BM205" s="194">
        <v>0</v>
      </c>
      <c r="BN205" s="202">
        <v>0</v>
      </c>
      <c r="BO205" s="203">
        <v>0</v>
      </c>
      <c r="BP205" s="204">
        <v>0</v>
      </c>
      <c r="BQ205" s="204">
        <v>0</v>
      </c>
      <c r="BR205" s="204">
        <v>0</v>
      </c>
      <c r="BS205" s="204">
        <v>0</v>
      </c>
      <c r="BT205" s="194">
        <v>0</v>
      </c>
      <c r="BU205" s="200">
        <v>0</v>
      </c>
      <c r="BV205" s="194">
        <v>0</v>
      </c>
      <c r="BW205" s="201">
        <v>0</v>
      </c>
      <c r="BX205" s="195">
        <v>0</v>
      </c>
      <c r="BY205" s="193">
        <f>+SUM(BM205:BX205)</f>
        <v>0</v>
      </c>
      <c r="BZ205" s="205">
        <v>0</v>
      </c>
      <c r="CA205" s="194"/>
      <c r="CB205" s="201"/>
      <c r="CC205" s="201"/>
      <c r="CD205" s="201"/>
      <c r="CE205" s="201"/>
      <c r="CF205" s="201"/>
      <c r="CG205" s="201"/>
      <c r="CH205" s="200"/>
      <c r="CI205" s="194"/>
      <c r="CJ205" s="201"/>
      <c r="CK205" s="195"/>
      <c r="CL205" s="193">
        <f>+SUM(BZ205:CK205)</f>
        <v>0</v>
      </c>
      <c r="CM205" s="969">
        <f>+AL205-AY205</f>
        <v>0</v>
      </c>
      <c r="CN205" s="969">
        <f>+AY205-BL205</f>
        <v>0</v>
      </c>
      <c r="CO205" s="969">
        <f>+BL205-BY205</f>
        <v>0</v>
      </c>
      <c r="CP205" s="969">
        <f>+BY205-CL205</f>
        <v>0</v>
      </c>
      <c r="CQ205" s="1330">
        <f t="shared" si="210"/>
        <v>0</v>
      </c>
      <c r="CR205" s="1330">
        <f t="shared" si="211"/>
        <v>0</v>
      </c>
    </row>
    <row r="206" spans="1:96" s="221" customFormat="1" ht="29.25" customHeight="1" outlineLevel="1" x14ac:dyDescent="0.2">
      <c r="A206" s="1287"/>
      <c r="B206" s="421" t="s">
        <v>434</v>
      </c>
      <c r="C206" s="462">
        <v>10</v>
      </c>
      <c r="D206" s="1358" t="s">
        <v>436</v>
      </c>
      <c r="E206" s="165">
        <f>+SUM(E207:E212)</f>
        <v>2900000000</v>
      </c>
      <c r="F206" s="165">
        <f t="shared" ref="F206:BQ206" si="308">+SUM(F207:F212)</f>
        <v>0</v>
      </c>
      <c r="G206" s="179">
        <f t="shared" si="308"/>
        <v>0</v>
      </c>
      <c r="H206" s="179">
        <f t="shared" si="308"/>
        <v>0</v>
      </c>
      <c r="I206" s="179">
        <f t="shared" si="308"/>
        <v>0</v>
      </c>
      <c r="J206" s="179">
        <f t="shared" si="308"/>
        <v>0</v>
      </c>
      <c r="K206" s="179">
        <f t="shared" si="308"/>
        <v>0</v>
      </c>
      <c r="L206" s="179">
        <f t="shared" si="308"/>
        <v>0</v>
      </c>
      <c r="M206" s="179">
        <f t="shared" si="308"/>
        <v>0</v>
      </c>
      <c r="N206" s="179">
        <f t="shared" si="308"/>
        <v>0</v>
      </c>
      <c r="O206" s="179">
        <f t="shared" si="308"/>
        <v>0</v>
      </c>
      <c r="P206" s="179">
        <f t="shared" si="308"/>
        <v>0</v>
      </c>
      <c r="Q206" s="179">
        <f t="shared" si="308"/>
        <v>0</v>
      </c>
      <c r="R206" s="179">
        <f t="shared" si="308"/>
        <v>0</v>
      </c>
      <c r="S206" s="179">
        <f t="shared" si="308"/>
        <v>0</v>
      </c>
      <c r="T206" s="179">
        <f t="shared" si="308"/>
        <v>0</v>
      </c>
      <c r="U206" s="743">
        <f t="shared" si="308"/>
        <v>700000000</v>
      </c>
      <c r="V206" s="179">
        <f t="shared" si="308"/>
        <v>0</v>
      </c>
      <c r="W206" s="179">
        <f t="shared" si="308"/>
        <v>0</v>
      </c>
      <c r="X206" s="165">
        <f t="shared" si="308"/>
        <v>0</v>
      </c>
      <c r="Y206" s="179">
        <f t="shared" si="308"/>
        <v>0</v>
      </c>
      <c r="Z206" s="179">
        <f t="shared" si="308"/>
        <v>0</v>
      </c>
      <c r="AA206" s="179">
        <f t="shared" si="308"/>
        <v>0</v>
      </c>
      <c r="AB206" s="179">
        <f t="shared" si="308"/>
        <v>0</v>
      </c>
      <c r="AC206" s="179">
        <f t="shared" si="308"/>
        <v>0</v>
      </c>
      <c r="AD206" s="179">
        <f t="shared" si="308"/>
        <v>0</v>
      </c>
      <c r="AE206" s="165">
        <f t="shared" si="308"/>
        <v>700000000</v>
      </c>
      <c r="AF206" s="179">
        <f t="shared" si="308"/>
        <v>0</v>
      </c>
      <c r="AG206" s="165">
        <f t="shared" si="308"/>
        <v>0</v>
      </c>
      <c r="AH206" s="165">
        <f t="shared" si="308"/>
        <v>0</v>
      </c>
      <c r="AI206" s="165">
        <f t="shared" si="308"/>
        <v>3600000000</v>
      </c>
      <c r="AJ206" s="165">
        <f t="shared" si="308"/>
        <v>0</v>
      </c>
      <c r="AK206" s="165">
        <f t="shared" si="308"/>
        <v>3200000000</v>
      </c>
      <c r="AL206" s="165">
        <f t="shared" si="308"/>
        <v>3600000000</v>
      </c>
      <c r="AM206" s="165">
        <f t="shared" si="308"/>
        <v>2830000000</v>
      </c>
      <c r="AN206" s="179">
        <f t="shared" si="308"/>
        <v>0</v>
      </c>
      <c r="AO206" s="179">
        <f t="shared" si="308"/>
        <v>0</v>
      </c>
      <c r="AP206" s="179">
        <f t="shared" si="308"/>
        <v>370000000</v>
      </c>
      <c r="AQ206" s="179">
        <f t="shared" si="308"/>
        <v>0</v>
      </c>
      <c r="AR206" s="179">
        <f t="shared" si="308"/>
        <v>0</v>
      </c>
      <c r="AS206" s="179">
        <f t="shared" si="308"/>
        <v>0</v>
      </c>
      <c r="AT206" s="179">
        <f t="shared" si="308"/>
        <v>0</v>
      </c>
      <c r="AU206" s="179">
        <f t="shared" si="308"/>
        <v>0</v>
      </c>
      <c r="AV206" s="165">
        <f t="shared" si="308"/>
        <v>0</v>
      </c>
      <c r="AW206" s="179">
        <f t="shared" si="308"/>
        <v>0</v>
      </c>
      <c r="AX206" s="179">
        <f t="shared" si="308"/>
        <v>0</v>
      </c>
      <c r="AY206" s="179">
        <f t="shared" si="308"/>
        <v>3200000000</v>
      </c>
      <c r="AZ206" s="165">
        <f t="shared" si="308"/>
        <v>0</v>
      </c>
      <c r="BA206" s="179">
        <f t="shared" si="308"/>
        <v>686950716</v>
      </c>
      <c r="BB206" s="179">
        <f t="shared" si="308"/>
        <v>755187728</v>
      </c>
      <c r="BC206" s="179">
        <f t="shared" si="308"/>
        <v>128649955</v>
      </c>
      <c r="BD206" s="179">
        <f t="shared" si="308"/>
        <v>498741776</v>
      </c>
      <c r="BE206" s="179">
        <f t="shared" si="308"/>
        <v>190132619</v>
      </c>
      <c r="BF206" s="179">
        <f t="shared" si="308"/>
        <v>239048769</v>
      </c>
      <c r="BG206" s="179">
        <f t="shared" si="308"/>
        <v>141197266</v>
      </c>
      <c r="BH206" s="179">
        <f t="shared" si="308"/>
        <v>110307478</v>
      </c>
      <c r="BI206" s="165">
        <f t="shared" si="308"/>
        <v>0</v>
      </c>
      <c r="BJ206" s="179">
        <f t="shared" si="308"/>
        <v>0</v>
      </c>
      <c r="BK206" s="179">
        <f t="shared" si="308"/>
        <v>0</v>
      </c>
      <c r="BL206" s="179">
        <f t="shared" si="308"/>
        <v>2750216307</v>
      </c>
      <c r="BM206" s="165">
        <f t="shared" si="308"/>
        <v>0</v>
      </c>
      <c r="BN206" s="179">
        <f t="shared" si="308"/>
        <v>90639944</v>
      </c>
      <c r="BO206" s="179">
        <f t="shared" si="308"/>
        <v>252783586</v>
      </c>
      <c r="BP206" s="179">
        <f t="shared" si="308"/>
        <v>192568150</v>
      </c>
      <c r="BQ206" s="179">
        <f t="shared" si="308"/>
        <v>195280157</v>
      </c>
      <c r="BR206" s="179">
        <f t="shared" ref="BR206:CP206" si="309">+SUM(BR207:BR212)</f>
        <v>303616922</v>
      </c>
      <c r="BS206" s="179">
        <f t="shared" si="309"/>
        <v>185975285</v>
      </c>
      <c r="BT206" s="179">
        <f t="shared" si="309"/>
        <v>162963173</v>
      </c>
      <c r="BU206" s="179">
        <f t="shared" si="309"/>
        <v>182721028</v>
      </c>
      <c r="BV206" s="165">
        <f t="shared" si="309"/>
        <v>0</v>
      </c>
      <c r="BW206" s="179">
        <f t="shared" si="309"/>
        <v>0</v>
      </c>
      <c r="BX206" s="179">
        <f t="shared" si="309"/>
        <v>0</v>
      </c>
      <c r="BY206" s="179">
        <f t="shared" si="309"/>
        <v>1566548245</v>
      </c>
      <c r="BZ206" s="165">
        <f t="shared" si="309"/>
        <v>0</v>
      </c>
      <c r="CA206" s="179">
        <f t="shared" si="309"/>
        <v>61277281</v>
      </c>
      <c r="CB206" s="179">
        <f t="shared" si="309"/>
        <v>238831375</v>
      </c>
      <c r="CC206" s="179">
        <f t="shared" si="309"/>
        <v>216691604</v>
      </c>
      <c r="CD206" s="179">
        <f t="shared" si="309"/>
        <v>199944108</v>
      </c>
      <c r="CE206" s="179">
        <f t="shared" si="309"/>
        <v>264885239</v>
      </c>
      <c r="CF206" s="179">
        <f t="shared" si="309"/>
        <v>202313576</v>
      </c>
      <c r="CG206" s="179">
        <f t="shared" si="309"/>
        <v>191721220</v>
      </c>
      <c r="CH206" s="179">
        <f t="shared" si="309"/>
        <v>189419476</v>
      </c>
      <c r="CI206" s="165">
        <f t="shared" si="309"/>
        <v>0</v>
      </c>
      <c r="CJ206" s="179">
        <f t="shared" si="309"/>
        <v>0</v>
      </c>
      <c r="CK206" s="179">
        <f t="shared" si="309"/>
        <v>0</v>
      </c>
      <c r="CL206" s="179">
        <f t="shared" si="309"/>
        <v>1565083879</v>
      </c>
      <c r="CM206" s="165">
        <f t="shared" si="309"/>
        <v>400000000</v>
      </c>
      <c r="CN206" s="165">
        <f t="shared" si="309"/>
        <v>449783693</v>
      </c>
      <c r="CO206" s="165">
        <f t="shared" si="309"/>
        <v>1183668062</v>
      </c>
      <c r="CP206" s="165">
        <f t="shared" si="309"/>
        <v>1464366</v>
      </c>
      <c r="CQ206" s="1331">
        <f t="shared" si="210"/>
        <v>0.88888888888888884</v>
      </c>
      <c r="CR206" s="1331">
        <f t="shared" si="211"/>
        <v>0.76394897416666663</v>
      </c>
    </row>
    <row r="207" spans="1:96" s="26" customFormat="1" ht="36" outlineLevel="2" x14ac:dyDescent="0.2">
      <c r="A207" s="403" t="s">
        <v>832</v>
      </c>
      <c r="B207" s="43" t="s">
        <v>409</v>
      </c>
      <c r="C207" s="452">
        <v>10</v>
      </c>
      <c r="D207" s="65" t="s">
        <v>364</v>
      </c>
      <c r="E207" s="56">
        <v>868452358</v>
      </c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63"/>
      <c r="R207" s="748"/>
      <c r="S207" s="159"/>
      <c r="T207" s="159"/>
      <c r="U207" s="63"/>
      <c r="V207" s="30"/>
      <c r="W207" s="30"/>
      <c r="X207" s="159"/>
      <c r="Y207" s="159"/>
      <c r="Z207" s="159"/>
      <c r="AA207" s="159"/>
      <c r="AB207" s="159"/>
      <c r="AC207" s="63"/>
      <c r="AD207" s="30">
        <f t="shared" ref="AD207:AD212" si="310">+F207+H207+J207+L207+N207+P207+R207+T207+V207+X207+Z207+AB207</f>
        <v>0</v>
      </c>
      <c r="AE207" s="33">
        <f t="shared" ref="AE207:AE212" si="311">+G207+I207+K207+M207+O207+Q207+S207+U207+W207+Y207+AA207+AC207</f>
        <v>0</v>
      </c>
      <c r="AF207" s="748"/>
      <c r="AG207" s="159"/>
      <c r="AH207" s="159"/>
      <c r="AI207" s="56">
        <f t="shared" ref="AI207:AI212" si="312">+E207-AD207+AE207-AH207-AF207+AG207</f>
        <v>868452358</v>
      </c>
      <c r="AJ207" s="159"/>
      <c r="AK207" s="124">
        <f t="shared" ref="AK207:AK212" si="313">+AJ207+AY207</f>
        <v>868452358</v>
      </c>
      <c r="AL207" s="699">
        <f t="shared" si="307"/>
        <v>868452358</v>
      </c>
      <c r="AM207" s="33">
        <v>868452358</v>
      </c>
      <c r="AN207" s="298">
        <v>0</v>
      </c>
      <c r="AO207" s="298">
        <v>0</v>
      </c>
      <c r="AP207" s="298">
        <v>0</v>
      </c>
      <c r="AQ207" s="299">
        <v>0</v>
      </c>
      <c r="AR207" s="59">
        <v>0</v>
      </c>
      <c r="AS207" s="59"/>
      <c r="AT207" s="59"/>
      <c r="AU207" s="1342"/>
      <c r="AV207" s="58"/>
      <c r="AW207" s="59"/>
      <c r="AX207" s="60"/>
      <c r="AY207" s="36">
        <f t="shared" ref="AY207:AY212" si="314">+SUM(AM207:AX207)</f>
        <v>868452358</v>
      </c>
      <c r="AZ207" s="42"/>
      <c r="BA207" s="31">
        <v>493338633</v>
      </c>
      <c r="BB207" s="38">
        <v>137526600</v>
      </c>
      <c r="BC207" s="38"/>
      <c r="BD207" s="58"/>
      <c r="BE207" s="59">
        <v>63061500</v>
      </c>
      <c r="BF207" s="127">
        <v>91963500</v>
      </c>
      <c r="BG207" s="59"/>
      <c r="BH207" s="1342"/>
      <c r="BI207" s="58"/>
      <c r="BJ207" s="59"/>
      <c r="BK207" s="60"/>
      <c r="BL207" s="30">
        <f t="shared" ref="BL207:BL212" si="315">+SUM(AZ207:BK207)</f>
        <v>785890233</v>
      </c>
      <c r="BM207" s="42"/>
      <c r="BN207" s="38"/>
      <c r="BO207" s="38">
        <v>14250200</v>
      </c>
      <c r="BP207" s="38">
        <v>53215833</v>
      </c>
      <c r="BQ207" s="38">
        <v>66539200</v>
      </c>
      <c r="BR207" s="38">
        <v>64589000</v>
      </c>
      <c r="BS207" s="35">
        <v>57328667</v>
      </c>
      <c r="BT207" s="38">
        <v>63367500</v>
      </c>
      <c r="BU207" s="1335">
        <v>80434600</v>
      </c>
      <c r="BV207" s="58"/>
      <c r="BW207" s="59"/>
      <c r="BX207" s="60"/>
      <c r="BY207" s="30">
        <f t="shared" ref="BY207:BY212" si="316">+SUM(BM207:BX207)</f>
        <v>399725000</v>
      </c>
      <c r="BZ207" s="42"/>
      <c r="CA207" s="38"/>
      <c r="CB207" s="38">
        <v>14250200</v>
      </c>
      <c r="CC207" s="38">
        <v>53215833</v>
      </c>
      <c r="CD207" s="38">
        <v>66539200</v>
      </c>
      <c r="CE207" s="59">
        <v>64589000</v>
      </c>
      <c r="CF207" s="38">
        <v>57328667</v>
      </c>
      <c r="CG207" s="127">
        <v>63367500</v>
      </c>
      <c r="CH207" s="1335">
        <v>80434600</v>
      </c>
      <c r="CI207" s="166"/>
      <c r="CJ207" s="59"/>
      <c r="CK207" s="60"/>
      <c r="CL207" s="30">
        <f t="shared" ref="CL207:CL212" si="317">+SUM(BZ207:CK207)</f>
        <v>399725000</v>
      </c>
      <c r="CM207" s="33">
        <f t="shared" ref="CM207:CM212" si="318">+AL207-AY207</f>
        <v>0</v>
      </c>
      <c r="CN207" s="33">
        <f t="shared" ref="CN207:CN212" si="319">+AY207-BL207</f>
        <v>82562125</v>
      </c>
      <c r="CO207" s="33">
        <f t="shared" ref="CO207:CO212" si="320">+BL207-BY207</f>
        <v>386165233</v>
      </c>
      <c r="CP207" s="33">
        <f t="shared" ref="CP207:CP212" si="321">+BY207-CL207</f>
        <v>0</v>
      </c>
      <c r="CQ207" s="74">
        <f t="shared" si="210"/>
        <v>1</v>
      </c>
      <c r="CR207" s="74">
        <f t="shared" si="211"/>
        <v>0.90493188919408751</v>
      </c>
    </row>
    <row r="208" spans="1:96" s="26" customFormat="1" outlineLevel="2" x14ac:dyDescent="0.2">
      <c r="A208" s="403" t="s">
        <v>833</v>
      </c>
      <c r="B208" s="97" t="s">
        <v>410</v>
      </c>
      <c r="C208" s="458">
        <v>10</v>
      </c>
      <c r="D208" s="98" t="s">
        <v>359</v>
      </c>
      <c r="E208" s="33">
        <v>370000000</v>
      </c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104"/>
      <c r="R208" s="101"/>
      <c r="S208" s="99"/>
      <c r="T208" s="99"/>
      <c r="U208" s="104">
        <v>110000000</v>
      </c>
      <c r="V208" s="30"/>
      <c r="W208" s="30"/>
      <c r="X208" s="99"/>
      <c r="Y208" s="99"/>
      <c r="Z208" s="99"/>
      <c r="AA208" s="99"/>
      <c r="AB208" s="99"/>
      <c r="AC208" s="104"/>
      <c r="AD208" s="30">
        <f t="shared" si="310"/>
        <v>0</v>
      </c>
      <c r="AE208" s="33">
        <f t="shared" si="311"/>
        <v>110000000</v>
      </c>
      <c r="AF208" s="101"/>
      <c r="AG208" s="99"/>
      <c r="AH208" s="99"/>
      <c r="AI208" s="33">
        <f t="shared" si="312"/>
        <v>480000000</v>
      </c>
      <c r="AJ208" s="99"/>
      <c r="AK208" s="124">
        <f t="shared" si="313"/>
        <v>370000000</v>
      </c>
      <c r="AL208" s="699">
        <f t="shared" si="307"/>
        <v>480000000</v>
      </c>
      <c r="AM208" s="33">
        <v>0</v>
      </c>
      <c r="AN208" s="298">
        <v>0</v>
      </c>
      <c r="AO208" s="298">
        <v>0</v>
      </c>
      <c r="AP208" s="298">
        <v>370000000</v>
      </c>
      <c r="AQ208" s="299">
        <v>0</v>
      </c>
      <c r="AR208" s="38">
        <v>0</v>
      </c>
      <c r="AS208" s="38"/>
      <c r="AT208" s="38"/>
      <c r="AU208" s="36"/>
      <c r="AV208" s="42"/>
      <c r="AW208" s="38"/>
      <c r="AX208" s="35"/>
      <c r="AY208" s="36">
        <f t="shared" si="314"/>
        <v>370000000</v>
      </c>
      <c r="AZ208" s="42">
        <v>0</v>
      </c>
      <c r="BA208" s="30">
        <v>0</v>
      </c>
      <c r="BB208" s="38">
        <v>0</v>
      </c>
      <c r="BC208" s="38">
        <v>0</v>
      </c>
      <c r="BD208" s="38">
        <v>370000000</v>
      </c>
      <c r="BE208" s="38">
        <v>0</v>
      </c>
      <c r="BF208" s="105"/>
      <c r="BG208" s="38"/>
      <c r="BH208" s="36"/>
      <c r="BI208" s="42"/>
      <c r="BJ208" s="38"/>
      <c r="BK208" s="35"/>
      <c r="BL208" s="30">
        <f t="shared" si="315"/>
        <v>370000000</v>
      </c>
      <c r="BM208" s="42">
        <v>0</v>
      </c>
      <c r="BN208" s="34"/>
      <c r="BO208" s="34"/>
      <c r="BP208" s="34"/>
      <c r="BQ208" s="34"/>
      <c r="BR208" s="38">
        <v>74000000</v>
      </c>
      <c r="BS208" s="159"/>
      <c r="BT208" s="102"/>
      <c r="BU208" s="481"/>
      <c r="BV208" s="42"/>
      <c r="BW208" s="38"/>
      <c r="BX208" s="35"/>
      <c r="BY208" s="30">
        <f t="shared" si="316"/>
        <v>74000000</v>
      </c>
      <c r="BZ208" s="44">
        <v>0</v>
      </c>
      <c r="CA208" s="126"/>
      <c r="CB208" s="126"/>
      <c r="CC208" s="126"/>
      <c r="CD208" s="126"/>
      <c r="CE208" s="38">
        <v>74000000</v>
      </c>
      <c r="CF208" s="105"/>
      <c r="CG208" s="105"/>
      <c r="CH208" s="481"/>
      <c r="CI208" s="102"/>
      <c r="CJ208" s="38"/>
      <c r="CK208" s="35"/>
      <c r="CL208" s="30">
        <f t="shared" si="317"/>
        <v>74000000</v>
      </c>
      <c r="CM208" s="33">
        <f t="shared" si="318"/>
        <v>110000000</v>
      </c>
      <c r="CN208" s="33">
        <f t="shared" si="319"/>
        <v>0</v>
      </c>
      <c r="CO208" s="33">
        <f t="shared" si="320"/>
        <v>296000000</v>
      </c>
      <c r="CP208" s="33">
        <f t="shared" si="321"/>
        <v>0</v>
      </c>
      <c r="CQ208" s="74">
        <f t="shared" si="210"/>
        <v>0.77083333333333337</v>
      </c>
      <c r="CR208" s="74">
        <f t="shared" si="211"/>
        <v>0.77083333333333337</v>
      </c>
    </row>
    <row r="209" spans="1:96" s="26" customFormat="1" outlineLevel="2" x14ac:dyDescent="0.2">
      <c r="A209" s="403" t="s">
        <v>834</v>
      </c>
      <c r="B209" s="97" t="s">
        <v>411</v>
      </c>
      <c r="C209" s="458">
        <v>10</v>
      </c>
      <c r="D209" s="98" t="s">
        <v>360</v>
      </c>
      <c r="E209" s="33">
        <v>390000000</v>
      </c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104"/>
      <c r="R209" s="101"/>
      <c r="S209" s="99"/>
      <c r="T209" s="99"/>
      <c r="U209" s="104"/>
      <c r="V209" s="30"/>
      <c r="W209" s="30"/>
      <c r="X209" s="99"/>
      <c r="Y209" s="99"/>
      <c r="Z209" s="99"/>
      <c r="AA209" s="99"/>
      <c r="AB209" s="99"/>
      <c r="AC209" s="104"/>
      <c r="AD209" s="30">
        <f t="shared" si="310"/>
        <v>0</v>
      </c>
      <c r="AE209" s="33">
        <f t="shared" si="311"/>
        <v>0</v>
      </c>
      <c r="AF209" s="101"/>
      <c r="AG209" s="99"/>
      <c r="AH209" s="99"/>
      <c r="AI209" s="33">
        <f t="shared" si="312"/>
        <v>390000000</v>
      </c>
      <c r="AJ209" s="99"/>
      <c r="AK209" s="124">
        <f t="shared" si="313"/>
        <v>390000000</v>
      </c>
      <c r="AL209" s="699">
        <f t="shared" si="307"/>
        <v>390000000</v>
      </c>
      <c r="AM209" s="33">
        <v>390000000</v>
      </c>
      <c r="AN209" s="298">
        <v>0</v>
      </c>
      <c r="AO209" s="298">
        <v>0</v>
      </c>
      <c r="AP209" s="298">
        <v>0</v>
      </c>
      <c r="AQ209" s="299">
        <v>0</v>
      </c>
      <c r="AR209" s="38">
        <v>0</v>
      </c>
      <c r="AS209" s="38"/>
      <c r="AT209" s="38"/>
      <c r="AU209" s="36"/>
      <c r="AV209" s="42"/>
      <c r="AW209" s="38"/>
      <c r="AX209" s="35"/>
      <c r="AY209" s="36">
        <f t="shared" si="314"/>
        <v>390000000</v>
      </c>
      <c r="AZ209" s="42">
        <v>0</v>
      </c>
      <c r="BA209" s="30">
        <v>0</v>
      </c>
      <c r="BB209" s="38">
        <v>390000000</v>
      </c>
      <c r="BC209" s="38">
        <v>0</v>
      </c>
      <c r="BD209" s="38">
        <v>0</v>
      </c>
      <c r="BE209" s="38">
        <v>0</v>
      </c>
      <c r="BF209" s="105"/>
      <c r="BG209" s="38"/>
      <c r="BH209" s="36"/>
      <c r="BI209" s="42"/>
      <c r="BJ209" s="38"/>
      <c r="BK209" s="35"/>
      <c r="BL209" s="30">
        <f t="shared" si="315"/>
        <v>390000000</v>
      </c>
      <c r="BM209" s="42"/>
      <c r="BN209" s="38"/>
      <c r="BO209" s="38"/>
      <c r="BP209" s="38">
        <v>14788629</v>
      </c>
      <c r="BQ209" s="38">
        <v>20542402</v>
      </c>
      <c r="BR209" s="38"/>
      <c r="BS209" s="38">
        <v>15909287</v>
      </c>
      <c r="BT209" s="102"/>
      <c r="BU209" s="481">
        <v>16682025</v>
      </c>
      <c r="BV209" s="42"/>
      <c r="BW209" s="38"/>
      <c r="BX209" s="35"/>
      <c r="BY209" s="30">
        <f t="shared" si="316"/>
        <v>67922343</v>
      </c>
      <c r="BZ209" s="42"/>
      <c r="CA209" s="38"/>
      <c r="CB209" s="38"/>
      <c r="CC209" s="38">
        <v>14788629</v>
      </c>
      <c r="CD209" s="38">
        <v>12329788</v>
      </c>
      <c r="CE209" s="38">
        <v>8212614</v>
      </c>
      <c r="CF209" s="105">
        <v>15909287</v>
      </c>
      <c r="CG209" s="105"/>
      <c r="CH209" s="481">
        <v>16682025</v>
      </c>
      <c r="CI209" s="102"/>
      <c r="CJ209" s="38"/>
      <c r="CK209" s="35"/>
      <c r="CL209" s="30">
        <f t="shared" si="317"/>
        <v>67922343</v>
      </c>
      <c r="CM209" s="33">
        <f t="shared" si="318"/>
        <v>0</v>
      </c>
      <c r="CN209" s="33">
        <f t="shared" si="319"/>
        <v>0</v>
      </c>
      <c r="CO209" s="33">
        <f t="shared" si="320"/>
        <v>322077657</v>
      </c>
      <c r="CP209" s="33">
        <f t="shared" si="321"/>
        <v>0</v>
      </c>
      <c r="CQ209" s="74">
        <f t="shared" si="210"/>
        <v>1</v>
      </c>
      <c r="CR209" s="74">
        <f t="shared" si="211"/>
        <v>1</v>
      </c>
    </row>
    <row r="210" spans="1:96" s="26" customFormat="1" outlineLevel="2" x14ac:dyDescent="0.2">
      <c r="A210" s="403" t="s">
        <v>835</v>
      </c>
      <c r="B210" s="43" t="s">
        <v>412</v>
      </c>
      <c r="C210" s="452">
        <v>10</v>
      </c>
      <c r="D210" s="65" t="s">
        <v>104</v>
      </c>
      <c r="E210" s="33">
        <v>1171547642</v>
      </c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104"/>
      <c r="R210" s="101"/>
      <c r="S210" s="99"/>
      <c r="T210" s="99"/>
      <c r="U210" s="104">
        <v>400000000</v>
      </c>
      <c r="V210" s="30"/>
      <c r="W210" s="30"/>
      <c r="X210" s="99"/>
      <c r="Y210" s="99"/>
      <c r="Z210" s="99"/>
      <c r="AA210" s="99"/>
      <c r="AB210" s="99"/>
      <c r="AC210" s="104"/>
      <c r="AD210" s="30">
        <f t="shared" si="310"/>
        <v>0</v>
      </c>
      <c r="AE210" s="33">
        <f t="shared" si="311"/>
        <v>400000000</v>
      </c>
      <c r="AF210" s="101"/>
      <c r="AG210" s="99"/>
      <c r="AH210" s="99"/>
      <c r="AI210" s="99">
        <f t="shared" si="312"/>
        <v>1571547642</v>
      </c>
      <c r="AJ210" s="99"/>
      <c r="AK210" s="124">
        <f t="shared" si="313"/>
        <v>1571547642</v>
      </c>
      <c r="AL210" s="699">
        <f t="shared" si="307"/>
        <v>1571547642</v>
      </c>
      <c r="AM210" s="33">
        <v>1571547642</v>
      </c>
      <c r="AN210" s="298"/>
      <c r="AO210" s="298"/>
      <c r="AP210" s="298"/>
      <c r="AQ210" s="299"/>
      <c r="AR210" s="105"/>
      <c r="AS210" s="105"/>
      <c r="AT210" s="105"/>
      <c r="AU210" s="481"/>
      <c r="AV210" s="102"/>
      <c r="AW210" s="105"/>
      <c r="AX210" s="103"/>
      <c r="AY210" s="36">
        <f t="shared" si="314"/>
        <v>1571547642</v>
      </c>
      <c r="AZ210" s="42"/>
      <c r="BA210" s="31">
        <v>193612083</v>
      </c>
      <c r="BB210" s="38">
        <v>227661128</v>
      </c>
      <c r="BC210" s="38">
        <v>128649955</v>
      </c>
      <c r="BD210" s="102">
        <v>128741776</v>
      </c>
      <c r="BE210" s="105">
        <v>127071119</v>
      </c>
      <c r="BF210" s="105">
        <v>147085269</v>
      </c>
      <c r="BG210" s="105">
        <v>141197266</v>
      </c>
      <c r="BH210" s="481">
        <v>110307478</v>
      </c>
      <c r="BI210" s="102"/>
      <c r="BJ210" s="105"/>
      <c r="BK210" s="103"/>
      <c r="BL210" s="30">
        <f t="shared" si="315"/>
        <v>1204326074</v>
      </c>
      <c r="BM210" s="42">
        <v>0</v>
      </c>
      <c r="BN210" s="38">
        <v>90639944</v>
      </c>
      <c r="BO210" s="38">
        <v>238533386</v>
      </c>
      <c r="BP210" s="38">
        <v>124563688</v>
      </c>
      <c r="BQ210" s="38">
        <v>108198555</v>
      </c>
      <c r="BR210" s="38">
        <v>165027922</v>
      </c>
      <c r="BS210" s="38">
        <v>112737331</v>
      </c>
      <c r="BT210" s="102">
        <v>99595673</v>
      </c>
      <c r="BU210" s="481">
        <v>85604403</v>
      </c>
      <c r="BV210" s="102"/>
      <c r="BW210" s="105"/>
      <c r="BX210" s="103"/>
      <c r="BY210" s="30">
        <f t="shared" si="316"/>
        <v>1024900902</v>
      </c>
      <c r="BZ210" s="42"/>
      <c r="CA210" s="38">
        <v>61277281</v>
      </c>
      <c r="CB210" s="38">
        <v>224581175</v>
      </c>
      <c r="CC210" s="38">
        <v>148687142</v>
      </c>
      <c r="CD210" s="38">
        <v>121075120</v>
      </c>
      <c r="CE210" s="105">
        <v>118083625</v>
      </c>
      <c r="CF210" s="105">
        <v>129075622</v>
      </c>
      <c r="CG210" s="105">
        <v>128353720</v>
      </c>
      <c r="CH210" s="481">
        <v>92302851</v>
      </c>
      <c r="CI210" s="102"/>
      <c r="CJ210" s="105"/>
      <c r="CK210" s="103"/>
      <c r="CL210" s="30">
        <f t="shared" si="317"/>
        <v>1023436536</v>
      </c>
      <c r="CM210" s="33">
        <f>+AL210-AY210</f>
        <v>0</v>
      </c>
      <c r="CN210" s="33">
        <f>+AY210-BL210</f>
        <v>367221568</v>
      </c>
      <c r="CO210" s="33">
        <f>+BL210-BY210</f>
        <v>179425172</v>
      </c>
      <c r="CP210" s="33">
        <f>+BY210-CL210</f>
        <v>1464366</v>
      </c>
      <c r="CQ210" s="74">
        <f t="shared" si="210"/>
        <v>1</v>
      </c>
      <c r="CR210" s="74">
        <f t="shared" si="211"/>
        <v>0.76633125322712936</v>
      </c>
    </row>
    <row r="211" spans="1:96" s="26" customFormat="1" outlineLevel="2" x14ac:dyDescent="0.2">
      <c r="A211" s="403" t="s">
        <v>908</v>
      </c>
      <c r="B211" s="43" t="s">
        <v>907</v>
      </c>
      <c r="C211" s="452">
        <v>10</v>
      </c>
      <c r="D211" s="65" t="s">
        <v>909</v>
      </c>
      <c r="E211" s="33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34"/>
      <c r="S211" s="36"/>
      <c r="T211" s="42"/>
      <c r="U211" s="35">
        <v>120000000</v>
      </c>
      <c r="V211" s="30"/>
      <c r="W211" s="30"/>
      <c r="X211" s="42"/>
      <c r="Y211" s="38"/>
      <c r="Z211" s="38"/>
      <c r="AA211" s="38"/>
      <c r="AB211" s="38"/>
      <c r="AC211" s="38"/>
      <c r="AD211" s="36">
        <f t="shared" si="310"/>
        <v>0</v>
      </c>
      <c r="AE211" s="33">
        <f t="shared" si="311"/>
        <v>120000000</v>
      </c>
      <c r="AF211" s="30"/>
      <c r="AG211" s="33"/>
      <c r="AH211" s="33"/>
      <c r="AI211" s="33">
        <f t="shared" si="312"/>
        <v>120000000</v>
      </c>
      <c r="AJ211" s="33"/>
      <c r="AK211" s="124">
        <f t="shared" si="313"/>
        <v>0</v>
      </c>
      <c r="AL211" s="699">
        <f t="shared" si="307"/>
        <v>120000000</v>
      </c>
      <c r="AM211" s="42"/>
      <c r="AN211" s="728"/>
      <c r="AO211" s="728"/>
      <c r="AP211" s="728"/>
      <c r="AQ211" s="728"/>
      <c r="AR211" s="38"/>
      <c r="AS211" s="38"/>
      <c r="AT211" s="38"/>
      <c r="AU211" s="36"/>
      <c r="AV211" s="42"/>
      <c r="AW211" s="38"/>
      <c r="AX211" s="38"/>
      <c r="AY211" s="36">
        <f t="shared" si="314"/>
        <v>0</v>
      </c>
      <c r="AZ211" s="42"/>
      <c r="BA211" s="32"/>
      <c r="BB211" s="38"/>
      <c r="BC211" s="38"/>
      <c r="BD211" s="102"/>
      <c r="BE211" s="105"/>
      <c r="BF211" s="105"/>
      <c r="BG211" s="105"/>
      <c r="BH211" s="481"/>
      <c r="BI211" s="102"/>
      <c r="BJ211" s="105"/>
      <c r="BK211" s="103"/>
      <c r="BL211" s="30">
        <f t="shared" si="315"/>
        <v>0</v>
      </c>
      <c r="BM211" s="42"/>
      <c r="BN211" s="42"/>
      <c r="BO211" s="42"/>
      <c r="BP211" s="42"/>
      <c r="BQ211" s="42"/>
      <c r="BR211" s="38"/>
      <c r="BS211" s="59"/>
      <c r="BT211" s="102"/>
      <c r="BU211" s="481"/>
      <c r="BV211" s="102"/>
      <c r="BW211" s="105"/>
      <c r="BX211" s="103"/>
      <c r="BY211" s="30">
        <f t="shared" si="316"/>
        <v>0</v>
      </c>
      <c r="BZ211" s="42"/>
      <c r="CA211" s="42"/>
      <c r="CB211" s="42"/>
      <c r="CC211" s="42"/>
      <c r="CD211" s="42"/>
      <c r="CE211" s="105"/>
      <c r="CF211" s="105"/>
      <c r="CG211" s="105"/>
      <c r="CH211" s="481"/>
      <c r="CI211" s="102"/>
      <c r="CJ211" s="105"/>
      <c r="CK211" s="103"/>
      <c r="CL211" s="30">
        <f t="shared" si="317"/>
        <v>0</v>
      </c>
      <c r="CM211" s="33">
        <f>+AL211-AY211</f>
        <v>120000000</v>
      </c>
      <c r="CN211" s="33">
        <f>+AY211-BL211</f>
        <v>0</v>
      </c>
      <c r="CO211" s="33">
        <f>+BL211-BY211</f>
        <v>0</v>
      </c>
      <c r="CP211" s="33">
        <f>+BY211-CL211</f>
        <v>0</v>
      </c>
      <c r="CQ211" s="74">
        <f t="shared" si="210"/>
        <v>0</v>
      </c>
      <c r="CR211" s="74">
        <f t="shared" si="211"/>
        <v>0</v>
      </c>
    </row>
    <row r="212" spans="1:96" s="26" customFormat="1" ht="18.75" customHeight="1" outlineLevel="2" x14ac:dyDescent="0.2">
      <c r="A212" s="403" t="s">
        <v>836</v>
      </c>
      <c r="B212" s="43" t="s">
        <v>413</v>
      </c>
      <c r="C212" s="452">
        <v>10</v>
      </c>
      <c r="D212" s="65" t="s">
        <v>367</v>
      </c>
      <c r="E212" s="33">
        <v>100000000</v>
      </c>
      <c r="F212" s="42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5"/>
      <c r="R212" s="34"/>
      <c r="S212" s="36"/>
      <c r="T212" s="42"/>
      <c r="U212" s="35">
        <v>70000000</v>
      </c>
      <c r="V212" s="30"/>
      <c r="W212" s="30"/>
      <c r="X212" s="42"/>
      <c r="Y212" s="38"/>
      <c r="Z212" s="38"/>
      <c r="AA212" s="38"/>
      <c r="AB212" s="38"/>
      <c r="AC212" s="35"/>
      <c r="AD212" s="30">
        <f t="shared" si="310"/>
        <v>0</v>
      </c>
      <c r="AE212" s="33">
        <f t="shared" si="311"/>
        <v>70000000</v>
      </c>
      <c r="AF212" s="30"/>
      <c r="AG212" s="33"/>
      <c r="AH212" s="33"/>
      <c r="AI212" s="33">
        <f t="shared" si="312"/>
        <v>170000000</v>
      </c>
      <c r="AJ212" s="33"/>
      <c r="AK212" s="124">
        <f t="shared" si="313"/>
        <v>0</v>
      </c>
      <c r="AL212" s="699">
        <f t="shared" si="307"/>
        <v>170000000</v>
      </c>
      <c r="AM212" s="33">
        <v>0</v>
      </c>
      <c r="AN212" s="298">
        <v>0</v>
      </c>
      <c r="AO212" s="298">
        <v>0</v>
      </c>
      <c r="AP212" s="298">
        <v>0</v>
      </c>
      <c r="AQ212" s="298">
        <v>0</v>
      </c>
      <c r="AR212" s="38">
        <v>0</v>
      </c>
      <c r="AS212" s="38"/>
      <c r="AT212" s="38"/>
      <c r="AU212" s="36"/>
      <c r="AV212" s="42"/>
      <c r="AW212" s="38"/>
      <c r="AX212" s="38"/>
      <c r="AY212" s="36">
        <f t="shared" si="314"/>
        <v>0</v>
      </c>
      <c r="AZ212" s="42">
        <v>0</v>
      </c>
      <c r="BA212" s="38">
        <v>0</v>
      </c>
      <c r="BB212" s="38">
        <v>0</v>
      </c>
      <c r="BC212" s="38">
        <v>0</v>
      </c>
      <c r="BD212" s="38">
        <v>0</v>
      </c>
      <c r="BE212" s="38">
        <v>0</v>
      </c>
      <c r="BF212" s="38"/>
      <c r="BG212" s="38"/>
      <c r="BH212" s="36"/>
      <c r="BI212" s="42"/>
      <c r="BJ212" s="38"/>
      <c r="BK212" s="38"/>
      <c r="BL212" s="30">
        <f t="shared" si="315"/>
        <v>0</v>
      </c>
      <c r="BM212" s="42">
        <v>0</v>
      </c>
      <c r="BN212" s="34">
        <v>0</v>
      </c>
      <c r="BO212" s="34">
        <v>0</v>
      </c>
      <c r="BP212" s="34">
        <v>0</v>
      </c>
      <c r="BQ212" s="34">
        <v>0</v>
      </c>
      <c r="BR212" s="38">
        <v>0</v>
      </c>
      <c r="BS212" s="59"/>
      <c r="BT212" s="38"/>
      <c r="BU212" s="36"/>
      <c r="BV212" s="42"/>
      <c r="BW212" s="38"/>
      <c r="BX212" s="38"/>
      <c r="BY212" s="30">
        <f t="shared" si="316"/>
        <v>0</v>
      </c>
      <c r="BZ212" s="72">
        <v>0</v>
      </c>
      <c r="CA212" s="183">
        <v>0</v>
      </c>
      <c r="CB212" s="183">
        <v>0</v>
      </c>
      <c r="CC212" s="183">
        <v>0</v>
      </c>
      <c r="CD212" s="183">
        <v>0</v>
      </c>
      <c r="CE212" s="38">
        <v>0</v>
      </c>
      <c r="CF212" s="38"/>
      <c r="CG212" s="38"/>
      <c r="CH212" s="36"/>
      <c r="CI212" s="42"/>
      <c r="CJ212" s="38"/>
      <c r="CK212" s="38"/>
      <c r="CL212" s="30">
        <f t="shared" si="317"/>
        <v>0</v>
      </c>
      <c r="CM212" s="33">
        <f t="shared" si="318"/>
        <v>170000000</v>
      </c>
      <c r="CN212" s="33">
        <f t="shared" si="319"/>
        <v>0</v>
      </c>
      <c r="CO212" s="33">
        <f t="shared" si="320"/>
        <v>0</v>
      </c>
      <c r="CP212" s="33">
        <f t="shared" si="321"/>
        <v>0</v>
      </c>
      <c r="CQ212" s="74">
        <f t="shared" si="210"/>
        <v>0</v>
      </c>
      <c r="CR212" s="74">
        <f t="shared" si="211"/>
        <v>0</v>
      </c>
    </row>
    <row r="213" spans="1:96" s="26" customFormat="1" ht="90" customHeight="1" x14ac:dyDescent="0.2">
      <c r="A213" s="258"/>
      <c r="B213" s="333" t="s">
        <v>414</v>
      </c>
      <c r="C213" s="469" t="s">
        <v>85</v>
      </c>
      <c r="D213" s="1359" t="s">
        <v>368</v>
      </c>
      <c r="E213" s="334">
        <f>+E215+E214</f>
        <v>5000000000</v>
      </c>
      <c r="F213" s="334">
        <f t="shared" ref="F213:AC213" si="322">+F215</f>
        <v>0</v>
      </c>
      <c r="G213" s="334">
        <f t="shared" si="322"/>
        <v>0</v>
      </c>
      <c r="H213" s="334">
        <f t="shared" si="322"/>
        <v>0</v>
      </c>
      <c r="I213" s="334">
        <f t="shared" si="322"/>
        <v>0</v>
      </c>
      <c r="J213" s="334">
        <f t="shared" si="322"/>
        <v>0</v>
      </c>
      <c r="K213" s="334">
        <f t="shared" si="322"/>
        <v>0</v>
      </c>
      <c r="L213" s="334">
        <f t="shared" si="322"/>
        <v>0</v>
      </c>
      <c r="M213" s="334">
        <f t="shared" si="322"/>
        <v>0</v>
      </c>
      <c r="N213" s="334">
        <f t="shared" si="322"/>
        <v>0</v>
      </c>
      <c r="O213" s="334">
        <f t="shared" si="322"/>
        <v>0</v>
      </c>
      <c r="P213" s="334">
        <f t="shared" si="322"/>
        <v>0</v>
      </c>
      <c r="Q213" s="335">
        <f t="shared" si="322"/>
        <v>0</v>
      </c>
      <c r="R213" s="336">
        <f t="shared" si="322"/>
        <v>0</v>
      </c>
      <c r="S213" s="334">
        <f t="shared" si="322"/>
        <v>0</v>
      </c>
      <c r="T213" s="336">
        <f>+T215+T214</f>
        <v>0</v>
      </c>
      <c r="U213" s="742">
        <f>+U215+U214</f>
        <v>0</v>
      </c>
      <c r="V213" s="336">
        <f t="shared" si="322"/>
        <v>180000000</v>
      </c>
      <c r="W213" s="336">
        <f t="shared" si="322"/>
        <v>180000000</v>
      </c>
      <c r="X213" s="334">
        <f t="shared" si="322"/>
        <v>0</v>
      </c>
      <c r="Y213" s="334">
        <f t="shared" si="322"/>
        <v>0</v>
      </c>
      <c r="Z213" s="334">
        <f t="shared" si="322"/>
        <v>0</v>
      </c>
      <c r="AA213" s="334">
        <f t="shared" si="322"/>
        <v>0</v>
      </c>
      <c r="AB213" s="334">
        <f t="shared" si="322"/>
        <v>0</v>
      </c>
      <c r="AC213" s="335">
        <f t="shared" si="322"/>
        <v>0</v>
      </c>
      <c r="AD213" s="336">
        <f>+AD215+AD214</f>
        <v>180000000</v>
      </c>
      <c r="AE213" s="334">
        <f>+AE215+AE214</f>
        <v>180000000</v>
      </c>
      <c r="AF213" s="336">
        <f>+AF215+AF214</f>
        <v>300000000</v>
      </c>
      <c r="AG213" s="334">
        <f t="shared" ref="AG213:AH213" si="323">+AG215+AG214</f>
        <v>0</v>
      </c>
      <c r="AH213" s="334">
        <f t="shared" si="323"/>
        <v>200000000</v>
      </c>
      <c r="AI213" s="1280">
        <f t="shared" ref="AI213:BN213" si="324">+AI215+AI214</f>
        <v>4700000000</v>
      </c>
      <c r="AJ213" s="334">
        <f t="shared" si="324"/>
        <v>1000000000</v>
      </c>
      <c r="AK213" s="334">
        <f t="shared" si="324"/>
        <v>4220112332</v>
      </c>
      <c r="AL213" s="334">
        <f>+AL215</f>
        <v>3500000000</v>
      </c>
      <c r="AM213" s="334">
        <f t="shared" si="324"/>
        <v>2681842332</v>
      </c>
      <c r="AN213" s="336">
        <f t="shared" si="324"/>
        <v>0</v>
      </c>
      <c r="AO213" s="336">
        <f t="shared" si="324"/>
        <v>440670000</v>
      </c>
      <c r="AP213" s="336">
        <f t="shared" si="324"/>
        <v>0</v>
      </c>
      <c r="AQ213" s="336">
        <f t="shared" si="324"/>
        <v>14400000</v>
      </c>
      <c r="AR213" s="336">
        <f t="shared" si="324"/>
        <v>0</v>
      </c>
      <c r="AS213" s="336">
        <f t="shared" si="324"/>
        <v>0</v>
      </c>
      <c r="AT213" s="336">
        <f t="shared" si="324"/>
        <v>0</v>
      </c>
      <c r="AU213" s="336">
        <f t="shared" si="324"/>
        <v>83200000</v>
      </c>
      <c r="AV213" s="334">
        <f t="shared" si="324"/>
        <v>0</v>
      </c>
      <c r="AW213" s="336">
        <f t="shared" si="324"/>
        <v>0</v>
      </c>
      <c r="AX213" s="336">
        <f t="shared" si="324"/>
        <v>0</v>
      </c>
      <c r="AY213" s="336">
        <f t="shared" si="324"/>
        <v>3220112332</v>
      </c>
      <c r="AZ213" s="334">
        <f t="shared" si="324"/>
        <v>0</v>
      </c>
      <c r="BA213" s="336">
        <f t="shared" si="324"/>
        <v>307099690</v>
      </c>
      <c r="BB213" s="336">
        <f t="shared" si="324"/>
        <v>1081056842</v>
      </c>
      <c r="BC213" s="336">
        <f t="shared" si="324"/>
        <v>293201514</v>
      </c>
      <c r="BD213" s="336">
        <f t="shared" si="324"/>
        <v>606601527</v>
      </c>
      <c r="BE213" s="336">
        <f t="shared" si="324"/>
        <v>154326654</v>
      </c>
      <c r="BF213" s="336">
        <f t="shared" si="324"/>
        <v>192936379</v>
      </c>
      <c r="BG213" s="336">
        <f t="shared" si="324"/>
        <v>191095198</v>
      </c>
      <c r="BH213" s="336">
        <f t="shared" si="324"/>
        <v>146185592</v>
      </c>
      <c r="BI213" s="334">
        <f t="shared" si="324"/>
        <v>0</v>
      </c>
      <c r="BJ213" s="336">
        <f t="shared" si="324"/>
        <v>0</v>
      </c>
      <c r="BK213" s="336">
        <f t="shared" si="324"/>
        <v>0</v>
      </c>
      <c r="BL213" s="336">
        <f t="shared" si="324"/>
        <v>2972503396</v>
      </c>
      <c r="BM213" s="334">
        <f t="shared" si="324"/>
        <v>0</v>
      </c>
      <c r="BN213" s="336">
        <f t="shared" si="324"/>
        <v>4661874</v>
      </c>
      <c r="BO213" s="336">
        <f t="shared" ref="BO213:CP213" si="325">+BO215+BO214</f>
        <v>27015719</v>
      </c>
      <c r="BP213" s="336">
        <f t="shared" si="325"/>
        <v>109496630</v>
      </c>
      <c r="BQ213" s="336">
        <f t="shared" si="325"/>
        <v>178491118</v>
      </c>
      <c r="BR213" s="336">
        <f t="shared" si="325"/>
        <v>293418791</v>
      </c>
      <c r="BS213" s="336">
        <f t="shared" si="325"/>
        <v>315217489</v>
      </c>
      <c r="BT213" s="336">
        <f t="shared" si="325"/>
        <v>251130914</v>
      </c>
      <c r="BU213" s="336">
        <f t="shared" si="325"/>
        <v>362156887</v>
      </c>
      <c r="BV213" s="334">
        <f t="shared" si="325"/>
        <v>0</v>
      </c>
      <c r="BW213" s="336">
        <f t="shared" si="325"/>
        <v>0</v>
      </c>
      <c r="BX213" s="336">
        <f t="shared" si="325"/>
        <v>0</v>
      </c>
      <c r="BY213" s="336">
        <f t="shared" si="325"/>
        <v>1541589422</v>
      </c>
      <c r="BZ213" s="334">
        <f t="shared" si="325"/>
        <v>0</v>
      </c>
      <c r="CA213" s="336">
        <f t="shared" si="325"/>
        <v>1384706</v>
      </c>
      <c r="CB213" s="336">
        <f t="shared" si="325"/>
        <v>24737960</v>
      </c>
      <c r="CC213" s="336">
        <f t="shared" si="325"/>
        <v>110138744</v>
      </c>
      <c r="CD213" s="336">
        <f t="shared" si="325"/>
        <v>172401824</v>
      </c>
      <c r="CE213" s="336">
        <f t="shared" si="325"/>
        <v>288106434</v>
      </c>
      <c r="CF213" s="336">
        <f t="shared" si="325"/>
        <v>313427985</v>
      </c>
      <c r="CG213" s="336">
        <f t="shared" si="325"/>
        <v>265903767</v>
      </c>
      <c r="CH213" s="336">
        <f t="shared" si="325"/>
        <v>365131002</v>
      </c>
      <c r="CI213" s="334">
        <f t="shared" si="325"/>
        <v>0</v>
      </c>
      <c r="CJ213" s="336">
        <f t="shared" si="325"/>
        <v>0</v>
      </c>
      <c r="CK213" s="336">
        <f t="shared" si="325"/>
        <v>0</v>
      </c>
      <c r="CL213" s="336">
        <f t="shared" si="325"/>
        <v>1541232422</v>
      </c>
      <c r="CM213" s="334">
        <f t="shared" si="325"/>
        <v>479887668</v>
      </c>
      <c r="CN213" s="334">
        <f t="shared" si="325"/>
        <v>247608936</v>
      </c>
      <c r="CO213" s="334">
        <f t="shared" si="325"/>
        <v>1430913974</v>
      </c>
      <c r="CP213" s="334">
        <f t="shared" si="325"/>
        <v>357000</v>
      </c>
      <c r="CQ213" s="337">
        <f t="shared" si="210"/>
        <v>0.92003209485714288</v>
      </c>
      <c r="CR213" s="337">
        <f t="shared" si="211"/>
        <v>0.84928668457142853</v>
      </c>
    </row>
    <row r="214" spans="1:96" s="83" customFormat="1" ht="30" customHeight="1" outlineLevel="1" x14ac:dyDescent="0.2">
      <c r="A214" s="1286"/>
      <c r="B214" s="422" t="s">
        <v>414</v>
      </c>
      <c r="C214" s="463">
        <v>10</v>
      </c>
      <c r="D214" s="1360" t="s">
        <v>439</v>
      </c>
      <c r="E214" s="191">
        <v>0</v>
      </c>
      <c r="F214" s="191">
        <v>0</v>
      </c>
      <c r="G214" s="170">
        <v>0</v>
      </c>
      <c r="H214" s="170">
        <v>0</v>
      </c>
      <c r="I214" s="170">
        <v>0</v>
      </c>
      <c r="J214" s="170">
        <v>0</v>
      </c>
      <c r="K214" s="170">
        <v>0</v>
      </c>
      <c r="L214" s="170">
        <v>0</v>
      </c>
      <c r="M214" s="170">
        <v>0</v>
      </c>
      <c r="N214" s="170">
        <v>0</v>
      </c>
      <c r="O214" s="170">
        <v>0</v>
      </c>
      <c r="P214" s="170">
        <v>0</v>
      </c>
      <c r="Q214" s="170">
        <v>0</v>
      </c>
      <c r="R214" s="170">
        <v>0</v>
      </c>
      <c r="S214" s="170">
        <v>0</v>
      </c>
      <c r="T214" s="170"/>
      <c r="U214" s="1270">
        <v>0</v>
      </c>
      <c r="V214" s="170">
        <v>0</v>
      </c>
      <c r="W214" s="170">
        <v>0</v>
      </c>
      <c r="X214" s="191">
        <f t="shared" ref="X214" si="326">+SUM(X215:X219)</f>
        <v>0</v>
      </c>
      <c r="Y214" s="191">
        <f t="shared" ref="Y214" si="327">+SUM(Y215:Y219)</f>
        <v>0</v>
      </c>
      <c r="Z214" s="191">
        <f t="shared" ref="Z214" si="328">+SUM(Z215:Z219)</f>
        <v>0</v>
      </c>
      <c r="AA214" s="191">
        <f t="shared" ref="AA214" si="329">+SUM(AA215:AA219)</f>
        <v>0</v>
      </c>
      <c r="AB214" s="191">
        <f t="shared" ref="AB214" si="330">+SUM(AB215:AB219)</f>
        <v>0</v>
      </c>
      <c r="AC214" s="192">
        <f t="shared" ref="AC214" si="331">+SUM(AC215:AC219)</f>
        <v>0</v>
      </c>
      <c r="AD214" s="170"/>
      <c r="AE214" s="191">
        <f>+G214+I214+K214+M214+O214+Q214+S214+U214+W214+Y214+AA214+AC214</f>
        <v>0</v>
      </c>
      <c r="AF214" s="170"/>
      <c r="AG214" s="191"/>
      <c r="AH214" s="1353"/>
      <c r="AI214" s="1353">
        <v>200000000</v>
      </c>
      <c r="AJ214" s="969"/>
      <c r="AK214" s="969">
        <f>+AJ214+AY214</f>
        <v>0</v>
      </c>
      <c r="AL214" s="1346">
        <f>+AI214-AJ214</f>
        <v>200000000</v>
      </c>
      <c r="AM214" s="196">
        <v>0</v>
      </c>
      <c r="AN214" s="197">
        <v>0</v>
      </c>
      <c r="AO214" s="197">
        <v>0</v>
      </c>
      <c r="AP214" s="197">
        <v>0</v>
      </c>
      <c r="AQ214" s="197">
        <v>0</v>
      </c>
      <c r="AR214" s="197">
        <v>0</v>
      </c>
      <c r="AS214" s="197">
        <v>0</v>
      </c>
      <c r="AT214" s="197">
        <v>0</v>
      </c>
      <c r="AU214" s="1336">
        <v>0</v>
      </c>
      <c r="AV214" s="196">
        <v>0</v>
      </c>
      <c r="AW214" s="197">
        <v>0</v>
      </c>
      <c r="AX214" s="197">
        <v>0</v>
      </c>
      <c r="AY214" s="200">
        <f>+SUM(AM214:AX214)</f>
        <v>0</v>
      </c>
      <c r="AZ214" s="196">
        <v>0</v>
      </c>
      <c r="BA214" s="197">
        <v>0</v>
      </c>
      <c r="BB214" s="197">
        <v>0</v>
      </c>
      <c r="BC214" s="197">
        <v>0</v>
      </c>
      <c r="BD214" s="197">
        <v>0</v>
      </c>
      <c r="BE214" s="197">
        <v>0</v>
      </c>
      <c r="BF214" s="197">
        <v>0</v>
      </c>
      <c r="BG214" s="197">
        <v>0</v>
      </c>
      <c r="BH214" s="1336">
        <v>0</v>
      </c>
      <c r="BI214" s="196">
        <v>0</v>
      </c>
      <c r="BJ214" s="197">
        <v>0</v>
      </c>
      <c r="BK214" s="197">
        <v>0</v>
      </c>
      <c r="BL214" s="200">
        <f>+SUM(AZ214:BK214)</f>
        <v>0</v>
      </c>
      <c r="BM214" s="196">
        <v>0</v>
      </c>
      <c r="BN214" s="197">
        <v>0</v>
      </c>
      <c r="BO214" s="197">
        <v>0</v>
      </c>
      <c r="BP214" s="197">
        <v>0</v>
      </c>
      <c r="BQ214" s="197">
        <v>0</v>
      </c>
      <c r="BR214" s="197">
        <v>0</v>
      </c>
      <c r="BS214" s="197">
        <v>0</v>
      </c>
      <c r="BT214" s="197">
        <v>0</v>
      </c>
      <c r="BU214" s="1336">
        <v>0</v>
      </c>
      <c r="BV214" s="196">
        <v>0</v>
      </c>
      <c r="BW214" s="197">
        <v>0</v>
      </c>
      <c r="BX214" s="197">
        <v>0</v>
      </c>
      <c r="BY214" s="200">
        <f>+SUM(BM214:BX214)</f>
        <v>0</v>
      </c>
      <c r="BZ214" s="196">
        <v>0</v>
      </c>
      <c r="CA214" s="197">
        <v>0</v>
      </c>
      <c r="CB214" s="197">
        <v>0</v>
      </c>
      <c r="CC214" s="197">
        <v>0</v>
      </c>
      <c r="CD214" s="197">
        <v>0</v>
      </c>
      <c r="CE214" s="197">
        <v>0</v>
      </c>
      <c r="CF214" s="197">
        <v>0</v>
      </c>
      <c r="CG214" s="197">
        <v>0</v>
      </c>
      <c r="CH214" s="1336">
        <v>0</v>
      </c>
      <c r="CI214" s="196">
        <v>0</v>
      </c>
      <c r="CJ214" s="197">
        <v>0</v>
      </c>
      <c r="CK214" s="197">
        <v>0</v>
      </c>
      <c r="CL214" s="200">
        <f>+SUM(BZ214:CK214)</f>
        <v>0</v>
      </c>
      <c r="CM214" s="969">
        <f>+AL214-AY214</f>
        <v>200000000</v>
      </c>
      <c r="CN214" s="969">
        <f>+AY214-BL214</f>
        <v>0</v>
      </c>
      <c r="CO214" s="969">
        <f>+BL214-BY214</f>
        <v>0</v>
      </c>
      <c r="CP214" s="969">
        <f>+BY214-CL214</f>
        <v>0</v>
      </c>
      <c r="CQ214" s="1330">
        <f t="shared" si="210"/>
        <v>0</v>
      </c>
      <c r="CR214" s="1330">
        <f t="shared" si="211"/>
        <v>0</v>
      </c>
    </row>
    <row r="215" spans="1:96" s="221" customFormat="1" ht="39.75" customHeight="1" outlineLevel="2" x14ac:dyDescent="0.2">
      <c r="A215" s="1287"/>
      <c r="B215" s="421" t="s">
        <v>437</v>
      </c>
      <c r="C215" s="462">
        <v>10</v>
      </c>
      <c r="D215" s="1358" t="s">
        <v>435</v>
      </c>
      <c r="E215" s="165">
        <f>+SUM(E216:E221)</f>
        <v>5000000000</v>
      </c>
      <c r="F215" s="419">
        <f t="shared" ref="F215:BS215" si="332">+SUM(F216:F221)</f>
        <v>0</v>
      </c>
      <c r="G215" s="346">
        <f t="shared" si="332"/>
        <v>0</v>
      </c>
      <c r="H215" s="346">
        <f t="shared" si="332"/>
        <v>0</v>
      </c>
      <c r="I215" s="346">
        <f t="shared" si="332"/>
        <v>0</v>
      </c>
      <c r="J215" s="346">
        <f t="shared" si="332"/>
        <v>0</v>
      </c>
      <c r="K215" s="346">
        <f t="shared" si="332"/>
        <v>0</v>
      </c>
      <c r="L215" s="346">
        <f t="shared" si="332"/>
        <v>0</v>
      </c>
      <c r="M215" s="346">
        <f t="shared" si="332"/>
        <v>0</v>
      </c>
      <c r="N215" s="346">
        <f t="shared" si="332"/>
        <v>0</v>
      </c>
      <c r="O215" s="346">
        <f t="shared" si="332"/>
        <v>0</v>
      </c>
      <c r="P215" s="346">
        <f t="shared" si="332"/>
        <v>0</v>
      </c>
      <c r="Q215" s="418">
        <f t="shared" si="332"/>
        <v>0</v>
      </c>
      <c r="R215" s="491">
        <f t="shared" si="332"/>
        <v>0</v>
      </c>
      <c r="S215" s="492">
        <f t="shared" si="332"/>
        <v>0</v>
      </c>
      <c r="T215" s="419">
        <f t="shared" si="332"/>
        <v>0</v>
      </c>
      <c r="U215" s="418">
        <f t="shared" si="332"/>
        <v>0</v>
      </c>
      <c r="V215" s="179">
        <f t="shared" si="332"/>
        <v>180000000</v>
      </c>
      <c r="W215" s="179">
        <f t="shared" si="332"/>
        <v>180000000</v>
      </c>
      <c r="X215" s="419">
        <f t="shared" si="332"/>
        <v>0</v>
      </c>
      <c r="Y215" s="346">
        <f t="shared" si="332"/>
        <v>0</v>
      </c>
      <c r="Z215" s="346">
        <f t="shared" si="332"/>
        <v>0</v>
      </c>
      <c r="AA215" s="346">
        <f t="shared" si="332"/>
        <v>0</v>
      </c>
      <c r="AB215" s="346">
        <f t="shared" si="332"/>
        <v>0</v>
      </c>
      <c r="AC215" s="418">
        <f t="shared" si="332"/>
        <v>0</v>
      </c>
      <c r="AD215" s="179">
        <f t="shared" si="332"/>
        <v>180000000</v>
      </c>
      <c r="AE215" s="165">
        <f t="shared" si="332"/>
        <v>180000000</v>
      </c>
      <c r="AF215" s="179">
        <f>+SUM(AF216:AF221)</f>
        <v>300000000</v>
      </c>
      <c r="AG215" s="165">
        <f>+SUM(AG216:AG221)</f>
        <v>0</v>
      </c>
      <c r="AH215" s="165">
        <f t="shared" si="332"/>
        <v>200000000</v>
      </c>
      <c r="AI215" s="165">
        <f>+SUM(AI216:AI221)</f>
        <v>4500000000</v>
      </c>
      <c r="AJ215" s="165">
        <f>+SUM(AJ216:AJ221)</f>
        <v>1000000000</v>
      </c>
      <c r="AK215" s="165">
        <f>+SUM(AK216:AK221)</f>
        <v>4220112332</v>
      </c>
      <c r="AL215" s="165">
        <f>+SUM(AL216:AL221)</f>
        <v>3500000000</v>
      </c>
      <c r="AM215" s="419">
        <f t="shared" si="332"/>
        <v>2681842332</v>
      </c>
      <c r="AN215" s="346">
        <f t="shared" si="332"/>
        <v>0</v>
      </c>
      <c r="AO215" s="346">
        <f t="shared" si="332"/>
        <v>440670000</v>
      </c>
      <c r="AP215" s="346">
        <f t="shared" si="332"/>
        <v>0</v>
      </c>
      <c r="AQ215" s="346">
        <f t="shared" si="332"/>
        <v>14400000</v>
      </c>
      <c r="AR215" s="346">
        <f t="shared" si="332"/>
        <v>0</v>
      </c>
      <c r="AS215" s="346">
        <f t="shared" si="332"/>
        <v>0</v>
      </c>
      <c r="AT215" s="346">
        <f t="shared" si="332"/>
        <v>0</v>
      </c>
      <c r="AU215" s="492">
        <f t="shared" si="332"/>
        <v>83200000</v>
      </c>
      <c r="AV215" s="419">
        <f t="shared" si="332"/>
        <v>0</v>
      </c>
      <c r="AW215" s="346">
        <f t="shared" si="332"/>
        <v>0</v>
      </c>
      <c r="AX215" s="346">
        <f t="shared" si="332"/>
        <v>0</v>
      </c>
      <c r="AY215" s="492">
        <f t="shared" si="332"/>
        <v>3220112332</v>
      </c>
      <c r="AZ215" s="419">
        <f t="shared" si="332"/>
        <v>0</v>
      </c>
      <c r="BA215" s="346">
        <f t="shared" si="332"/>
        <v>307099690</v>
      </c>
      <c r="BB215" s="346">
        <f t="shared" si="332"/>
        <v>1081056842</v>
      </c>
      <c r="BC215" s="346">
        <f t="shared" si="332"/>
        <v>293201514</v>
      </c>
      <c r="BD215" s="346">
        <f t="shared" si="332"/>
        <v>606601527</v>
      </c>
      <c r="BE215" s="346">
        <f t="shared" si="332"/>
        <v>154326654</v>
      </c>
      <c r="BF215" s="420">
        <f t="shared" si="332"/>
        <v>192936379</v>
      </c>
      <c r="BG215" s="420">
        <f t="shared" si="332"/>
        <v>191095198</v>
      </c>
      <c r="BH215" s="492">
        <f t="shared" si="332"/>
        <v>146185592</v>
      </c>
      <c r="BI215" s="419">
        <f t="shared" si="332"/>
        <v>0</v>
      </c>
      <c r="BJ215" s="346">
        <f t="shared" si="332"/>
        <v>0</v>
      </c>
      <c r="BK215" s="346">
        <f t="shared" si="332"/>
        <v>0</v>
      </c>
      <c r="BL215" s="165">
        <f t="shared" si="332"/>
        <v>2972503396</v>
      </c>
      <c r="BM215" s="419">
        <f t="shared" si="332"/>
        <v>0</v>
      </c>
      <c r="BN215" s="346">
        <f t="shared" si="332"/>
        <v>4661874</v>
      </c>
      <c r="BO215" s="420">
        <f t="shared" si="332"/>
        <v>27015719</v>
      </c>
      <c r="BP215" s="420">
        <f t="shared" si="332"/>
        <v>109496630</v>
      </c>
      <c r="BQ215" s="346">
        <f t="shared" si="332"/>
        <v>178491118</v>
      </c>
      <c r="BR215" s="346">
        <f t="shared" si="332"/>
        <v>293418791</v>
      </c>
      <c r="BS215" s="420">
        <f t="shared" si="332"/>
        <v>315217489</v>
      </c>
      <c r="BT215" s="346">
        <f t="shared" ref="BT215:CP215" si="333">+SUM(BT216:BT221)</f>
        <v>251130914</v>
      </c>
      <c r="BU215" s="492">
        <f t="shared" si="333"/>
        <v>362156887</v>
      </c>
      <c r="BV215" s="419">
        <f t="shared" si="333"/>
        <v>0</v>
      </c>
      <c r="BW215" s="346">
        <f t="shared" si="333"/>
        <v>0</v>
      </c>
      <c r="BX215" s="346">
        <f t="shared" si="333"/>
        <v>0</v>
      </c>
      <c r="BY215" s="492">
        <f t="shared" si="333"/>
        <v>1541589422</v>
      </c>
      <c r="BZ215" s="419">
        <f t="shared" si="333"/>
        <v>0</v>
      </c>
      <c r="CA215" s="346">
        <f t="shared" si="333"/>
        <v>1384706</v>
      </c>
      <c r="CB215" s="346">
        <f t="shared" si="333"/>
        <v>24737960</v>
      </c>
      <c r="CC215" s="346">
        <f t="shared" si="333"/>
        <v>110138744</v>
      </c>
      <c r="CD215" s="346">
        <f t="shared" si="333"/>
        <v>172401824</v>
      </c>
      <c r="CE215" s="346">
        <f t="shared" si="333"/>
        <v>288106434</v>
      </c>
      <c r="CF215" s="346">
        <f t="shared" si="333"/>
        <v>313427985</v>
      </c>
      <c r="CG215" s="346">
        <f t="shared" si="333"/>
        <v>265903767</v>
      </c>
      <c r="CH215" s="492">
        <f t="shared" si="333"/>
        <v>365131002</v>
      </c>
      <c r="CI215" s="419">
        <f t="shared" si="333"/>
        <v>0</v>
      </c>
      <c r="CJ215" s="346">
        <f t="shared" si="333"/>
        <v>0</v>
      </c>
      <c r="CK215" s="346">
        <f t="shared" si="333"/>
        <v>0</v>
      </c>
      <c r="CL215" s="492">
        <f t="shared" si="333"/>
        <v>1541232422</v>
      </c>
      <c r="CM215" s="165">
        <f t="shared" si="333"/>
        <v>279887668</v>
      </c>
      <c r="CN215" s="165">
        <f t="shared" si="333"/>
        <v>247608936</v>
      </c>
      <c r="CO215" s="165">
        <f t="shared" si="333"/>
        <v>1430913974</v>
      </c>
      <c r="CP215" s="165">
        <f t="shared" si="333"/>
        <v>357000</v>
      </c>
      <c r="CQ215" s="1331">
        <f t="shared" ref="CQ215:CQ259" si="334">IFERROR(AY215/AL215,0)</f>
        <v>0.92003209485714288</v>
      </c>
      <c r="CR215" s="1331">
        <f t="shared" ref="CR215:CR259" si="335">IFERROR(BL215/AL215,0)</f>
        <v>0.84928668457142853</v>
      </c>
    </row>
    <row r="216" spans="1:96" s="439" customFormat="1" ht="33.75" customHeight="1" outlineLevel="3" x14ac:dyDescent="0.25">
      <c r="A216" s="1289" t="s">
        <v>837</v>
      </c>
      <c r="B216" s="43" t="s">
        <v>415</v>
      </c>
      <c r="C216" s="452">
        <v>10</v>
      </c>
      <c r="D216" s="65" t="s">
        <v>364</v>
      </c>
      <c r="E216" s="442">
        <v>2400000000</v>
      </c>
      <c r="F216" s="425"/>
      <c r="G216" s="425"/>
      <c r="H216" s="425"/>
      <c r="I216" s="425"/>
      <c r="J216" s="425"/>
      <c r="K216" s="425"/>
      <c r="L216" s="425"/>
      <c r="M216" s="425"/>
      <c r="N216" s="425"/>
      <c r="O216" s="425"/>
      <c r="P216" s="425"/>
      <c r="Q216" s="489"/>
      <c r="R216" s="424"/>
      <c r="S216" s="424"/>
      <c r="T216" s="425"/>
      <c r="U216" s="489"/>
      <c r="V216" s="30">
        <v>180000000</v>
      </c>
      <c r="W216" s="30"/>
      <c r="X216" s="425"/>
      <c r="Y216" s="425"/>
      <c r="Z216" s="425"/>
      <c r="AA216" s="425"/>
      <c r="AB216" s="425"/>
      <c r="AC216" s="489"/>
      <c r="AD216" s="424">
        <f t="shared" ref="AD216:AE221" si="336">+F216+H216+J216+L216+N216+P216+R216+T216+V216+X216+Z216+AB216</f>
        <v>180000000</v>
      </c>
      <c r="AE216" s="442">
        <f t="shared" si="336"/>
        <v>0</v>
      </c>
      <c r="AF216" s="1279"/>
      <c r="AG216" s="425"/>
      <c r="AH216" s="442"/>
      <c r="AI216" s="442">
        <f t="shared" ref="AI216:AI221" si="337">+E216-AD216+AE216-AH216-AF216+AG216</f>
        <v>2220000000</v>
      </c>
      <c r="AJ216" s="425"/>
      <c r="AK216" s="1348">
        <f t="shared" ref="AK216:AK221" si="338">+AJ216+AY216</f>
        <v>2195112332</v>
      </c>
      <c r="AL216" s="852">
        <f t="shared" ref="AL216:AL239" si="339">+AI216-AJ216</f>
        <v>2220000000</v>
      </c>
      <c r="AM216" s="442">
        <v>2031842332</v>
      </c>
      <c r="AN216" s="429"/>
      <c r="AO216" s="429">
        <v>65670000</v>
      </c>
      <c r="AP216" s="429"/>
      <c r="AQ216" s="430">
        <v>14400000</v>
      </c>
      <c r="AR216" s="431"/>
      <c r="AS216" s="426"/>
      <c r="AT216" s="426"/>
      <c r="AU216" s="432">
        <v>83200000</v>
      </c>
      <c r="AV216" s="437"/>
      <c r="AW216" s="426"/>
      <c r="AX216" s="426"/>
      <c r="AY216" s="432">
        <f t="shared" ref="AY216:AY230" si="340">+SUM(AM216:AX216)</f>
        <v>2195112332</v>
      </c>
      <c r="AZ216" s="437"/>
      <c r="BA216" s="433">
        <v>291736667</v>
      </c>
      <c r="BB216" s="426">
        <v>905829665</v>
      </c>
      <c r="BC216" s="426">
        <v>250574334</v>
      </c>
      <c r="BD216" s="427">
        <v>183128999</v>
      </c>
      <c r="BE216" s="427">
        <v>90059333</v>
      </c>
      <c r="BF216" s="426">
        <v>122153333</v>
      </c>
      <c r="BG216" s="426">
        <v>106640000</v>
      </c>
      <c r="BH216" s="432">
        <v>72500000</v>
      </c>
      <c r="BI216" s="437"/>
      <c r="BJ216" s="426"/>
      <c r="BK216" s="426"/>
      <c r="BL216" s="442">
        <f t="shared" ref="BL216:BL230" si="341">+SUM(AZ216:BK216)</f>
        <v>2022622331</v>
      </c>
      <c r="BM216" s="437"/>
      <c r="BN216" s="426"/>
      <c r="BO216" s="426">
        <v>1649997</v>
      </c>
      <c r="BP216" s="426">
        <v>89293666</v>
      </c>
      <c r="BQ216" s="426">
        <v>127381328</v>
      </c>
      <c r="BR216" s="426">
        <v>163616662</v>
      </c>
      <c r="BS216" s="426">
        <v>179315666</v>
      </c>
      <c r="BT216" s="437">
        <v>201519333</v>
      </c>
      <c r="BU216" s="442">
        <v>206330999</v>
      </c>
      <c r="BV216" s="428"/>
      <c r="BW216" s="426"/>
      <c r="BX216" s="434"/>
      <c r="BY216" s="424">
        <f t="shared" ref="BY216:BY230" si="342">+SUM(BM216:BX216)</f>
        <v>969107651</v>
      </c>
      <c r="BZ216" s="437"/>
      <c r="CA216" s="426"/>
      <c r="CB216" s="426">
        <v>1649997</v>
      </c>
      <c r="CC216" s="426">
        <v>89293666</v>
      </c>
      <c r="CD216" s="426">
        <v>125652328</v>
      </c>
      <c r="CE216" s="426">
        <v>165345662</v>
      </c>
      <c r="CF216" s="426">
        <v>179315666</v>
      </c>
      <c r="CG216" s="438">
        <v>201519333</v>
      </c>
      <c r="CH216" s="1337">
        <v>206330999</v>
      </c>
      <c r="CI216" s="428"/>
      <c r="CJ216" s="426"/>
      <c r="CK216" s="434"/>
      <c r="CL216" s="424">
        <f t="shared" ref="CL216:CL231" si="343">+SUM(BZ216:CK216)</f>
        <v>969107651</v>
      </c>
      <c r="CM216" s="442">
        <f t="shared" ref="CM216:CM239" si="344">+AL216-AY216</f>
        <v>24887668</v>
      </c>
      <c r="CN216" s="442">
        <f t="shared" ref="CN216:CN230" si="345">+AY216-BL216</f>
        <v>172490001</v>
      </c>
      <c r="CO216" s="442">
        <f t="shared" ref="CO216:CO230" si="346">+BL216-BY216</f>
        <v>1053514680</v>
      </c>
      <c r="CP216" s="442">
        <f t="shared" ref="CP216:CP221" si="347">+BY216-CL216</f>
        <v>0</v>
      </c>
      <c r="CQ216" s="1332">
        <f t="shared" si="334"/>
        <v>0.98878933873873875</v>
      </c>
      <c r="CR216" s="1332">
        <f t="shared" si="335"/>
        <v>0.91109114009009007</v>
      </c>
    </row>
    <row r="217" spans="1:96" s="439" customFormat="1" ht="22.5" customHeight="1" outlineLevel="3" x14ac:dyDescent="0.25">
      <c r="A217" s="1289" t="s">
        <v>838</v>
      </c>
      <c r="B217" s="43" t="s">
        <v>416</v>
      </c>
      <c r="C217" s="452">
        <v>10</v>
      </c>
      <c r="D217" s="65" t="s">
        <v>359</v>
      </c>
      <c r="E217" s="442">
        <v>375000000</v>
      </c>
      <c r="F217" s="425"/>
      <c r="G217" s="425"/>
      <c r="H217" s="425"/>
      <c r="I217" s="425"/>
      <c r="J217" s="425"/>
      <c r="K217" s="425"/>
      <c r="L217" s="425"/>
      <c r="M217" s="425"/>
      <c r="N217" s="425"/>
      <c r="O217" s="425"/>
      <c r="P217" s="425"/>
      <c r="Q217" s="489"/>
      <c r="R217" s="424"/>
      <c r="S217" s="424"/>
      <c r="T217" s="425"/>
      <c r="U217" s="489"/>
      <c r="V217" s="30"/>
      <c r="W217" s="30">
        <v>180000000</v>
      </c>
      <c r="X217" s="425"/>
      <c r="Y217" s="425"/>
      <c r="Z217" s="425"/>
      <c r="AA217" s="425"/>
      <c r="AB217" s="425"/>
      <c r="AC217" s="489"/>
      <c r="AD217" s="424">
        <f t="shared" si="336"/>
        <v>0</v>
      </c>
      <c r="AE217" s="442">
        <f t="shared" si="336"/>
        <v>180000000</v>
      </c>
      <c r="AF217" s="1279"/>
      <c r="AG217" s="425"/>
      <c r="AH217" s="442"/>
      <c r="AI217" s="442">
        <f t="shared" si="337"/>
        <v>555000000</v>
      </c>
      <c r="AJ217" s="425"/>
      <c r="AK217" s="1348">
        <f t="shared" si="338"/>
        <v>375000000</v>
      </c>
      <c r="AL217" s="852">
        <f t="shared" si="339"/>
        <v>555000000</v>
      </c>
      <c r="AM217" s="442">
        <v>0</v>
      </c>
      <c r="AN217" s="429">
        <v>0</v>
      </c>
      <c r="AO217" s="429">
        <v>375000000</v>
      </c>
      <c r="AP217" s="429">
        <v>0</v>
      </c>
      <c r="AQ217" s="430">
        <v>0</v>
      </c>
      <c r="AR217" s="431">
        <v>0</v>
      </c>
      <c r="AS217" s="426"/>
      <c r="AT217" s="426"/>
      <c r="AU217" s="432"/>
      <c r="AV217" s="437"/>
      <c r="AW217" s="426"/>
      <c r="AX217" s="426"/>
      <c r="AY217" s="432">
        <f t="shared" si="340"/>
        <v>375000000</v>
      </c>
      <c r="AZ217" s="437">
        <v>0</v>
      </c>
      <c r="BA217" s="424">
        <v>0</v>
      </c>
      <c r="BB217" s="427">
        <v>0</v>
      </c>
      <c r="BC217" s="427">
        <v>0</v>
      </c>
      <c r="BD217" s="427">
        <v>375000000</v>
      </c>
      <c r="BE217" s="427">
        <v>0</v>
      </c>
      <c r="BF217" s="426"/>
      <c r="BG217" s="426"/>
      <c r="BH217" s="432"/>
      <c r="BI217" s="437"/>
      <c r="BJ217" s="426"/>
      <c r="BK217" s="426"/>
      <c r="BL217" s="442">
        <f t="shared" si="341"/>
        <v>375000000</v>
      </c>
      <c r="BM217" s="437"/>
      <c r="BN217" s="435"/>
      <c r="BO217" s="435"/>
      <c r="BP217" s="435"/>
      <c r="BQ217" s="435"/>
      <c r="BR217" s="426">
        <v>75000000</v>
      </c>
      <c r="BS217" s="436"/>
      <c r="BT217" s="437"/>
      <c r="BU217" s="442">
        <v>64842338</v>
      </c>
      <c r="BV217" s="428"/>
      <c r="BW217" s="426"/>
      <c r="BX217" s="434"/>
      <c r="BY217" s="424">
        <f t="shared" si="342"/>
        <v>139842338</v>
      </c>
      <c r="BZ217" s="428"/>
      <c r="CA217" s="440"/>
      <c r="CB217" s="440"/>
      <c r="CC217" s="440"/>
      <c r="CD217" s="440"/>
      <c r="CE217" s="426">
        <v>75000000</v>
      </c>
      <c r="CF217" s="426"/>
      <c r="CG217" s="438"/>
      <c r="CH217" s="1337">
        <v>64842338</v>
      </c>
      <c r="CI217" s="428"/>
      <c r="CJ217" s="426"/>
      <c r="CK217" s="434"/>
      <c r="CL217" s="424">
        <f t="shared" si="343"/>
        <v>139842338</v>
      </c>
      <c r="CM217" s="442">
        <f t="shared" si="344"/>
        <v>180000000</v>
      </c>
      <c r="CN217" s="442">
        <f t="shared" si="345"/>
        <v>0</v>
      </c>
      <c r="CO217" s="442">
        <f t="shared" si="346"/>
        <v>235157662</v>
      </c>
      <c r="CP217" s="442">
        <f t="shared" si="347"/>
        <v>0</v>
      </c>
      <c r="CQ217" s="1332">
        <f t="shared" si="334"/>
        <v>0.67567567567567566</v>
      </c>
      <c r="CR217" s="1332">
        <f t="shared" si="335"/>
        <v>0.67567567567567566</v>
      </c>
    </row>
    <row r="218" spans="1:96" s="439" customFormat="1" ht="22.5" customHeight="1" outlineLevel="3" x14ac:dyDescent="0.25">
      <c r="A218" s="1289" t="s">
        <v>839</v>
      </c>
      <c r="B218" s="43" t="s">
        <v>417</v>
      </c>
      <c r="C218" s="452">
        <v>10</v>
      </c>
      <c r="D218" s="65" t="s">
        <v>360</v>
      </c>
      <c r="E218" s="442">
        <v>150000000</v>
      </c>
      <c r="F218" s="425"/>
      <c r="G218" s="425"/>
      <c r="H218" s="425"/>
      <c r="I218" s="425"/>
      <c r="J218" s="425"/>
      <c r="K218" s="425"/>
      <c r="L218" s="425"/>
      <c r="M218" s="425"/>
      <c r="N218" s="425"/>
      <c r="O218" s="425"/>
      <c r="P218" s="425"/>
      <c r="Q218" s="489"/>
      <c r="R218" s="424"/>
      <c r="S218" s="424"/>
      <c r="T218" s="425"/>
      <c r="U218" s="489"/>
      <c r="V218" s="30"/>
      <c r="W218" s="30"/>
      <c r="X218" s="425"/>
      <c r="Y218" s="425"/>
      <c r="Z218" s="425"/>
      <c r="AA218" s="425"/>
      <c r="AB218" s="425"/>
      <c r="AC218" s="489"/>
      <c r="AD218" s="424">
        <f t="shared" si="336"/>
        <v>0</v>
      </c>
      <c r="AE218" s="442">
        <f t="shared" si="336"/>
        <v>0</v>
      </c>
      <c r="AF218" s="1279"/>
      <c r="AG218" s="425"/>
      <c r="AH218" s="442"/>
      <c r="AI218" s="442">
        <f t="shared" si="337"/>
        <v>150000000</v>
      </c>
      <c r="AJ218" s="425"/>
      <c r="AK218" s="1348">
        <f t="shared" si="338"/>
        <v>150000000</v>
      </c>
      <c r="AL218" s="852">
        <f t="shared" si="339"/>
        <v>150000000</v>
      </c>
      <c r="AM218" s="442">
        <v>150000000</v>
      </c>
      <c r="AN218" s="429">
        <v>0</v>
      </c>
      <c r="AO218" s="429">
        <v>0</v>
      </c>
      <c r="AP218" s="429">
        <v>0</v>
      </c>
      <c r="AQ218" s="430">
        <v>0</v>
      </c>
      <c r="AR218" s="431">
        <v>0</v>
      </c>
      <c r="AS218" s="426"/>
      <c r="AT218" s="426"/>
      <c r="AU218" s="432"/>
      <c r="AV218" s="437"/>
      <c r="AW218" s="426"/>
      <c r="AX218" s="426"/>
      <c r="AY218" s="432">
        <f t="shared" si="340"/>
        <v>150000000</v>
      </c>
      <c r="AZ218" s="437">
        <v>0</v>
      </c>
      <c r="BA218" s="424">
        <v>0</v>
      </c>
      <c r="BB218" s="427">
        <v>150000000</v>
      </c>
      <c r="BC218" s="427">
        <v>0</v>
      </c>
      <c r="BD218" s="427">
        <v>0</v>
      </c>
      <c r="BE218" s="427">
        <v>0</v>
      </c>
      <c r="BF218" s="426"/>
      <c r="BG218" s="426"/>
      <c r="BH218" s="432"/>
      <c r="BI218" s="437"/>
      <c r="BJ218" s="426"/>
      <c r="BK218" s="426"/>
      <c r="BL218" s="442">
        <f t="shared" si="341"/>
        <v>150000000</v>
      </c>
      <c r="BM218" s="437"/>
      <c r="BN218" s="426"/>
      <c r="BO218" s="426"/>
      <c r="BP218" s="426">
        <v>3716959</v>
      </c>
      <c r="BQ218" s="426">
        <v>10293354</v>
      </c>
      <c r="BR218" s="426"/>
      <c r="BS218" s="436">
        <v>62770917</v>
      </c>
      <c r="BT218" s="437"/>
      <c r="BU218" s="442">
        <v>27557417</v>
      </c>
      <c r="BV218" s="428"/>
      <c r="BW218" s="426"/>
      <c r="BX218" s="434"/>
      <c r="BY218" s="424">
        <f t="shared" si="342"/>
        <v>104338647</v>
      </c>
      <c r="BZ218" s="437"/>
      <c r="CA218" s="426"/>
      <c r="CB218" s="426"/>
      <c r="CC218" s="426">
        <v>3716959</v>
      </c>
      <c r="CD218" s="426">
        <v>5311608</v>
      </c>
      <c r="CE218" s="426">
        <v>4981746</v>
      </c>
      <c r="CF218" s="426">
        <v>62770917</v>
      </c>
      <c r="CG218" s="438"/>
      <c r="CH218" s="1337">
        <v>27557417</v>
      </c>
      <c r="CI218" s="428"/>
      <c r="CJ218" s="426"/>
      <c r="CK218" s="434"/>
      <c r="CL218" s="424">
        <f t="shared" si="343"/>
        <v>104338647</v>
      </c>
      <c r="CM218" s="442">
        <f t="shared" si="344"/>
        <v>0</v>
      </c>
      <c r="CN218" s="442">
        <f t="shared" si="345"/>
        <v>0</v>
      </c>
      <c r="CO218" s="442">
        <f t="shared" si="346"/>
        <v>45661353</v>
      </c>
      <c r="CP218" s="442">
        <f t="shared" si="347"/>
        <v>0</v>
      </c>
      <c r="CQ218" s="1332">
        <f t="shared" si="334"/>
        <v>1</v>
      </c>
      <c r="CR218" s="1332">
        <f t="shared" si="335"/>
        <v>1</v>
      </c>
    </row>
    <row r="219" spans="1:96" s="439" customFormat="1" ht="22.5" customHeight="1" outlineLevel="3" x14ac:dyDescent="0.25">
      <c r="A219" s="1289" t="s">
        <v>840</v>
      </c>
      <c r="B219" s="43" t="s">
        <v>418</v>
      </c>
      <c r="C219" s="452">
        <v>10</v>
      </c>
      <c r="D219" s="65" t="s">
        <v>104</v>
      </c>
      <c r="E219" s="442">
        <v>500000000</v>
      </c>
      <c r="F219" s="425"/>
      <c r="G219" s="425"/>
      <c r="H219" s="425"/>
      <c r="I219" s="425"/>
      <c r="J219" s="425"/>
      <c r="K219" s="425"/>
      <c r="L219" s="425"/>
      <c r="M219" s="425"/>
      <c r="N219" s="425"/>
      <c r="O219" s="425"/>
      <c r="P219" s="425"/>
      <c r="Q219" s="489"/>
      <c r="R219" s="424"/>
      <c r="S219" s="424"/>
      <c r="T219" s="425"/>
      <c r="U219" s="489"/>
      <c r="V219" s="30"/>
      <c r="W219" s="30"/>
      <c r="X219" s="425"/>
      <c r="Y219" s="425"/>
      <c r="Z219" s="425"/>
      <c r="AA219" s="425"/>
      <c r="AB219" s="425"/>
      <c r="AC219" s="489"/>
      <c r="AD219" s="424">
        <f t="shared" si="336"/>
        <v>0</v>
      </c>
      <c r="AE219" s="442">
        <f t="shared" si="336"/>
        <v>0</v>
      </c>
      <c r="AF219" s="1279"/>
      <c r="AG219" s="425"/>
      <c r="AH219" s="442"/>
      <c r="AI219" s="442">
        <f t="shared" si="337"/>
        <v>500000000</v>
      </c>
      <c r="AJ219" s="425"/>
      <c r="AK219" s="1348">
        <f t="shared" si="338"/>
        <v>500000000</v>
      </c>
      <c r="AL219" s="852">
        <f t="shared" si="339"/>
        <v>500000000</v>
      </c>
      <c r="AM219" s="442">
        <v>500000000</v>
      </c>
      <c r="AN219" s="429">
        <v>0</v>
      </c>
      <c r="AO219" s="429">
        <v>0</v>
      </c>
      <c r="AP219" s="429">
        <v>0</v>
      </c>
      <c r="AQ219" s="430">
        <v>0</v>
      </c>
      <c r="AR219" s="431">
        <v>0</v>
      </c>
      <c r="AS219" s="426"/>
      <c r="AT219" s="426"/>
      <c r="AU219" s="432"/>
      <c r="AV219" s="437"/>
      <c r="AW219" s="426"/>
      <c r="AX219" s="426"/>
      <c r="AY219" s="432">
        <f t="shared" si="340"/>
        <v>500000000</v>
      </c>
      <c r="AZ219" s="437"/>
      <c r="BA219" s="433">
        <v>15363023</v>
      </c>
      <c r="BB219" s="426">
        <v>25227177</v>
      </c>
      <c r="BC219" s="426">
        <v>42627180</v>
      </c>
      <c r="BD219" s="427">
        <v>48472528</v>
      </c>
      <c r="BE219" s="427">
        <v>64267321</v>
      </c>
      <c r="BF219" s="426">
        <v>70783046</v>
      </c>
      <c r="BG219" s="426">
        <v>84455198</v>
      </c>
      <c r="BH219" s="432">
        <v>73685592</v>
      </c>
      <c r="BI219" s="437"/>
      <c r="BJ219" s="426"/>
      <c r="BK219" s="426"/>
      <c r="BL219" s="442">
        <f t="shared" si="341"/>
        <v>424881065</v>
      </c>
      <c r="BM219" s="437"/>
      <c r="BN219" s="426">
        <v>4661874</v>
      </c>
      <c r="BO219" s="426">
        <v>25365722</v>
      </c>
      <c r="BP219" s="426">
        <v>16486005</v>
      </c>
      <c r="BQ219" s="426">
        <v>40816436</v>
      </c>
      <c r="BR219" s="426">
        <v>54802129</v>
      </c>
      <c r="BS219" s="436">
        <v>73130906</v>
      </c>
      <c r="BT219" s="437">
        <v>49611581</v>
      </c>
      <c r="BU219" s="442">
        <v>63426133</v>
      </c>
      <c r="BV219" s="428"/>
      <c r="BW219" s="426"/>
      <c r="BX219" s="434"/>
      <c r="BY219" s="424">
        <f t="shared" si="342"/>
        <v>328300786</v>
      </c>
      <c r="BZ219" s="437"/>
      <c r="CA219" s="426">
        <v>1384706</v>
      </c>
      <c r="CB219" s="426">
        <v>23087963</v>
      </c>
      <c r="CC219" s="426">
        <v>17128119</v>
      </c>
      <c r="CD219" s="426">
        <v>41437888</v>
      </c>
      <c r="CE219" s="426">
        <v>42779026</v>
      </c>
      <c r="CF219" s="426">
        <v>71341402</v>
      </c>
      <c r="CG219" s="438">
        <v>64384434</v>
      </c>
      <c r="CH219" s="1337">
        <v>66400248</v>
      </c>
      <c r="CI219" s="428"/>
      <c r="CJ219" s="426"/>
      <c r="CK219" s="434"/>
      <c r="CL219" s="424">
        <f t="shared" si="343"/>
        <v>327943786</v>
      </c>
      <c r="CM219" s="442">
        <f t="shared" si="344"/>
        <v>0</v>
      </c>
      <c r="CN219" s="442">
        <f t="shared" si="345"/>
        <v>75118935</v>
      </c>
      <c r="CO219" s="442">
        <f t="shared" si="346"/>
        <v>96580279</v>
      </c>
      <c r="CP219" s="442">
        <f t="shared" si="347"/>
        <v>357000</v>
      </c>
      <c r="CQ219" s="1332">
        <f t="shared" si="334"/>
        <v>1</v>
      </c>
      <c r="CR219" s="1332">
        <f t="shared" si="335"/>
        <v>0.84976213</v>
      </c>
    </row>
    <row r="220" spans="1:96" s="439" customFormat="1" ht="22.5" customHeight="1" outlineLevel="3" x14ac:dyDescent="0.25">
      <c r="A220" s="1289" t="s">
        <v>841</v>
      </c>
      <c r="B220" s="43" t="s">
        <v>419</v>
      </c>
      <c r="C220" s="452">
        <v>10</v>
      </c>
      <c r="D220" s="65" t="s">
        <v>361</v>
      </c>
      <c r="E220" s="442">
        <v>75000000</v>
      </c>
      <c r="F220" s="425"/>
      <c r="G220" s="425"/>
      <c r="H220" s="425"/>
      <c r="I220" s="425"/>
      <c r="J220" s="425"/>
      <c r="K220" s="425"/>
      <c r="L220" s="425"/>
      <c r="M220" s="425"/>
      <c r="N220" s="425"/>
      <c r="O220" s="425"/>
      <c r="P220" s="425"/>
      <c r="Q220" s="489"/>
      <c r="R220" s="424"/>
      <c r="S220" s="424"/>
      <c r="T220" s="425"/>
      <c r="U220" s="489"/>
      <c r="V220" s="30"/>
      <c r="W220" s="30"/>
      <c r="X220" s="425"/>
      <c r="Y220" s="425"/>
      <c r="Z220" s="425"/>
      <c r="AA220" s="425"/>
      <c r="AB220" s="425"/>
      <c r="AC220" s="489"/>
      <c r="AD220" s="424">
        <f t="shared" si="336"/>
        <v>0</v>
      </c>
      <c r="AE220" s="442">
        <f t="shared" si="336"/>
        <v>0</v>
      </c>
      <c r="AF220" s="1279"/>
      <c r="AG220" s="425"/>
      <c r="AH220" s="442"/>
      <c r="AI220" s="442">
        <f t="shared" si="337"/>
        <v>75000000</v>
      </c>
      <c r="AJ220" s="425"/>
      <c r="AK220" s="1348">
        <f t="shared" si="338"/>
        <v>0</v>
      </c>
      <c r="AL220" s="852">
        <f t="shared" si="339"/>
        <v>75000000</v>
      </c>
      <c r="AM220" s="442">
        <v>0</v>
      </c>
      <c r="AN220" s="424">
        <v>0</v>
      </c>
      <c r="AO220" s="424">
        <v>0</v>
      </c>
      <c r="AP220" s="424">
        <v>0</v>
      </c>
      <c r="AQ220" s="424">
        <v>0</v>
      </c>
      <c r="AR220" s="431">
        <v>0</v>
      </c>
      <c r="AS220" s="426"/>
      <c r="AT220" s="426"/>
      <c r="AU220" s="432"/>
      <c r="AV220" s="437"/>
      <c r="AW220" s="426"/>
      <c r="AX220" s="426"/>
      <c r="AY220" s="432">
        <f t="shared" si="340"/>
        <v>0</v>
      </c>
      <c r="AZ220" s="437">
        <v>0</v>
      </c>
      <c r="BA220" s="426">
        <v>0</v>
      </c>
      <c r="BB220" s="426">
        <v>0</v>
      </c>
      <c r="BC220" s="426">
        <v>0</v>
      </c>
      <c r="BD220" s="426">
        <v>0</v>
      </c>
      <c r="BE220" s="427">
        <v>0</v>
      </c>
      <c r="BF220" s="426"/>
      <c r="BG220" s="426"/>
      <c r="BH220" s="432"/>
      <c r="BI220" s="437"/>
      <c r="BJ220" s="426"/>
      <c r="BK220" s="426"/>
      <c r="BL220" s="442">
        <f t="shared" si="341"/>
        <v>0</v>
      </c>
      <c r="BM220" s="437">
        <v>0</v>
      </c>
      <c r="BN220" s="435">
        <v>0</v>
      </c>
      <c r="BO220" s="435">
        <v>0</v>
      </c>
      <c r="BP220" s="435">
        <v>0</v>
      </c>
      <c r="BQ220" s="435">
        <v>0</v>
      </c>
      <c r="BR220" s="426">
        <v>0</v>
      </c>
      <c r="BS220" s="436"/>
      <c r="BT220" s="437"/>
      <c r="BU220" s="442"/>
      <c r="BV220" s="428"/>
      <c r="BW220" s="426"/>
      <c r="BX220" s="434"/>
      <c r="BY220" s="424">
        <f t="shared" si="342"/>
        <v>0</v>
      </c>
      <c r="BZ220" s="1339"/>
      <c r="CA220" s="441"/>
      <c r="CB220" s="441"/>
      <c r="CC220" s="441"/>
      <c r="CD220" s="441"/>
      <c r="CE220" s="426"/>
      <c r="CF220" s="426"/>
      <c r="CG220" s="438"/>
      <c r="CH220" s="1337"/>
      <c r="CI220" s="428"/>
      <c r="CJ220" s="426"/>
      <c r="CK220" s="434"/>
      <c r="CL220" s="424">
        <f t="shared" si="343"/>
        <v>0</v>
      </c>
      <c r="CM220" s="442">
        <f t="shared" si="344"/>
        <v>75000000</v>
      </c>
      <c r="CN220" s="442">
        <f t="shared" si="345"/>
        <v>0</v>
      </c>
      <c r="CO220" s="442">
        <f t="shared" si="346"/>
        <v>0</v>
      </c>
      <c r="CP220" s="442">
        <f t="shared" si="347"/>
        <v>0</v>
      </c>
      <c r="CQ220" s="1332">
        <f t="shared" si="334"/>
        <v>0</v>
      </c>
      <c r="CR220" s="1332">
        <f t="shared" si="335"/>
        <v>0</v>
      </c>
    </row>
    <row r="221" spans="1:96" s="726" customFormat="1" ht="22.5" customHeight="1" outlineLevel="3" x14ac:dyDescent="0.25">
      <c r="A221" s="1290" t="s">
        <v>842</v>
      </c>
      <c r="B221" s="43" t="s">
        <v>420</v>
      </c>
      <c r="C221" s="452">
        <v>10</v>
      </c>
      <c r="D221" s="65" t="s">
        <v>362</v>
      </c>
      <c r="E221" s="442">
        <v>1500000000</v>
      </c>
      <c r="F221" s="425"/>
      <c r="G221" s="425"/>
      <c r="H221" s="425"/>
      <c r="I221" s="425"/>
      <c r="J221" s="425"/>
      <c r="K221" s="425"/>
      <c r="L221" s="425"/>
      <c r="M221" s="425"/>
      <c r="N221" s="425"/>
      <c r="O221" s="425"/>
      <c r="P221" s="425"/>
      <c r="Q221" s="489"/>
      <c r="R221" s="424"/>
      <c r="S221" s="424"/>
      <c r="T221" s="425"/>
      <c r="U221" s="489"/>
      <c r="V221" s="30"/>
      <c r="W221" s="30"/>
      <c r="X221" s="425"/>
      <c r="Y221" s="425"/>
      <c r="Z221" s="425"/>
      <c r="AA221" s="425"/>
      <c r="AB221" s="425"/>
      <c r="AC221" s="489"/>
      <c r="AD221" s="424">
        <f t="shared" si="336"/>
        <v>0</v>
      </c>
      <c r="AE221" s="442">
        <f t="shared" si="336"/>
        <v>0</v>
      </c>
      <c r="AF221" s="424">
        <v>300000000</v>
      </c>
      <c r="AG221" s="425"/>
      <c r="AH221" s="442">
        <v>200000000</v>
      </c>
      <c r="AI221" s="442">
        <f t="shared" si="337"/>
        <v>1000000000</v>
      </c>
      <c r="AJ221" s="442">
        <v>1000000000</v>
      </c>
      <c r="AK221" s="1348">
        <f t="shared" si="338"/>
        <v>1000000000</v>
      </c>
      <c r="AL221" s="852">
        <f>+AI221-AJ221</f>
        <v>0</v>
      </c>
      <c r="AM221" s="442">
        <v>0</v>
      </c>
      <c r="AN221" s="424">
        <v>0</v>
      </c>
      <c r="AO221" s="424">
        <v>0</v>
      </c>
      <c r="AP221" s="424">
        <v>0</v>
      </c>
      <c r="AQ221" s="424">
        <v>0</v>
      </c>
      <c r="AR221" s="431">
        <v>0</v>
      </c>
      <c r="AS221" s="426"/>
      <c r="AT221" s="426"/>
      <c r="AU221" s="432"/>
      <c r="AV221" s="437"/>
      <c r="AW221" s="426"/>
      <c r="AX221" s="426"/>
      <c r="AY221" s="432">
        <f t="shared" si="340"/>
        <v>0</v>
      </c>
      <c r="AZ221" s="437">
        <v>0</v>
      </c>
      <c r="BA221" s="426">
        <v>0</v>
      </c>
      <c r="BB221" s="426">
        <v>0</v>
      </c>
      <c r="BC221" s="426">
        <v>0</v>
      </c>
      <c r="BD221" s="426">
        <v>0</v>
      </c>
      <c r="BE221" s="427">
        <v>0</v>
      </c>
      <c r="BF221" s="426"/>
      <c r="BG221" s="426"/>
      <c r="BH221" s="432"/>
      <c r="BI221" s="437"/>
      <c r="BJ221" s="426"/>
      <c r="BK221" s="426"/>
      <c r="BL221" s="432">
        <f t="shared" si="341"/>
        <v>0</v>
      </c>
      <c r="BM221" s="437">
        <v>0</v>
      </c>
      <c r="BN221" s="435">
        <v>0</v>
      </c>
      <c r="BO221" s="435">
        <v>0</v>
      </c>
      <c r="BP221" s="435">
        <v>0</v>
      </c>
      <c r="BQ221" s="435">
        <v>0</v>
      </c>
      <c r="BR221" s="426">
        <v>0</v>
      </c>
      <c r="BS221" s="436"/>
      <c r="BT221" s="437"/>
      <c r="BU221" s="442"/>
      <c r="BV221" s="428"/>
      <c r="BW221" s="426"/>
      <c r="BX221" s="434"/>
      <c r="BY221" s="424">
        <f t="shared" si="342"/>
        <v>0</v>
      </c>
      <c r="BZ221" s="1339">
        <v>0</v>
      </c>
      <c r="CA221" s="441">
        <v>0</v>
      </c>
      <c r="CB221" s="441">
        <v>0</v>
      </c>
      <c r="CC221" s="441">
        <v>0</v>
      </c>
      <c r="CD221" s="441">
        <v>0</v>
      </c>
      <c r="CE221" s="426">
        <v>0</v>
      </c>
      <c r="CF221" s="426"/>
      <c r="CG221" s="438"/>
      <c r="CH221" s="1337"/>
      <c r="CI221" s="428"/>
      <c r="CJ221" s="426"/>
      <c r="CK221" s="434"/>
      <c r="CL221" s="424">
        <f t="shared" si="343"/>
        <v>0</v>
      </c>
      <c r="CM221" s="442">
        <f t="shared" si="344"/>
        <v>0</v>
      </c>
      <c r="CN221" s="442">
        <f t="shared" si="345"/>
        <v>0</v>
      </c>
      <c r="CO221" s="442">
        <f t="shared" si="346"/>
        <v>0</v>
      </c>
      <c r="CP221" s="442">
        <f t="shared" si="347"/>
        <v>0</v>
      </c>
      <c r="CQ221" s="1332">
        <f t="shared" si="334"/>
        <v>0</v>
      </c>
      <c r="CR221" s="1332">
        <f t="shared" si="335"/>
        <v>0</v>
      </c>
    </row>
    <row r="222" spans="1:96" s="26" customFormat="1" ht="57" customHeight="1" x14ac:dyDescent="0.25">
      <c r="A222" s="258"/>
      <c r="B222" s="333" t="s">
        <v>934</v>
      </c>
      <c r="C222" s="469"/>
      <c r="D222" s="1359" t="s">
        <v>923</v>
      </c>
      <c r="E222" s="334">
        <f>+SUM(E223:E224)</f>
        <v>0</v>
      </c>
      <c r="F222" s="334">
        <f t="shared" ref="F222:BS222" si="348">+SUM(F223:F224)</f>
        <v>0</v>
      </c>
      <c r="G222" s="334">
        <f t="shared" si="348"/>
        <v>0</v>
      </c>
      <c r="H222" s="334">
        <f t="shared" si="348"/>
        <v>0</v>
      </c>
      <c r="I222" s="334">
        <f t="shared" si="348"/>
        <v>0</v>
      </c>
      <c r="J222" s="334">
        <f t="shared" si="348"/>
        <v>0</v>
      </c>
      <c r="K222" s="334">
        <f t="shared" si="348"/>
        <v>0</v>
      </c>
      <c r="L222" s="334">
        <f t="shared" si="348"/>
        <v>0</v>
      </c>
      <c r="M222" s="334">
        <f t="shared" si="348"/>
        <v>0</v>
      </c>
      <c r="N222" s="334">
        <f t="shared" si="348"/>
        <v>0</v>
      </c>
      <c r="O222" s="334">
        <f t="shared" si="348"/>
        <v>0</v>
      </c>
      <c r="P222" s="334">
        <f t="shared" si="348"/>
        <v>0</v>
      </c>
      <c r="Q222" s="335">
        <f t="shared" si="348"/>
        <v>0</v>
      </c>
      <c r="R222" s="336">
        <f t="shared" si="348"/>
        <v>0</v>
      </c>
      <c r="S222" s="334">
        <f t="shared" si="348"/>
        <v>0</v>
      </c>
      <c r="T222" s="334">
        <f t="shared" si="348"/>
        <v>0</v>
      </c>
      <c r="U222" s="335">
        <f t="shared" si="348"/>
        <v>0</v>
      </c>
      <c r="V222" s="336">
        <f>+SUM(V223:V224)</f>
        <v>0</v>
      </c>
      <c r="W222" s="336">
        <f t="shared" si="348"/>
        <v>400000000</v>
      </c>
      <c r="X222" s="334">
        <f t="shared" si="348"/>
        <v>0</v>
      </c>
      <c r="Y222" s="334">
        <f t="shared" si="348"/>
        <v>0</v>
      </c>
      <c r="Z222" s="334">
        <f t="shared" si="348"/>
        <v>0</v>
      </c>
      <c r="AA222" s="334">
        <f t="shared" si="348"/>
        <v>0</v>
      </c>
      <c r="AB222" s="334">
        <f t="shared" si="348"/>
        <v>0</v>
      </c>
      <c r="AC222" s="334">
        <f t="shared" si="348"/>
        <v>0</v>
      </c>
      <c r="AD222" s="334">
        <f>+SUM(AD223:AD224)</f>
        <v>0</v>
      </c>
      <c r="AE222" s="334">
        <f>+SUM(AE223:AE224)</f>
        <v>400000000</v>
      </c>
      <c r="AF222" s="336">
        <f>+SUM(AF223:AF224)</f>
        <v>0</v>
      </c>
      <c r="AG222" s="334">
        <f>+SUM(AG223:AG224)</f>
        <v>0</v>
      </c>
      <c r="AH222" s="334">
        <f t="shared" si="348"/>
        <v>0</v>
      </c>
      <c r="AI222" s="1280">
        <f>+SUM(AI223:AI224)</f>
        <v>400000000</v>
      </c>
      <c r="AJ222" s="334">
        <f t="shared" si="348"/>
        <v>0</v>
      </c>
      <c r="AK222" s="334">
        <f t="shared" si="348"/>
        <v>0</v>
      </c>
      <c r="AL222" s="334">
        <f t="shared" si="348"/>
        <v>400000000</v>
      </c>
      <c r="AM222" s="334">
        <f t="shared" si="348"/>
        <v>0</v>
      </c>
      <c r="AN222" s="334">
        <f t="shared" si="348"/>
        <v>0</v>
      </c>
      <c r="AO222" s="334">
        <f t="shared" si="348"/>
        <v>0</v>
      </c>
      <c r="AP222" s="334">
        <f t="shared" si="348"/>
        <v>0</v>
      </c>
      <c r="AQ222" s="334">
        <f t="shared" si="348"/>
        <v>0</v>
      </c>
      <c r="AR222" s="334">
        <f t="shared" si="348"/>
        <v>0</v>
      </c>
      <c r="AS222" s="334">
        <f t="shared" si="348"/>
        <v>0</v>
      </c>
      <c r="AT222" s="334">
        <f t="shared" si="348"/>
        <v>0</v>
      </c>
      <c r="AU222" s="334">
        <f t="shared" si="348"/>
        <v>0</v>
      </c>
      <c r="AV222" s="334">
        <f t="shared" si="348"/>
        <v>0</v>
      </c>
      <c r="AW222" s="334">
        <f t="shared" si="348"/>
        <v>0</v>
      </c>
      <c r="AX222" s="334">
        <f t="shared" si="348"/>
        <v>0</v>
      </c>
      <c r="AY222" s="334">
        <f t="shared" si="348"/>
        <v>0</v>
      </c>
      <c r="AZ222" s="334">
        <f t="shared" si="348"/>
        <v>0</v>
      </c>
      <c r="BA222" s="334">
        <f t="shared" si="348"/>
        <v>0</v>
      </c>
      <c r="BB222" s="334">
        <f t="shared" si="348"/>
        <v>0</v>
      </c>
      <c r="BC222" s="334">
        <f t="shared" si="348"/>
        <v>0</v>
      </c>
      <c r="BD222" s="334">
        <f t="shared" si="348"/>
        <v>0</v>
      </c>
      <c r="BE222" s="334">
        <f t="shared" si="348"/>
        <v>0</v>
      </c>
      <c r="BF222" s="334">
        <f t="shared" si="348"/>
        <v>0</v>
      </c>
      <c r="BG222" s="334">
        <f t="shared" si="348"/>
        <v>0</v>
      </c>
      <c r="BH222" s="334">
        <f t="shared" si="348"/>
        <v>0</v>
      </c>
      <c r="BI222" s="334">
        <f t="shared" si="348"/>
        <v>0</v>
      </c>
      <c r="BJ222" s="334">
        <f t="shared" si="348"/>
        <v>0</v>
      </c>
      <c r="BK222" s="334">
        <f t="shared" si="348"/>
        <v>0</v>
      </c>
      <c r="BL222" s="334">
        <f t="shared" si="348"/>
        <v>0</v>
      </c>
      <c r="BM222" s="334">
        <f t="shared" si="348"/>
        <v>0</v>
      </c>
      <c r="BN222" s="334">
        <f t="shared" si="348"/>
        <v>0</v>
      </c>
      <c r="BO222" s="334">
        <f t="shared" si="348"/>
        <v>0</v>
      </c>
      <c r="BP222" s="334">
        <f t="shared" si="348"/>
        <v>0</v>
      </c>
      <c r="BQ222" s="334">
        <f t="shared" si="348"/>
        <v>0</v>
      </c>
      <c r="BR222" s="334">
        <f t="shared" si="348"/>
        <v>0</v>
      </c>
      <c r="BS222" s="334">
        <f t="shared" si="348"/>
        <v>0</v>
      </c>
      <c r="BT222" s="334">
        <f t="shared" ref="BT222:CP222" si="349">+SUM(BT223:BT224)</f>
        <v>0</v>
      </c>
      <c r="BU222" s="334">
        <f t="shared" si="349"/>
        <v>0</v>
      </c>
      <c r="BV222" s="334">
        <f t="shared" si="349"/>
        <v>0</v>
      </c>
      <c r="BW222" s="334">
        <f t="shared" si="349"/>
        <v>0</v>
      </c>
      <c r="BX222" s="334">
        <f t="shared" si="349"/>
        <v>0</v>
      </c>
      <c r="BY222" s="334">
        <f t="shared" si="349"/>
        <v>0</v>
      </c>
      <c r="BZ222" s="334">
        <f t="shared" si="349"/>
        <v>0</v>
      </c>
      <c r="CA222" s="334">
        <f t="shared" si="349"/>
        <v>0</v>
      </c>
      <c r="CB222" s="334">
        <f t="shared" si="349"/>
        <v>0</v>
      </c>
      <c r="CC222" s="334">
        <f t="shared" si="349"/>
        <v>0</v>
      </c>
      <c r="CD222" s="334">
        <f t="shared" si="349"/>
        <v>0</v>
      </c>
      <c r="CE222" s="334">
        <f t="shared" si="349"/>
        <v>0</v>
      </c>
      <c r="CF222" s="334">
        <f>+CF223+CF224</f>
        <v>0</v>
      </c>
      <c r="CG222" s="334">
        <f t="shared" si="349"/>
        <v>0</v>
      </c>
      <c r="CH222" s="334">
        <f t="shared" si="349"/>
        <v>0</v>
      </c>
      <c r="CI222" s="334">
        <f t="shared" si="349"/>
        <v>0</v>
      </c>
      <c r="CJ222" s="334">
        <f t="shared" si="349"/>
        <v>0</v>
      </c>
      <c r="CK222" s="334">
        <f t="shared" si="349"/>
        <v>0</v>
      </c>
      <c r="CL222" s="527">
        <f t="shared" ref="CL222" si="350">+SUM(BZ222:CK222)</f>
        <v>0</v>
      </c>
      <c r="CM222" s="334">
        <f t="shared" si="349"/>
        <v>400000000</v>
      </c>
      <c r="CN222" s="334">
        <f t="shared" si="349"/>
        <v>0</v>
      </c>
      <c r="CO222" s="334">
        <f t="shared" si="349"/>
        <v>0</v>
      </c>
      <c r="CP222" s="334">
        <f t="shared" si="349"/>
        <v>0</v>
      </c>
      <c r="CQ222" s="340">
        <f t="shared" si="334"/>
        <v>0</v>
      </c>
      <c r="CR222" s="340">
        <f t="shared" si="335"/>
        <v>0</v>
      </c>
    </row>
    <row r="223" spans="1:96" s="726" customFormat="1" ht="22.5" customHeight="1" outlineLevel="3" x14ac:dyDescent="0.25">
      <c r="A223" s="1290" t="s">
        <v>944</v>
      </c>
      <c r="B223" s="43" t="s">
        <v>936</v>
      </c>
      <c r="C223" s="452">
        <v>10</v>
      </c>
      <c r="D223" s="65" t="s">
        <v>935</v>
      </c>
      <c r="E223" s="442"/>
      <c r="F223" s="425"/>
      <c r="G223" s="425"/>
      <c r="H223" s="425"/>
      <c r="I223" s="425"/>
      <c r="J223" s="425"/>
      <c r="K223" s="425"/>
      <c r="L223" s="425"/>
      <c r="M223" s="425"/>
      <c r="N223" s="425"/>
      <c r="O223" s="425"/>
      <c r="P223" s="425"/>
      <c r="Q223" s="489"/>
      <c r="R223" s="424"/>
      <c r="S223" s="442"/>
      <c r="T223" s="425"/>
      <c r="U223" s="489"/>
      <c r="V223" s="30"/>
      <c r="W223" s="30">
        <v>361979000</v>
      </c>
      <c r="X223" s="425"/>
      <c r="Y223" s="425"/>
      <c r="Z223" s="425"/>
      <c r="AA223" s="425"/>
      <c r="AB223" s="425"/>
      <c r="AC223" s="489"/>
      <c r="AD223" s="424">
        <f t="shared" ref="AD223:AD224" si="351">+F223+H223+J223+L223+N223+P223+R223+T223+V223+X223+Z223+AB223</f>
        <v>0</v>
      </c>
      <c r="AE223" s="442">
        <f t="shared" ref="AE223:AE224" si="352">+G223+I223+K223+M223+O223+Q223+S223+U223+W223+Y223+AA223+AC223</f>
        <v>361979000</v>
      </c>
      <c r="AF223" s="424"/>
      <c r="AG223" s="425"/>
      <c r="AH223" s="442"/>
      <c r="AI223" s="442">
        <f>+E223-AD223+AE223-AH223-AF223+AG223</f>
        <v>361979000</v>
      </c>
      <c r="AJ223" s="442"/>
      <c r="AK223" s="124">
        <f t="shared" ref="AK223:AK224" si="353">+AJ223+AY223</f>
        <v>0</v>
      </c>
      <c r="AL223" s="852">
        <f t="shared" si="339"/>
        <v>361979000</v>
      </c>
      <c r="AM223" s="442"/>
      <c r="AN223" s="442"/>
      <c r="AO223" s="442"/>
      <c r="AP223" s="442"/>
      <c r="AQ223" s="442"/>
      <c r="AR223" s="853"/>
      <c r="AS223" s="427"/>
      <c r="AT223" s="427"/>
      <c r="AU223" s="442"/>
      <c r="AV223" s="427"/>
      <c r="AW223" s="427"/>
      <c r="AX223" s="427"/>
      <c r="AY223" s="432">
        <f t="shared" si="340"/>
        <v>0</v>
      </c>
      <c r="AZ223" s="427"/>
      <c r="BA223" s="427"/>
      <c r="BB223" s="427"/>
      <c r="BC223" s="427"/>
      <c r="BD223" s="427"/>
      <c r="BE223" s="427"/>
      <c r="BF223" s="427"/>
      <c r="BG223" s="427"/>
      <c r="BH223" s="442"/>
      <c r="BI223" s="427"/>
      <c r="BJ223" s="427"/>
      <c r="BK223" s="427"/>
      <c r="BL223" s="432">
        <f t="shared" si="341"/>
        <v>0</v>
      </c>
      <c r="BM223" s="427"/>
      <c r="BN223" s="427"/>
      <c r="BO223" s="427"/>
      <c r="BP223" s="427"/>
      <c r="BQ223" s="427"/>
      <c r="BR223" s="427"/>
      <c r="BS223" s="436"/>
      <c r="BT223" s="427"/>
      <c r="BU223" s="442"/>
      <c r="BV223" s="489"/>
      <c r="BW223" s="427"/>
      <c r="BX223" s="427"/>
      <c r="BY223" s="424">
        <f t="shared" si="342"/>
        <v>0</v>
      </c>
      <c r="BZ223" s="854"/>
      <c r="CA223" s="854"/>
      <c r="CB223" s="854"/>
      <c r="CC223" s="854"/>
      <c r="CD223" s="854"/>
      <c r="CE223" s="427"/>
      <c r="CF223" s="427"/>
      <c r="CG223" s="489"/>
      <c r="CH223" s="425"/>
      <c r="CI223" s="489"/>
      <c r="CJ223" s="427"/>
      <c r="CK223" s="427"/>
      <c r="CL223" s="424">
        <f t="shared" si="343"/>
        <v>0</v>
      </c>
      <c r="CM223" s="442">
        <f t="shared" si="344"/>
        <v>361979000</v>
      </c>
      <c r="CN223" s="442">
        <f t="shared" si="345"/>
        <v>0</v>
      </c>
      <c r="CO223" s="442">
        <f t="shared" si="346"/>
        <v>0</v>
      </c>
      <c r="CP223" s="442"/>
      <c r="CQ223" s="1332">
        <f t="shared" si="334"/>
        <v>0</v>
      </c>
      <c r="CR223" s="1332">
        <f t="shared" si="335"/>
        <v>0</v>
      </c>
    </row>
    <row r="224" spans="1:96" s="726" customFormat="1" ht="22.5" customHeight="1" outlineLevel="3" x14ac:dyDescent="0.25">
      <c r="A224" s="1290" t="s">
        <v>943</v>
      </c>
      <c r="B224" s="43" t="s">
        <v>937</v>
      </c>
      <c r="C224" s="452">
        <v>10</v>
      </c>
      <c r="D224" s="65" t="s">
        <v>380</v>
      </c>
      <c r="E224" s="442"/>
      <c r="F224" s="425"/>
      <c r="G224" s="425"/>
      <c r="H224" s="425"/>
      <c r="I224" s="425"/>
      <c r="J224" s="425"/>
      <c r="K224" s="425"/>
      <c r="L224" s="425"/>
      <c r="M224" s="425"/>
      <c r="N224" s="425"/>
      <c r="O224" s="425"/>
      <c r="P224" s="425"/>
      <c r="Q224" s="489"/>
      <c r="R224" s="424"/>
      <c r="S224" s="442"/>
      <c r="T224" s="425"/>
      <c r="U224" s="489"/>
      <c r="V224" s="30"/>
      <c r="W224" s="30">
        <v>38021000</v>
      </c>
      <c r="X224" s="425"/>
      <c r="Y224" s="425"/>
      <c r="Z224" s="425"/>
      <c r="AA224" s="425"/>
      <c r="AB224" s="425"/>
      <c r="AC224" s="489"/>
      <c r="AD224" s="424">
        <f t="shared" si="351"/>
        <v>0</v>
      </c>
      <c r="AE224" s="442">
        <f t="shared" si="352"/>
        <v>38021000</v>
      </c>
      <c r="AF224" s="424"/>
      <c r="AG224" s="425"/>
      <c r="AH224" s="442"/>
      <c r="AI224" s="442">
        <f t="shared" ref="AI224" si="354">+E224-AD224+AE224-AH224-AF224+AG224</f>
        <v>38021000</v>
      </c>
      <c r="AJ224" s="442"/>
      <c r="AK224" s="124">
        <f t="shared" si="353"/>
        <v>0</v>
      </c>
      <c r="AL224" s="852">
        <f t="shared" si="339"/>
        <v>38021000</v>
      </c>
      <c r="AM224" s="442"/>
      <c r="AN224" s="442"/>
      <c r="AO224" s="442"/>
      <c r="AP224" s="442"/>
      <c r="AQ224" s="442"/>
      <c r="AR224" s="853"/>
      <c r="AS224" s="427"/>
      <c r="AT224" s="427"/>
      <c r="AU224" s="442"/>
      <c r="AV224" s="427"/>
      <c r="AW224" s="427"/>
      <c r="AX224" s="427"/>
      <c r="AY224" s="432">
        <f t="shared" si="340"/>
        <v>0</v>
      </c>
      <c r="AZ224" s="427"/>
      <c r="BA224" s="427"/>
      <c r="BB224" s="427"/>
      <c r="BC224" s="427"/>
      <c r="BD224" s="427"/>
      <c r="BE224" s="427"/>
      <c r="BF224" s="427"/>
      <c r="BG224" s="427"/>
      <c r="BH224" s="442"/>
      <c r="BI224" s="427"/>
      <c r="BJ224" s="427"/>
      <c r="BK224" s="427"/>
      <c r="BL224" s="432">
        <f t="shared" si="341"/>
        <v>0</v>
      </c>
      <c r="BM224" s="427"/>
      <c r="BN224" s="427"/>
      <c r="BO224" s="427"/>
      <c r="BP224" s="427"/>
      <c r="BQ224" s="427"/>
      <c r="BR224" s="427"/>
      <c r="BS224" s="436"/>
      <c r="BT224" s="427"/>
      <c r="BU224" s="442"/>
      <c r="BV224" s="489"/>
      <c r="BW224" s="427"/>
      <c r="BX224" s="427"/>
      <c r="BY224" s="424">
        <f t="shared" si="342"/>
        <v>0</v>
      </c>
      <c r="BZ224" s="854"/>
      <c r="CA224" s="854"/>
      <c r="CB224" s="854"/>
      <c r="CC224" s="854"/>
      <c r="CD224" s="854"/>
      <c r="CE224" s="427"/>
      <c r="CF224" s="427"/>
      <c r="CG224" s="489"/>
      <c r="CH224" s="425"/>
      <c r="CI224" s="489"/>
      <c r="CJ224" s="427"/>
      <c r="CK224" s="427"/>
      <c r="CL224" s="424">
        <f t="shared" si="343"/>
        <v>0</v>
      </c>
      <c r="CM224" s="442">
        <f t="shared" si="344"/>
        <v>38021000</v>
      </c>
      <c r="CN224" s="442">
        <f t="shared" si="345"/>
        <v>0</v>
      </c>
      <c r="CO224" s="442">
        <f t="shared" si="346"/>
        <v>0</v>
      </c>
      <c r="CP224" s="442"/>
      <c r="CQ224" s="1332">
        <f t="shared" si="334"/>
        <v>0</v>
      </c>
      <c r="CR224" s="1332">
        <f t="shared" si="335"/>
        <v>0</v>
      </c>
    </row>
    <row r="225" spans="1:96" s="26" customFormat="1" ht="64.5" customHeight="1" x14ac:dyDescent="0.2">
      <c r="A225" s="258"/>
      <c r="B225" s="333" t="s">
        <v>914</v>
      </c>
      <c r="C225" s="469" t="s">
        <v>85</v>
      </c>
      <c r="D225" s="1359" t="s">
        <v>915</v>
      </c>
      <c r="E225" s="334">
        <f>+SUM(E226:E230)</f>
        <v>0</v>
      </c>
      <c r="F225" s="334">
        <f t="shared" ref="F225:AY225" si="355">+SUM(F226:F230)</f>
        <v>0</v>
      </c>
      <c r="G225" s="336">
        <f t="shared" si="355"/>
        <v>0</v>
      </c>
      <c r="H225" s="336">
        <f t="shared" si="355"/>
        <v>0</v>
      </c>
      <c r="I225" s="336">
        <f t="shared" si="355"/>
        <v>0</v>
      </c>
      <c r="J225" s="336">
        <f t="shared" si="355"/>
        <v>0</v>
      </c>
      <c r="K225" s="336">
        <f t="shared" si="355"/>
        <v>0</v>
      </c>
      <c r="L225" s="336">
        <f t="shared" si="355"/>
        <v>0</v>
      </c>
      <c r="M225" s="336">
        <f t="shared" si="355"/>
        <v>0</v>
      </c>
      <c r="N225" s="336">
        <f t="shared" si="355"/>
        <v>0</v>
      </c>
      <c r="O225" s="336">
        <f t="shared" si="355"/>
        <v>0</v>
      </c>
      <c r="P225" s="336">
        <f t="shared" si="355"/>
        <v>0</v>
      </c>
      <c r="Q225" s="336">
        <f t="shared" si="355"/>
        <v>0</v>
      </c>
      <c r="R225" s="336">
        <f t="shared" si="355"/>
        <v>0</v>
      </c>
      <c r="S225" s="336">
        <f t="shared" si="355"/>
        <v>0</v>
      </c>
      <c r="T225" s="336">
        <f t="shared" si="355"/>
        <v>0</v>
      </c>
      <c r="U225" s="742">
        <f t="shared" si="355"/>
        <v>0</v>
      </c>
      <c r="V225" s="336">
        <f t="shared" si="355"/>
        <v>44000000</v>
      </c>
      <c r="W225" s="336">
        <f t="shared" si="355"/>
        <v>44000000</v>
      </c>
      <c r="X225" s="334">
        <f t="shared" si="355"/>
        <v>0</v>
      </c>
      <c r="Y225" s="334">
        <f t="shared" si="355"/>
        <v>0</v>
      </c>
      <c r="Z225" s="334">
        <f t="shared" si="355"/>
        <v>0</v>
      </c>
      <c r="AA225" s="334">
        <f t="shared" si="355"/>
        <v>0</v>
      </c>
      <c r="AB225" s="334">
        <f t="shared" si="355"/>
        <v>0</v>
      </c>
      <c r="AC225" s="334">
        <f t="shared" si="355"/>
        <v>0</v>
      </c>
      <c r="AD225" s="334">
        <f t="shared" si="355"/>
        <v>0</v>
      </c>
      <c r="AE225" s="334">
        <f t="shared" si="355"/>
        <v>0</v>
      </c>
      <c r="AF225" s="336">
        <f t="shared" si="355"/>
        <v>0</v>
      </c>
      <c r="AG225" s="334">
        <f t="shared" si="355"/>
        <v>300000000</v>
      </c>
      <c r="AH225" s="334">
        <f t="shared" si="355"/>
        <v>0</v>
      </c>
      <c r="AI225" s="1280">
        <f t="shared" si="355"/>
        <v>300000000</v>
      </c>
      <c r="AJ225" s="334">
        <f t="shared" si="355"/>
        <v>0</v>
      </c>
      <c r="AK225" s="334">
        <f t="shared" si="355"/>
        <v>290000000</v>
      </c>
      <c r="AL225" s="334">
        <f t="shared" si="355"/>
        <v>300000000</v>
      </c>
      <c r="AM225" s="334">
        <f t="shared" si="355"/>
        <v>0</v>
      </c>
      <c r="AN225" s="336">
        <f t="shared" si="355"/>
        <v>0</v>
      </c>
      <c r="AO225" s="336">
        <f t="shared" si="355"/>
        <v>0</v>
      </c>
      <c r="AP225" s="336">
        <f t="shared" si="355"/>
        <v>0</v>
      </c>
      <c r="AQ225" s="336">
        <f t="shared" si="355"/>
        <v>0</v>
      </c>
      <c r="AR225" s="336">
        <f t="shared" si="355"/>
        <v>0</v>
      </c>
      <c r="AS225" s="336">
        <f t="shared" si="355"/>
        <v>0</v>
      </c>
      <c r="AT225" s="336">
        <f t="shared" si="355"/>
        <v>0</v>
      </c>
      <c r="AU225" s="336">
        <f t="shared" si="355"/>
        <v>290000000</v>
      </c>
      <c r="AV225" s="334">
        <f t="shared" si="355"/>
        <v>0</v>
      </c>
      <c r="AW225" s="336">
        <f t="shared" si="355"/>
        <v>0</v>
      </c>
      <c r="AX225" s="336">
        <f t="shared" si="355"/>
        <v>0</v>
      </c>
      <c r="AY225" s="336">
        <f t="shared" si="355"/>
        <v>290000000</v>
      </c>
      <c r="AZ225" s="334">
        <f t="shared" ref="AZ225" si="356">+SUM(AZ226:AZ230)</f>
        <v>0</v>
      </c>
      <c r="BA225" s="336">
        <f t="shared" ref="BA225" si="357">+SUM(BA226:BA230)</f>
        <v>0</v>
      </c>
      <c r="BB225" s="336">
        <f t="shared" ref="BB225" si="358">+SUM(BB226:BB230)</f>
        <v>0</v>
      </c>
      <c r="BC225" s="336">
        <f t="shared" ref="BC225" si="359">+SUM(BC226:BC230)</f>
        <v>0</v>
      </c>
      <c r="BD225" s="336">
        <f t="shared" ref="BD225" si="360">+SUM(BD226:BD230)</f>
        <v>0</v>
      </c>
      <c r="BE225" s="336">
        <f t="shared" ref="BE225" si="361">+SUM(BE226:BE230)</f>
        <v>0</v>
      </c>
      <c r="BF225" s="336">
        <f t="shared" ref="BF225" si="362">+SUM(BF226:BF230)</f>
        <v>0</v>
      </c>
      <c r="BG225" s="336">
        <f t="shared" ref="BG225" si="363">+SUM(BG226:BG230)</f>
        <v>0</v>
      </c>
      <c r="BH225" s="336">
        <f t="shared" ref="BH225" si="364">+SUM(BH226:BH230)</f>
        <v>199800132</v>
      </c>
      <c r="BI225" s="334">
        <f t="shared" ref="BI225" si="365">+SUM(BI226:BI230)</f>
        <v>0</v>
      </c>
      <c r="BJ225" s="336">
        <f t="shared" ref="BJ225" si="366">+SUM(BJ226:BJ230)</f>
        <v>0</v>
      </c>
      <c r="BK225" s="336">
        <f t="shared" ref="BK225" si="367">+SUM(BK226:BK230)</f>
        <v>0</v>
      </c>
      <c r="BL225" s="336">
        <f t="shared" ref="BL225" si="368">+SUM(BL226:BL230)</f>
        <v>199800132</v>
      </c>
      <c r="BM225" s="334">
        <f t="shared" ref="BM225" si="369">+SUM(BM226:BM230)</f>
        <v>0</v>
      </c>
      <c r="BN225" s="336">
        <f t="shared" ref="BN225" si="370">+SUM(BN226:BN230)</f>
        <v>0</v>
      </c>
      <c r="BO225" s="336">
        <f t="shared" ref="BO225" si="371">+SUM(BO226:BO230)</f>
        <v>0</v>
      </c>
      <c r="BP225" s="336">
        <f t="shared" ref="BP225" si="372">+SUM(BP226:BP230)</f>
        <v>0</v>
      </c>
      <c r="BQ225" s="336">
        <f t="shared" ref="BQ225" si="373">+SUM(BQ226:BQ230)</f>
        <v>0</v>
      </c>
      <c r="BR225" s="336">
        <f t="shared" ref="BR225" si="374">+SUM(BR226:BR230)</f>
        <v>0</v>
      </c>
      <c r="BS225" s="336">
        <f t="shared" ref="BS225" si="375">+SUM(BS226:BS230)</f>
        <v>0</v>
      </c>
      <c r="BT225" s="336">
        <f t="shared" ref="BT225" si="376">+SUM(BT226:BT230)</f>
        <v>0</v>
      </c>
      <c r="BU225" s="336">
        <f t="shared" ref="BU225" si="377">+SUM(BU226:BU230)</f>
        <v>0</v>
      </c>
      <c r="BV225" s="334">
        <f t="shared" ref="BV225" si="378">+SUM(BV226:BV230)</f>
        <v>0</v>
      </c>
      <c r="BW225" s="336">
        <f t="shared" ref="BW225" si="379">+SUM(BW226:BW230)</f>
        <v>0</v>
      </c>
      <c r="BX225" s="336">
        <f t="shared" ref="BX225" si="380">+SUM(BX226:BX230)</f>
        <v>0</v>
      </c>
      <c r="BY225" s="336">
        <f t="shared" ref="BY225" si="381">+SUM(BY226:BY230)</f>
        <v>0</v>
      </c>
      <c r="BZ225" s="334">
        <f t="shared" ref="BZ225" si="382">+SUM(BZ226:BZ230)</f>
        <v>0</v>
      </c>
      <c r="CA225" s="336">
        <f t="shared" ref="CA225" si="383">+SUM(CA226:CA230)</f>
        <v>0</v>
      </c>
      <c r="CB225" s="336">
        <f t="shared" ref="CB225" si="384">+SUM(CB226:CB230)</f>
        <v>0</v>
      </c>
      <c r="CC225" s="336">
        <f t="shared" ref="CC225" si="385">+SUM(CC226:CC230)</f>
        <v>0</v>
      </c>
      <c r="CD225" s="336">
        <f t="shared" ref="CD225" si="386">+SUM(CD226:CD230)</f>
        <v>0</v>
      </c>
      <c r="CE225" s="336">
        <f t="shared" ref="CE225" si="387">+SUM(CE226:CE230)</f>
        <v>0</v>
      </c>
      <c r="CF225" s="336">
        <f t="shared" ref="CF225" si="388">+SUM(CF226:CF230)</f>
        <v>0</v>
      </c>
      <c r="CG225" s="336">
        <f t="shared" ref="CG225" si="389">+SUM(CG226:CG230)</f>
        <v>0</v>
      </c>
      <c r="CH225" s="336">
        <f t="shared" ref="CH225" si="390">+SUM(CH226:CH230)</f>
        <v>0</v>
      </c>
      <c r="CI225" s="334">
        <f t="shared" ref="CI225" si="391">+SUM(CI226:CI230)</f>
        <v>0</v>
      </c>
      <c r="CJ225" s="336">
        <f t="shared" ref="CJ225" si="392">+SUM(CJ226:CJ230)</f>
        <v>0</v>
      </c>
      <c r="CK225" s="336">
        <f t="shared" ref="CK225" si="393">+SUM(CK226:CK230)</f>
        <v>0</v>
      </c>
      <c r="CL225" s="336">
        <f t="shared" ref="CL225" si="394">+SUM(CL226:CL230)</f>
        <v>0</v>
      </c>
      <c r="CM225" s="334">
        <f t="shared" ref="CM225" si="395">+SUM(CM226:CM230)</f>
        <v>10000000</v>
      </c>
      <c r="CN225" s="334">
        <f t="shared" ref="CN225" si="396">+SUM(CN226:CN230)</f>
        <v>90199868</v>
      </c>
      <c r="CO225" s="334">
        <f t="shared" ref="CO225" si="397">+SUM(CO226:CO230)</f>
        <v>199800132</v>
      </c>
      <c r="CP225" s="334">
        <f t="shared" ref="CP225" si="398">+SUM(CP226:CP230)</f>
        <v>0</v>
      </c>
      <c r="CQ225" s="337">
        <f t="shared" si="334"/>
        <v>0.96666666666666667</v>
      </c>
      <c r="CR225" s="337">
        <f t="shared" si="335"/>
        <v>0.66600044000000003</v>
      </c>
    </row>
    <row r="226" spans="1:96" s="899" customFormat="1" ht="48.75" customHeight="1" outlineLevel="1" x14ac:dyDescent="0.25">
      <c r="A226" s="1291" t="s">
        <v>958</v>
      </c>
      <c r="B226" s="43" t="s">
        <v>952</v>
      </c>
      <c r="C226" s="452">
        <v>10</v>
      </c>
      <c r="D226" s="65" t="s">
        <v>364</v>
      </c>
      <c r="E226" s="1355"/>
      <c r="F226" s="1275"/>
      <c r="G226" s="898"/>
      <c r="H226" s="898"/>
      <c r="I226" s="898"/>
      <c r="J226" s="898"/>
      <c r="K226" s="898"/>
      <c r="L226" s="898"/>
      <c r="M226" s="898"/>
      <c r="N226" s="898"/>
      <c r="O226" s="898"/>
      <c r="P226" s="898"/>
      <c r="Q226" s="898"/>
      <c r="R226" s="898"/>
      <c r="S226" s="898"/>
      <c r="T226" s="898"/>
      <c r="U226" s="1271"/>
      <c r="V226" s="30"/>
      <c r="W226" s="30"/>
      <c r="X226" s="1275"/>
      <c r="Y226" s="898"/>
      <c r="Z226" s="898"/>
      <c r="AA226" s="898"/>
      <c r="AB226" s="898"/>
      <c r="AC226" s="898"/>
      <c r="AD226" s="36"/>
      <c r="AE226" s="33"/>
      <c r="AF226" s="30"/>
      <c r="AG226" s="33">
        <v>45000000</v>
      </c>
      <c r="AH226" s="1355"/>
      <c r="AI226" s="442">
        <f t="shared" ref="AI226:AI230" si="399">+E226-AD226+AE226-AH226-AF226+AG226</f>
        <v>45000000</v>
      </c>
      <c r="AJ226" s="33"/>
      <c r="AK226" s="124">
        <f t="shared" ref="AK226:AK230" si="400">+AJ226+AY226</f>
        <v>45000000</v>
      </c>
      <c r="AL226" s="852">
        <f t="shared" si="339"/>
        <v>45000000</v>
      </c>
      <c r="AM226" s="1275"/>
      <c r="AN226" s="898"/>
      <c r="AO226" s="898"/>
      <c r="AP226" s="898"/>
      <c r="AQ226" s="898"/>
      <c r="AR226" s="898"/>
      <c r="AS226" s="898"/>
      <c r="AT226" s="898"/>
      <c r="AU226" s="1338">
        <v>45000000</v>
      </c>
      <c r="AV226" s="1275"/>
      <c r="AW226" s="898"/>
      <c r="AX226" s="898"/>
      <c r="AY226" s="432">
        <f t="shared" si="340"/>
        <v>45000000</v>
      </c>
      <c r="AZ226" s="1275"/>
      <c r="BA226" s="898"/>
      <c r="BB226" s="898"/>
      <c r="BC226" s="898"/>
      <c r="BD226" s="898"/>
      <c r="BE226" s="898"/>
      <c r="BF226" s="898"/>
      <c r="BG226" s="898"/>
      <c r="BH226" s="1338">
        <v>45000000</v>
      </c>
      <c r="BI226" s="1275"/>
      <c r="BJ226" s="898"/>
      <c r="BK226" s="898"/>
      <c r="BL226" s="432">
        <f t="shared" si="341"/>
        <v>45000000</v>
      </c>
      <c r="BM226" s="1275"/>
      <c r="BN226" s="898"/>
      <c r="BO226" s="898"/>
      <c r="BP226" s="898"/>
      <c r="BQ226" s="898"/>
      <c r="BR226" s="898"/>
      <c r="BS226" s="898"/>
      <c r="BT226" s="898"/>
      <c r="BU226" s="1338"/>
      <c r="BV226" s="1275"/>
      <c r="BW226" s="898"/>
      <c r="BX226" s="898"/>
      <c r="BY226" s="424">
        <f t="shared" si="342"/>
        <v>0</v>
      </c>
      <c r="BZ226" s="1275"/>
      <c r="CA226" s="898"/>
      <c r="CB226" s="898"/>
      <c r="CC226" s="898"/>
      <c r="CD226" s="898"/>
      <c r="CE226" s="898"/>
      <c r="CF226" s="898"/>
      <c r="CG226" s="898"/>
      <c r="CH226" s="1338"/>
      <c r="CI226" s="1275"/>
      <c r="CJ226" s="898"/>
      <c r="CK226" s="898"/>
      <c r="CL226" s="424">
        <f t="shared" si="343"/>
        <v>0</v>
      </c>
      <c r="CM226" s="442">
        <f t="shared" si="344"/>
        <v>0</v>
      </c>
      <c r="CN226" s="442">
        <f t="shared" si="345"/>
        <v>0</v>
      </c>
      <c r="CO226" s="442">
        <f t="shared" si="346"/>
        <v>45000000</v>
      </c>
      <c r="CP226" s="33"/>
      <c r="CQ226" s="1332">
        <f t="shared" si="334"/>
        <v>1</v>
      </c>
      <c r="CR226" s="1332">
        <f t="shared" si="335"/>
        <v>1</v>
      </c>
    </row>
    <row r="227" spans="1:96" s="899" customFormat="1" ht="30" customHeight="1" outlineLevel="1" x14ac:dyDescent="0.25">
      <c r="A227" s="1291" t="s">
        <v>959</v>
      </c>
      <c r="B227" s="43" t="s">
        <v>953</v>
      </c>
      <c r="C227" s="452">
        <v>10</v>
      </c>
      <c r="D227" s="65" t="s">
        <v>373</v>
      </c>
      <c r="E227" s="1355"/>
      <c r="F227" s="1275"/>
      <c r="G227" s="898"/>
      <c r="H227" s="898"/>
      <c r="I227" s="898"/>
      <c r="J227" s="898"/>
      <c r="K227" s="898"/>
      <c r="L227" s="898"/>
      <c r="M227" s="898"/>
      <c r="N227" s="898"/>
      <c r="O227" s="898"/>
      <c r="P227" s="898"/>
      <c r="Q227" s="898"/>
      <c r="R227" s="898"/>
      <c r="S227" s="898"/>
      <c r="T227" s="898"/>
      <c r="U227" s="1271"/>
      <c r="V227" s="30">
        <v>44000000</v>
      </c>
      <c r="W227" s="30"/>
      <c r="X227" s="1275"/>
      <c r="Y227" s="898"/>
      <c r="Z227" s="898"/>
      <c r="AA227" s="898"/>
      <c r="AB227" s="898"/>
      <c r="AC227" s="898"/>
      <c r="AD227" s="36"/>
      <c r="AE227" s="33"/>
      <c r="AF227" s="30"/>
      <c r="AG227" s="33">
        <v>101000000</v>
      </c>
      <c r="AH227" s="1355"/>
      <c r="AI227" s="442">
        <f t="shared" si="399"/>
        <v>101000000</v>
      </c>
      <c r="AJ227" s="33"/>
      <c r="AK227" s="124">
        <f t="shared" si="400"/>
        <v>101000000</v>
      </c>
      <c r="AL227" s="852">
        <f t="shared" si="339"/>
        <v>101000000</v>
      </c>
      <c r="AM227" s="1275"/>
      <c r="AN227" s="898"/>
      <c r="AO227" s="898"/>
      <c r="AP227" s="898"/>
      <c r="AQ227" s="898"/>
      <c r="AR227" s="898"/>
      <c r="AS227" s="898"/>
      <c r="AT227" s="898"/>
      <c r="AU227" s="1338">
        <v>101000000</v>
      </c>
      <c r="AV227" s="1275"/>
      <c r="AW227" s="898"/>
      <c r="AX227" s="898"/>
      <c r="AY227" s="432">
        <f t="shared" si="340"/>
        <v>101000000</v>
      </c>
      <c r="AZ227" s="1275"/>
      <c r="BA227" s="898"/>
      <c r="BB227" s="898"/>
      <c r="BC227" s="898"/>
      <c r="BD227" s="898"/>
      <c r="BE227" s="898"/>
      <c r="BF227" s="898"/>
      <c r="BG227" s="898"/>
      <c r="BH227" s="1338">
        <v>101000000</v>
      </c>
      <c r="BI227" s="1275"/>
      <c r="BJ227" s="898"/>
      <c r="BK227" s="898"/>
      <c r="BL227" s="432">
        <f t="shared" si="341"/>
        <v>101000000</v>
      </c>
      <c r="BM227" s="1275"/>
      <c r="BN227" s="898"/>
      <c r="BO227" s="898"/>
      <c r="BP227" s="898"/>
      <c r="BQ227" s="898"/>
      <c r="BR227" s="898"/>
      <c r="BS227" s="898"/>
      <c r="BT227" s="898"/>
      <c r="BU227" s="1338"/>
      <c r="BV227" s="1275"/>
      <c r="BW227" s="898"/>
      <c r="BX227" s="898"/>
      <c r="BY227" s="424">
        <f t="shared" si="342"/>
        <v>0</v>
      </c>
      <c r="BZ227" s="1275"/>
      <c r="CA227" s="898"/>
      <c r="CB227" s="898"/>
      <c r="CC227" s="898"/>
      <c r="CD227" s="898"/>
      <c r="CE227" s="898"/>
      <c r="CF227" s="898"/>
      <c r="CG227" s="898"/>
      <c r="CH227" s="1338"/>
      <c r="CI227" s="1275"/>
      <c r="CJ227" s="898"/>
      <c r="CK227" s="898"/>
      <c r="CL227" s="424">
        <f t="shared" si="343"/>
        <v>0</v>
      </c>
      <c r="CM227" s="442">
        <f t="shared" si="344"/>
        <v>0</v>
      </c>
      <c r="CN227" s="442">
        <f t="shared" si="345"/>
        <v>0</v>
      </c>
      <c r="CO227" s="442">
        <f t="shared" si="346"/>
        <v>101000000</v>
      </c>
      <c r="CP227" s="33"/>
      <c r="CQ227" s="1332">
        <f t="shared" si="334"/>
        <v>1</v>
      </c>
      <c r="CR227" s="1332">
        <f t="shared" si="335"/>
        <v>1</v>
      </c>
    </row>
    <row r="228" spans="1:96" s="899" customFormat="1" ht="30" customHeight="1" outlineLevel="1" x14ac:dyDescent="0.25">
      <c r="A228" s="1291" t="s">
        <v>960</v>
      </c>
      <c r="B228" s="43" t="s">
        <v>954</v>
      </c>
      <c r="C228" s="452">
        <v>10</v>
      </c>
      <c r="D228" s="65" t="s">
        <v>375</v>
      </c>
      <c r="E228" s="1355"/>
      <c r="F228" s="1275"/>
      <c r="G228" s="898"/>
      <c r="H228" s="898"/>
      <c r="I228" s="898"/>
      <c r="J228" s="898"/>
      <c r="K228" s="898"/>
      <c r="L228" s="898"/>
      <c r="M228" s="898"/>
      <c r="N228" s="898"/>
      <c r="O228" s="898"/>
      <c r="P228" s="898"/>
      <c r="Q228" s="898"/>
      <c r="R228" s="898"/>
      <c r="S228" s="898"/>
      <c r="T228" s="898"/>
      <c r="U228" s="1271"/>
      <c r="V228" s="30"/>
      <c r="W228" s="30">
        <v>13000000</v>
      </c>
      <c r="X228" s="1275"/>
      <c r="Y228" s="898"/>
      <c r="Z228" s="898"/>
      <c r="AA228" s="898"/>
      <c r="AB228" s="898"/>
      <c r="AC228" s="898"/>
      <c r="AD228" s="36"/>
      <c r="AE228" s="33"/>
      <c r="AF228" s="30"/>
      <c r="AG228" s="33">
        <v>49000000</v>
      </c>
      <c r="AH228" s="1355"/>
      <c r="AI228" s="442">
        <f t="shared" si="399"/>
        <v>49000000</v>
      </c>
      <c r="AJ228" s="33"/>
      <c r="AK228" s="124">
        <f t="shared" si="400"/>
        <v>49000000</v>
      </c>
      <c r="AL228" s="852">
        <f t="shared" si="339"/>
        <v>49000000</v>
      </c>
      <c r="AM228" s="1275"/>
      <c r="AN228" s="898"/>
      <c r="AO228" s="898"/>
      <c r="AP228" s="898"/>
      <c r="AQ228" s="898"/>
      <c r="AR228" s="898"/>
      <c r="AS228" s="898"/>
      <c r="AT228" s="898"/>
      <c r="AU228" s="1338">
        <v>49000000</v>
      </c>
      <c r="AV228" s="1275"/>
      <c r="AW228" s="898"/>
      <c r="AX228" s="898"/>
      <c r="AY228" s="432">
        <f t="shared" si="340"/>
        <v>49000000</v>
      </c>
      <c r="AZ228" s="1275"/>
      <c r="BA228" s="898"/>
      <c r="BB228" s="898"/>
      <c r="BC228" s="898"/>
      <c r="BD228" s="898"/>
      <c r="BE228" s="898"/>
      <c r="BF228" s="898"/>
      <c r="BG228" s="898"/>
      <c r="BH228" s="1338">
        <v>49000000</v>
      </c>
      <c r="BI228" s="1275"/>
      <c r="BJ228" s="898"/>
      <c r="BK228" s="898"/>
      <c r="BL228" s="432">
        <f t="shared" si="341"/>
        <v>49000000</v>
      </c>
      <c r="BM228" s="1275"/>
      <c r="BN228" s="898"/>
      <c r="BO228" s="898"/>
      <c r="BP228" s="898"/>
      <c r="BQ228" s="898"/>
      <c r="BR228" s="898"/>
      <c r="BS228" s="898"/>
      <c r="BT228" s="898"/>
      <c r="BU228" s="1338"/>
      <c r="BV228" s="1275"/>
      <c r="BW228" s="898"/>
      <c r="BX228" s="898"/>
      <c r="BY228" s="424">
        <f t="shared" si="342"/>
        <v>0</v>
      </c>
      <c r="BZ228" s="1275"/>
      <c r="CA228" s="898"/>
      <c r="CB228" s="898"/>
      <c r="CC228" s="898"/>
      <c r="CD228" s="898"/>
      <c r="CE228" s="898"/>
      <c r="CF228" s="898"/>
      <c r="CG228" s="898"/>
      <c r="CH228" s="1338"/>
      <c r="CI228" s="1275"/>
      <c r="CJ228" s="898"/>
      <c r="CK228" s="898"/>
      <c r="CL228" s="424">
        <f t="shared" si="343"/>
        <v>0</v>
      </c>
      <c r="CM228" s="442">
        <f t="shared" si="344"/>
        <v>0</v>
      </c>
      <c r="CN228" s="442">
        <f t="shared" si="345"/>
        <v>0</v>
      </c>
      <c r="CO228" s="442">
        <f t="shared" si="346"/>
        <v>49000000</v>
      </c>
      <c r="CP228" s="33"/>
      <c r="CQ228" s="1332">
        <f t="shared" si="334"/>
        <v>1</v>
      </c>
      <c r="CR228" s="1332">
        <f t="shared" si="335"/>
        <v>1</v>
      </c>
    </row>
    <row r="229" spans="1:96" s="899" customFormat="1" ht="30" customHeight="1" outlineLevel="1" x14ac:dyDescent="0.25">
      <c r="A229" s="1291" t="s">
        <v>961</v>
      </c>
      <c r="B229" s="43" t="s">
        <v>955</v>
      </c>
      <c r="C229" s="452">
        <v>10</v>
      </c>
      <c r="D229" s="65" t="s">
        <v>377</v>
      </c>
      <c r="E229" s="1355"/>
      <c r="F229" s="1275"/>
      <c r="G229" s="898"/>
      <c r="H229" s="898"/>
      <c r="I229" s="898"/>
      <c r="J229" s="898"/>
      <c r="K229" s="898"/>
      <c r="L229" s="898"/>
      <c r="M229" s="898"/>
      <c r="N229" s="898"/>
      <c r="O229" s="898"/>
      <c r="P229" s="898"/>
      <c r="Q229" s="898"/>
      <c r="R229" s="898"/>
      <c r="S229" s="898"/>
      <c r="T229" s="898"/>
      <c r="U229" s="1271"/>
      <c r="V229" s="30"/>
      <c r="W229" s="30">
        <v>31000000</v>
      </c>
      <c r="X229" s="1275"/>
      <c r="Y229" s="898"/>
      <c r="Z229" s="898"/>
      <c r="AA229" s="898"/>
      <c r="AB229" s="898"/>
      <c r="AC229" s="898"/>
      <c r="AD229" s="36"/>
      <c r="AE229" s="33"/>
      <c r="AF229" s="30"/>
      <c r="AG229" s="33">
        <v>95000000</v>
      </c>
      <c r="AH229" s="1355"/>
      <c r="AI229" s="442">
        <f t="shared" si="399"/>
        <v>95000000</v>
      </c>
      <c r="AJ229" s="33"/>
      <c r="AK229" s="124">
        <f t="shared" si="400"/>
        <v>95000000</v>
      </c>
      <c r="AL229" s="852">
        <f t="shared" si="339"/>
        <v>95000000</v>
      </c>
      <c r="AM229" s="1275"/>
      <c r="AN229" s="898"/>
      <c r="AO229" s="898"/>
      <c r="AP229" s="898"/>
      <c r="AQ229" s="898"/>
      <c r="AR229" s="898"/>
      <c r="AS229" s="898"/>
      <c r="AT229" s="898"/>
      <c r="AU229" s="1338">
        <v>95000000</v>
      </c>
      <c r="AV229" s="1275"/>
      <c r="AW229" s="898"/>
      <c r="AX229" s="898"/>
      <c r="AY229" s="432">
        <f t="shared" si="340"/>
        <v>95000000</v>
      </c>
      <c r="AZ229" s="1275"/>
      <c r="BA229" s="898"/>
      <c r="BB229" s="898"/>
      <c r="BC229" s="898"/>
      <c r="BD229" s="898"/>
      <c r="BE229" s="898"/>
      <c r="BF229" s="898"/>
      <c r="BG229" s="898"/>
      <c r="BH229" s="1338">
        <v>4800132</v>
      </c>
      <c r="BI229" s="1275"/>
      <c r="BJ229" s="898"/>
      <c r="BK229" s="898"/>
      <c r="BL229" s="432">
        <f t="shared" si="341"/>
        <v>4800132</v>
      </c>
      <c r="BM229" s="1275"/>
      <c r="BN229" s="898"/>
      <c r="BO229" s="898"/>
      <c r="BP229" s="898"/>
      <c r="BQ229" s="898"/>
      <c r="BR229" s="898"/>
      <c r="BS229" s="898"/>
      <c r="BT229" s="898"/>
      <c r="BU229" s="1338"/>
      <c r="BV229" s="1275"/>
      <c r="BW229" s="898"/>
      <c r="BX229" s="898"/>
      <c r="BY229" s="424">
        <f t="shared" si="342"/>
        <v>0</v>
      </c>
      <c r="BZ229" s="1275"/>
      <c r="CA229" s="898"/>
      <c r="CB229" s="898"/>
      <c r="CC229" s="898"/>
      <c r="CD229" s="898"/>
      <c r="CE229" s="898"/>
      <c r="CF229" s="898"/>
      <c r="CG229" s="898"/>
      <c r="CH229" s="1338"/>
      <c r="CI229" s="1275"/>
      <c r="CJ229" s="898"/>
      <c r="CK229" s="898"/>
      <c r="CL229" s="424">
        <f t="shared" si="343"/>
        <v>0</v>
      </c>
      <c r="CM229" s="442">
        <f t="shared" si="344"/>
        <v>0</v>
      </c>
      <c r="CN229" s="442">
        <f t="shared" si="345"/>
        <v>90199868</v>
      </c>
      <c r="CO229" s="442">
        <f t="shared" si="346"/>
        <v>4800132</v>
      </c>
      <c r="CP229" s="33"/>
      <c r="CQ229" s="1332">
        <f t="shared" si="334"/>
        <v>1</v>
      </c>
      <c r="CR229" s="1332">
        <f t="shared" si="335"/>
        <v>5.0527705263157897E-2</v>
      </c>
    </row>
    <row r="230" spans="1:96" s="899" customFormat="1" ht="30" customHeight="1" outlineLevel="1" x14ac:dyDescent="0.25">
      <c r="A230" s="1291" t="s">
        <v>962</v>
      </c>
      <c r="B230" s="43" t="s">
        <v>956</v>
      </c>
      <c r="C230" s="452">
        <v>10</v>
      </c>
      <c r="D230" s="65" t="s">
        <v>361</v>
      </c>
      <c r="E230" s="1355"/>
      <c r="F230" s="1275"/>
      <c r="G230" s="898"/>
      <c r="H230" s="898"/>
      <c r="I230" s="898"/>
      <c r="J230" s="898"/>
      <c r="K230" s="898"/>
      <c r="L230" s="898"/>
      <c r="M230" s="898"/>
      <c r="N230" s="898"/>
      <c r="O230" s="898"/>
      <c r="P230" s="898"/>
      <c r="Q230" s="898"/>
      <c r="R230" s="898"/>
      <c r="S230" s="898"/>
      <c r="T230" s="898"/>
      <c r="U230" s="1271"/>
      <c r="V230" s="30"/>
      <c r="W230" s="30"/>
      <c r="X230" s="1275"/>
      <c r="Y230" s="898"/>
      <c r="Z230" s="898"/>
      <c r="AA230" s="898"/>
      <c r="AB230" s="898"/>
      <c r="AC230" s="898"/>
      <c r="AD230" s="36"/>
      <c r="AE230" s="33"/>
      <c r="AF230" s="30"/>
      <c r="AG230" s="33">
        <v>10000000</v>
      </c>
      <c r="AH230" s="1355"/>
      <c r="AI230" s="442">
        <f t="shared" si="399"/>
        <v>10000000</v>
      </c>
      <c r="AJ230" s="33"/>
      <c r="AK230" s="124">
        <f t="shared" si="400"/>
        <v>0</v>
      </c>
      <c r="AL230" s="852">
        <f t="shared" si="339"/>
        <v>10000000</v>
      </c>
      <c r="AM230" s="1275"/>
      <c r="AN230" s="898"/>
      <c r="AO230" s="898"/>
      <c r="AP230" s="898"/>
      <c r="AQ230" s="898"/>
      <c r="AR230" s="898"/>
      <c r="AS230" s="898"/>
      <c r="AT230" s="898"/>
      <c r="AU230" s="1338"/>
      <c r="AV230" s="1275"/>
      <c r="AW230" s="898"/>
      <c r="AX230" s="898"/>
      <c r="AY230" s="432">
        <f t="shared" si="340"/>
        <v>0</v>
      </c>
      <c r="AZ230" s="1275"/>
      <c r="BA230" s="898"/>
      <c r="BB230" s="898"/>
      <c r="BC230" s="898"/>
      <c r="BD230" s="898"/>
      <c r="BE230" s="898"/>
      <c r="BF230" s="898"/>
      <c r="BG230" s="898"/>
      <c r="BH230" s="1338"/>
      <c r="BI230" s="1275"/>
      <c r="BJ230" s="898"/>
      <c r="BK230" s="898"/>
      <c r="BL230" s="432">
        <f t="shared" si="341"/>
        <v>0</v>
      </c>
      <c r="BM230" s="1275"/>
      <c r="BN230" s="898"/>
      <c r="BO230" s="898"/>
      <c r="BP230" s="898"/>
      <c r="BQ230" s="898"/>
      <c r="BR230" s="898"/>
      <c r="BS230" s="898"/>
      <c r="BT230" s="898"/>
      <c r="BU230" s="1338"/>
      <c r="BV230" s="1275"/>
      <c r="BW230" s="898"/>
      <c r="BX230" s="898"/>
      <c r="BY230" s="424">
        <f t="shared" si="342"/>
        <v>0</v>
      </c>
      <c r="BZ230" s="1275"/>
      <c r="CA230" s="898"/>
      <c r="CB230" s="898"/>
      <c r="CC230" s="898"/>
      <c r="CD230" s="898"/>
      <c r="CE230" s="898"/>
      <c r="CF230" s="898"/>
      <c r="CG230" s="898"/>
      <c r="CH230" s="1338"/>
      <c r="CI230" s="1275"/>
      <c r="CJ230" s="898"/>
      <c r="CK230" s="898"/>
      <c r="CL230" s="424">
        <f t="shared" si="343"/>
        <v>0</v>
      </c>
      <c r="CM230" s="442">
        <f t="shared" si="344"/>
        <v>10000000</v>
      </c>
      <c r="CN230" s="442">
        <f t="shared" si="345"/>
        <v>0</v>
      </c>
      <c r="CO230" s="442">
        <f t="shared" si="346"/>
        <v>0</v>
      </c>
      <c r="CP230" s="33"/>
      <c r="CQ230" s="1332">
        <f t="shared" si="334"/>
        <v>0</v>
      </c>
      <c r="CR230" s="1332">
        <f t="shared" si="335"/>
        <v>0</v>
      </c>
    </row>
    <row r="231" spans="1:96" s="29" customFormat="1" ht="39" customHeight="1" x14ac:dyDescent="0.25">
      <c r="A231" s="258"/>
      <c r="B231" s="333" t="s">
        <v>421</v>
      </c>
      <c r="C231" s="469"/>
      <c r="D231" s="1359" t="s">
        <v>208</v>
      </c>
      <c r="E231" s="334">
        <f>+SUM(E232:E233)</f>
        <v>19896500000</v>
      </c>
      <c r="F231" s="334">
        <f t="shared" ref="F231:BS231" si="401">+SUM(F232:F233)</f>
        <v>0</v>
      </c>
      <c r="G231" s="334">
        <f t="shared" si="401"/>
        <v>0</v>
      </c>
      <c r="H231" s="334">
        <f t="shared" si="401"/>
        <v>0</v>
      </c>
      <c r="I231" s="334">
        <f t="shared" si="401"/>
        <v>0</v>
      </c>
      <c r="J231" s="334">
        <f t="shared" si="401"/>
        <v>0</v>
      </c>
      <c r="K231" s="334">
        <f t="shared" si="401"/>
        <v>0</v>
      </c>
      <c r="L231" s="334">
        <f t="shared" si="401"/>
        <v>0</v>
      </c>
      <c r="M231" s="334">
        <f t="shared" si="401"/>
        <v>0</v>
      </c>
      <c r="N231" s="334">
        <f t="shared" si="401"/>
        <v>0</v>
      </c>
      <c r="O231" s="334">
        <f t="shared" si="401"/>
        <v>0</v>
      </c>
      <c r="P231" s="334">
        <f t="shared" si="401"/>
        <v>0</v>
      </c>
      <c r="Q231" s="335">
        <f t="shared" si="401"/>
        <v>0</v>
      </c>
      <c r="R231" s="336">
        <f t="shared" si="401"/>
        <v>0</v>
      </c>
      <c r="S231" s="334">
        <f t="shared" si="401"/>
        <v>0</v>
      </c>
      <c r="T231" s="334">
        <f t="shared" si="401"/>
        <v>0</v>
      </c>
      <c r="U231" s="335">
        <f t="shared" si="401"/>
        <v>0</v>
      </c>
      <c r="V231" s="336">
        <f>+SUM(V232:V233)</f>
        <v>8396500000</v>
      </c>
      <c r="W231" s="336">
        <f t="shared" si="401"/>
        <v>0</v>
      </c>
      <c r="X231" s="334">
        <f t="shared" si="401"/>
        <v>0</v>
      </c>
      <c r="Y231" s="334">
        <f t="shared" si="401"/>
        <v>0</v>
      </c>
      <c r="Z231" s="334">
        <f t="shared" si="401"/>
        <v>0</v>
      </c>
      <c r="AA231" s="334">
        <f t="shared" si="401"/>
        <v>0</v>
      </c>
      <c r="AB231" s="334">
        <f t="shared" si="401"/>
        <v>0</v>
      </c>
      <c r="AC231" s="335">
        <f t="shared" si="401"/>
        <v>0</v>
      </c>
      <c r="AD231" s="336">
        <f>+SUM(AD232:AD233)</f>
        <v>8396500000</v>
      </c>
      <c r="AE231" s="334">
        <f>+SUM(AE232:AE233)</f>
        <v>0</v>
      </c>
      <c r="AF231" s="336">
        <f>+SUM(AF232:AF233)</f>
        <v>6500000000</v>
      </c>
      <c r="AG231" s="334">
        <f>+SUM(AG232:AG233)</f>
        <v>0</v>
      </c>
      <c r="AH231" s="334">
        <f t="shared" si="401"/>
        <v>0</v>
      </c>
      <c r="AI231" s="1280">
        <f>+SUM(AI232:AI233)</f>
        <v>5000000000</v>
      </c>
      <c r="AJ231" s="334">
        <f t="shared" si="401"/>
        <v>0</v>
      </c>
      <c r="AK231" s="334">
        <f t="shared" si="401"/>
        <v>5000000000</v>
      </c>
      <c r="AL231" s="334">
        <f t="shared" si="401"/>
        <v>5000000000</v>
      </c>
      <c r="AM231" s="334">
        <f t="shared" si="401"/>
        <v>5000000000</v>
      </c>
      <c r="AN231" s="334">
        <f t="shared" si="401"/>
        <v>0</v>
      </c>
      <c r="AO231" s="334">
        <f t="shared" si="401"/>
        <v>0</v>
      </c>
      <c r="AP231" s="334">
        <f t="shared" si="401"/>
        <v>0</v>
      </c>
      <c r="AQ231" s="334">
        <f t="shared" si="401"/>
        <v>0</v>
      </c>
      <c r="AR231" s="334">
        <f t="shared" si="401"/>
        <v>0</v>
      </c>
      <c r="AS231" s="334">
        <f t="shared" si="401"/>
        <v>0</v>
      </c>
      <c r="AT231" s="334">
        <f t="shared" si="401"/>
        <v>0</v>
      </c>
      <c r="AU231" s="334">
        <f t="shared" si="401"/>
        <v>0</v>
      </c>
      <c r="AV231" s="334">
        <f t="shared" si="401"/>
        <v>0</v>
      </c>
      <c r="AW231" s="334">
        <f t="shared" si="401"/>
        <v>0</v>
      </c>
      <c r="AX231" s="334">
        <f t="shared" si="401"/>
        <v>0</v>
      </c>
      <c r="AY231" s="334">
        <f t="shared" si="401"/>
        <v>5000000000</v>
      </c>
      <c r="AZ231" s="334">
        <f t="shared" si="401"/>
        <v>5000000000</v>
      </c>
      <c r="BA231" s="334">
        <f t="shared" si="401"/>
        <v>0</v>
      </c>
      <c r="BB231" s="334">
        <f t="shared" si="401"/>
        <v>0</v>
      </c>
      <c r="BC231" s="334">
        <f t="shared" si="401"/>
        <v>0</v>
      </c>
      <c r="BD231" s="334">
        <f t="shared" si="401"/>
        <v>0</v>
      </c>
      <c r="BE231" s="334">
        <f t="shared" si="401"/>
        <v>0</v>
      </c>
      <c r="BF231" s="334">
        <f t="shared" si="401"/>
        <v>0</v>
      </c>
      <c r="BG231" s="334">
        <f t="shared" si="401"/>
        <v>0</v>
      </c>
      <c r="BH231" s="334">
        <f t="shared" si="401"/>
        <v>0</v>
      </c>
      <c r="BI231" s="334">
        <f t="shared" si="401"/>
        <v>0</v>
      </c>
      <c r="BJ231" s="334">
        <f t="shared" si="401"/>
        <v>0</v>
      </c>
      <c r="BK231" s="334">
        <f t="shared" si="401"/>
        <v>0</v>
      </c>
      <c r="BL231" s="334">
        <f t="shared" si="401"/>
        <v>5000000000</v>
      </c>
      <c r="BM231" s="334">
        <f t="shared" si="401"/>
        <v>0</v>
      </c>
      <c r="BN231" s="334">
        <f t="shared" si="401"/>
        <v>0</v>
      </c>
      <c r="BO231" s="334">
        <f t="shared" si="401"/>
        <v>0</v>
      </c>
      <c r="BP231" s="334">
        <f t="shared" si="401"/>
        <v>0</v>
      </c>
      <c r="BQ231" s="334">
        <f t="shared" si="401"/>
        <v>0</v>
      </c>
      <c r="BR231" s="334">
        <f t="shared" si="401"/>
        <v>0</v>
      </c>
      <c r="BS231" s="334">
        <f t="shared" si="401"/>
        <v>25907273.640000001</v>
      </c>
      <c r="BT231" s="334">
        <f t="shared" ref="BT231:CP231" si="402">+SUM(BT232:BT233)</f>
        <v>215738409.41</v>
      </c>
      <c r="BU231" s="334">
        <f t="shared" si="402"/>
        <v>215738409.41</v>
      </c>
      <c r="BV231" s="334">
        <f t="shared" si="402"/>
        <v>0</v>
      </c>
      <c r="BW231" s="334">
        <f t="shared" si="402"/>
        <v>0</v>
      </c>
      <c r="BX231" s="334">
        <f t="shared" si="402"/>
        <v>0</v>
      </c>
      <c r="BY231" s="334">
        <f t="shared" si="402"/>
        <v>457384092.46000004</v>
      </c>
      <c r="BZ231" s="334">
        <f t="shared" si="402"/>
        <v>0</v>
      </c>
      <c r="CA231" s="334">
        <f t="shared" si="402"/>
        <v>0</v>
      </c>
      <c r="CB231" s="334">
        <f t="shared" si="402"/>
        <v>0</v>
      </c>
      <c r="CC231" s="334">
        <f t="shared" si="402"/>
        <v>0</v>
      </c>
      <c r="CD231" s="334">
        <f t="shared" si="402"/>
        <v>0</v>
      </c>
      <c r="CE231" s="334">
        <f t="shared" si="402"/>
        <v>0</v>
      </c>
      <c r="CF231" s="334">
        <f>+CF232+CF233</f>
        <v>25907273.640000001</v>
      </c>
      <c r="CG231" s="334">
        <f t="shared" si="402"/>
        <v>215738409.41</v>
      </c>
      <c r="CH231" s="334">
        <f t="shared" si="402"/>
        <v>215738409.41</v>
      </c>
      <c r="CI231" s="334">
        <f t="shared" si="402"/>
        <v>0</v>
      </c>
      <c r="CJ231" s="334">
        <f t="shared" si="402"/>
        <v>0</v>
      </c>
      <c r="CK231" s="334">
        <f t="shared" si="402"/>
        <v>0</v>
      </c>
      <c r="CL231" s="527">
        <f t="shared" si="343"/>
        <v>457384092.46000004</v>
      </c>
      <c r="CM231" s="334">
        <f t="shared" si="402"/>
        <v>0</v>
      </c>
      <c r="CN231" s="334">
        <f t="shared" si="402"/>
        <v>0</v>
      </c>
      <c r="CO231" s="334">
        <f t="shared" si="402"/>
        <v>4542615907.54</v>
      </c>
      <c r="CP231" s="334">
        <f t="shared" si="402"/>
        <v>0</v>
      </c>
      <c r="CQ231" s="340">
        <f t="shared" si="334"/>
        <v>1</v>
      </c>
      <c r="CR231" s="340">
        <f t="shared" si="335"/>
        <v>1</v>
      </c>
    </row>
    <row r="232" spans="1:96" s="26" customFormat="1" ht="38.25" customHeight="1" outlineLevel="1" x14ac:dyDescent="0.25">
      <c r="A232" s="403" t="s">
        <v>843</v>
      </c>
      <c r="B232" s="43" t="s">
        <v>421</v>
      </c>
      <c r="C232" s="452">
        <v>10</v>
      </c>
      <c r="D232" s="65" t="s">
        <v>208</v>
      </c>
      <c r="E232" s="33">
        <v>10875414179</v>
      </c>
      <c r="F232" s="42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5"/>
      <c r="R232" s="30"/>
      <c r="S232" s="30"/>
      <c r="T232" s="42"/>
      <c r="U232" s="35"/>
      <c r="V232" s="30">
        <v>8396500000</v>
      </c>
      <c r="W232" s="30"/>
      <c r="X232" s="42"/>
      <c r="Y232" s="38"/>
      <c r="Z232" s="38"/>
      <c r="AA232" s="38"/>
      <c r="AB232" s="38"/>
      <c r="AC232" s="35"/>
      <c r="AD232" s="30">
        <f>+F232+H232+J232+L232+N232+P232+R232+T232+V232+X232+Z232+AB232</f>
        <v>8396500000</v>
      </c>
      <c r="AE232" s="33">
        <f>+G232+I232+K232+M232+O232+Q232+S232+U232+W232+Y232+AA232+AC232</f>
        <v>0</v>
      </c>
      <c r="AF232" s="30">
        <v>2478914179</v>
      </c>
      <c r="AG232" s="33"/>
      <c r="AH232" s="33"/>
      <c r="AI232" s="442">
        <f>+E232-AD232+AE232-AH232-AF232+AG232</f>
        <v>0</v>
      </c>
      <c r="AJ232" s="33"/>
      <c r="AK232" s="124">
        <f>+AJ232+AY232</f>
        <v>0</v>
      </c>
      <c r="AL232" s="852">
        <f t="shared" si="339"/>
        <v>0</v>
      </c>
      <c r="AM232" s="33"/>
      <c r="AN232" s="298">
        <v>0</v>
      </c>
      <c r="AO232" s="298">
        <v>0</v>
      </c>
      <c r="AP232" s="298">
        <v>0</v>
      </c>
      <c r="AQ232" s="299">
        <v>0</v>
      </c>
      <c r="AR232" s="38">
        <v>0</v>
      </c>
      <c r="AS232" s="38"/>
      <c r="AT232" s="38"/>
      <c r="AU232" s="36"/>
      <c r="AV232" s="42"/>
      <c r="AW232" s="38"/>
      <c r="AX232" s="38"/>
      <c r="AY232" s="36">
        <f>+SUM(AM232:AX232)</f>
        <v>0</v>
      </c>
      <c r="AZ232" s="42">
        <v>0</v>
      </c>
      <c r="BA232" s="30">
        <v>0</v>
      </c>
      <c r="BB232" s="38">
        <v>0</v>
      </c>
      <c r="BC232" s="38">
        <v>0</v>
      </c>
      <c r="BD232" s="38">
        <v>0</v>
      </c>
      <c r="BE232" s="38">
        <v>0</v>
      </c>
      <c r="BF232" s="38"/>
      <c r="BG232" s="38"/>
      <c r="BH232" s="36"/>
      <c r="BI232" s="42"/>
      <c r="BJ232" s="38"/>
      <c r="BK232" s="38"/>
      <c r="BL232" s="30">
        <f>+SUM(AZ232:BK232)</f>
        <v>0</v>
      </c>
      <c r="BM232" s="42">
        <v>0</v>
      </c>
      <c r="BN232" s="34">
        <v>0</v>
      </c>
      <c r="BO232" s="34">
        <v>0</v>
      </c>
      <c r="BP232" s="34">
        <v>0</v>
      </c>
      <c r="BQ232" s="34">
        <v>0</v>
      </c>
      <c r="BR232" s="38">
        <v>0</v>
      </c>
      <c r="BS232" s="38"/>
      <c r="BT232" s="38"/>
      <c r="BU232" s="36"/>
      <c r="BV232" s="42"/>
      <c r="BW232" s="38"/>
      <c r="BX232" s="38"/>
      <c r="BY232" s="30">
        <f>+SUM(BM232:BX232)</f>
        <v>0</v>
      </c>
      <c r="BZ232" s="72">
        <v>0</v>
      </c>
      <c r="CA232" s="183">
        <v>0</v>
      </c>
      <c r="CB232" s="183">
        <v>0</v>
      </c>
      <c r="CC232" s="183">
        <v>0</v>
      </c>
      <c r="CD232" s="183">
        <v>0</v>
      </c>
      <c r="CE232" s="38">
        <v>0</v>
      </c>
      <c r="CF232" s="38"/>
      <c r="CG232" s="38"/>
      <c r="CH232" s="36"/>
      <c r="CI232" s="42"/>
      <c r="CJ232" s="38"/>
      <c r="CK232" s="38"/>
      <c r="CL232" s="30">
        <f>+SUM(BZ232:CK232)</f>
        <v>0</v>
      </c>
      <c r="CM232" s="442">
        <f t="shared" si="344"/>
        <v>0</v>
      </c>
      <c r="CN232" s="33">
        <f>+AY232-BL232</f>
        <v>0</v>
      </c>
      <c r="CO232" s="33">
        <f>+BL232-BY232</f>
        <v>0</v>
      </c>
      <c r="CP232" s="33">
        <f>+BY232-CL232</f>
        <v>0</v>
      </c>
      <c r="CQ232" s="74">
        <f t="shared" si="334"/>
        <v>0</v>
      </c>
      <c r="CR232" s="74">
        <f t="shared" si="335"/>
        <v>0</v>
      </c>
    </row>
    <row r="233" spans="1:96" s="26" customFormat="1" ht="38.25" customHeight="1" outlineLevel="1" x14ac:dyDescent="0.25">
      <c r="A233" s="403" t="s">
        <v>844</v>
      </c>
      <c r="B233" s="43" t="s">
        <v>421</v>
      </c>
      <c r="C233" s="452">
        <v>13</v>
      </c>
      <c r="D233" s="65" t="s">
        <v>208</v>
      </c>
      <c r="E233" s="33">
        <v>9021085821</v>
      </c>
      <c r="F233" s="42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5"/>
      <c r="R233" s="30"/>
      <c r="S233" s="30"/>
      <c r="T233" s="42"/>
      <c r="U233" s="35"/>
      <c r="V233" s="30"/>
      <c r="W233" s="30"/>
      <c r="X233" s="42"/>
      <c r="Y233" s="38"/>
      <c r="Z233" s="38"/>
      <c r="AA233" s="38"/>
      <c r="AB233" s="38"/>
      <c r="AC233" s="35"/>
      <c r="AD233" s="30">
        <f>+F233+H233+J233+L233+N233+P233+R233+T233+V233+X233+Z233+AB233</f>
        <v>0</v>
      </c>
      <c r="AE233" s="33">
        <f>+G233+I233+K233+M233+O233+Q233+S233+U233+W233+Y233+AA233+AC233</f>
        <v>0</v>
      </c>
      <c r="AF233" s="30">
        <v>4021085821</v>
      </c>
      <c r="AG233" s="33"/>
      <c r="AH233" s="33"/>
      <c r="AI233" s="442">
        <f t="shared" ref="AI233" si="403">+E233-AD233+AE233-AH233-AF233+AG233</f>
        <v>5000000000</v>
      </c>
      <c r="AJ233" s="33"/>
      <c r="AK233" s="124">
        <f>+AJ233+AY233</f>
        <v>5000000000</v>
      </c>
      <c r="AL233" s="852">
        <f t="shared" si="339"/>
        <v>5000000000</v>
      </c>
      <c r="AM233" s="33">
        <v>5000000000</v>
      </c>
      <c r="AN233" s="298">
        <v>0</v>
      </c>
      <c r="AO233" s="298">
        <v>0</v>
      </c>
      <c r="AP233" s="298">
        <v>0</v>
      </c>
      <c r="AQ233" s="299">
        <v>0</v>
      </c>
      <c r="AR233" s="38">
        <v>0</v>
      </c>
      <c r="AS233" s="38"/>
      <c r="AT233" s="38"/>
      <c r="AU233" s="36"/>
      <c r="AV233" s="42"/>
      <c r="AW233" s="38"/>
      <c r="AX233" s="38"/>
      <c r="AY233" s="36">
        <f>+SUM(AM233:AX233)</f>
        <v>5000000000</v>
      </c>
      <c r="AZ233" s="42">
        <v>5000000000</v>
      </c>
      <c r="BA233" s="30">
        <v>0</v>
      </c>
      <c r="BB233" s="38">
        <v>0</v>
      </c>
      <c r="BC233" s="38">
        <v>0</v>
      </c>
      <c r="BD233" s="38">
        <v>0</v>
      </c>
      <c r="BE233" s="38">
        <v>0</v>
      </c>
      <c r="BF233" s="38"/>
      <c r="BG233" s="38"/>
      <c r="BH233" s="36"/>
      <c r="BI233" s="42"/>
      <c r="BJ233" s="38"/>
      <c r="BK233" s="38"/>
      <c r="BL233" s="30">
        <f>+SUM(AZ233:BK233)</f>
        <v>5000000000</v>
      </c>
      <c r="BM233" s="42"/>
      <c r="BN233" s="34"/>
      <c r="BO233" s="34"/>
      <c r="BP233" s="34"/>
      <c r="BQ233" s="34"/>
      <c r="BR233" s="38"/>
      <c r="BS233" s="38">
        <v>25907273.640000001</v>
      </c>
      <c r="BT233" s="38">
        <v>215738409.41</v>
      </c>
      <c r="BU233" s="36">
        <v>215738409.41</v>
      </c>
      <c r="BV233" s="42"/>
      <c r="BW233" s="38"/>
      <c r="BX233" s="38"/>
      <c r="BY233" s="30">
        <f>+SUM(BM233:BX233)</f>
        <v>457384092.46000004</v>
      </c>
      <c r="BZ233" s="72"/>
      <c r="CA233" s="183"/>
      <c r="CB233" s="183"/>
      <c r="CC233" s="183"/>
      <c r="CD233" s="183"/>
      <c r="CE233" s="38"/>
      <c r="CF233" s="38">
        <v>25907273.640000001</v>
      </c>
      <c r="CG233" s="38">
        <v>215738409.41</v>
      </c>
      <c r="CH233" s="36">
        <v>215738409.41</v>
      </c>
      <c r="CI233" s="42"/>
      <c r="CJ233" s="38"/>
      <c r="CK233" s="38"/>
      <c r="CL233" s="30">
        <f>+SUM(BZ233:CK233)</f>
        <v>457384092.46000004</v>
      </c>
      <c r="CM233" s="442">
        <f t="shared" si="344"/>
        <v>0</v>
      </c>
      <c r="CN233" s="33">
        <f>+AY233-BL233</f>
        <v>0</v>
      </c>
      <c r="CO233" s="33">
        <f>+BL233-BY233</f>
        <v>4542615907.54</v>
      </c>
      <c r="CP233" s="33">
        <f>+BY233-CL233</f>
        <v>0</v>
      </c>
      <c r="CQ233" s="74">
        <f t="shared" si="334"/>
        <v>1</v>
      </c>
      <c r="CR233" s="74">
        <f t="shared" si="335"/>
        <v>1</v>
      </c>
    </row>
    <row r="234" spans="1:96" s="26" customFormat="1" ht="36.75" customHeight="1" x14ac:dyDescent="0.25">
      <c r="A234" s="258" t="s">
        <v>957</v>
      </c>
      <c r="B234" s="333" t="s">
        <v>701</v>
      </c>
      <c r="C234" s="469" t="s">
        <v>85</v>
      </c>
      <c r="D234" s="1359" t="s">
        <v>681</v>
      </c>
      <c r="E234" s="334">
        <f>+SUM(E236:E237)</f>
        <v>0</v>
      </c>
      <c r="F234" s="334">
        <f t="shared" ref="F234:BS234" si="404">+SUM(F236:F237)</f>
        <v>0</v>
      </c>
      <c r="G234" s="334">
        <f t="shared" si="404"/>
        <v>0</v>
      </c>
      <c r="H234" s="334">
        <f t="shared" si="404"/>
        <v>0</v>
      </c>
      <c r="I234" s="334">
        <f t="shared" si="404"/>
        <v>0</v>
      </c>
      <c r="J234" s="334">
        <f t="shared" si="404"/>
        <v>0</v>
      </c>
      <c r="K234" s="334">
        <f t="shared" si="404"/>
        <v>0</v>
      </c>
      <c r="L234" s="334">
        <f t="shared" si="404"/>
        <v>0</v>
      </c>
      <c r="M234" s="334">
        <f t="shared" si="404"/>
        <v>0</v>
      </c>
      <c r="N234" s="334">
        <f t="shared" si="404"/>
        <v>0</v>
      </c>
      <c r="O234" s="334">
        <f t="shared" si="404"/>
        <v>0</v>
      </c>
      <c r="P234" s="334">
        <f t="shared" si="404"/>
        <v>0</v>
      </c>
      <c r="Q234" s="335">
        <f t="shared" si="404"/>
        <v>0</v>
      </c>
      <c r="R234" s="336">
        <f t="shared" si="404"/>
        <v>0</v>
      </c>
      <c r="S234" s="334">
        <f t="shared" si="404"/>
        <v>0</v>
      </c>
      <c r="T234" s="334">
        <f t="shared" si="404"/>
        <v>0</v>
      </c>
      <c r="U234" s="335">
        <f t="shared" si="404"/>
        <v>0</v>
      </c>
      <c r="V234" s="336">
        <f>+SUM(V236:V237)</f>
        <v>0</v>
      </c>
      <c r="W234" s="336">
        <f t="shared" si="404"/>
        <v>7396500000</v>
      </c>
      <c r="X234" s="334">
        <f t="shared" si="404"/>
        <v>0</v>
      </c>
      <c r="Y234" s="334">
        <f t="shared" si="404"/>
        <v>0</v>
      </c>
      <c r="Z234" s="334">
        <f t="shared" si="404"/>
        <v>0</v>
      </c>
      <c r="AA234" s="334">
        <f t="shared" si="404"/>
        <v>0</v>
      </c>
      <c r="AB234" s="334">
        <f t="shared" si="404"/>
        <v>0</v>
      </c>
      <c r="AC234" s="335">
        <f t="shared" si="404"/>
        <v>0</v>
      </c>
      <c r="AD234" s="336">
        <f>+SUM(AD236:AD237)</f>
        <v>0</v>
      </c>
      <c r="AE234" s="334">
        <f>+SUM(AE236:AE237)</f>
        <v>7396500000</v>
      </c>
      <c r="AF234" s="336">
        <f>+SUM(AF236:AF237)</f>
        <v>0</v>
      </c>
      <c r="AG234" s="334">
        <f>+SUM(AG236:AG237)+323920000</f>
        <v>323920000</v>
      </c>
      <c r="AH234" s="334">
        <v>323920000</v>
      </c>
      <c r="AI234" s="1280">
        <f>+AI235+SUM(AI236:AI237)</f>
        <v>7720420000</v>
      </c>
      <c r="AJ234" s="334">
        <f t="shared" si="404"/>
        <v>0</v>
      </c>
      <c r="AK234" s="334">
        <f t="shared" si="404"/>
        <v>0</v>
      </c>
      <c r="AL234" s="334">
        <f>+SUM(AL236:AL237)</f>
        <v>7396500000</v>
      </c>
      <c r="AM234" s="334">
        <f t="shared" si="404"/>
        <v>0</v>
      </c>
      <c r="AN234" s="334">
        <f t="shared" si="404"/>
        <v>0</v>
      </c>
      <c r="AO234" s="334">
        <f t="shared" si="404"/>
        <v>0</v>
      </c>
      <c r="AP234" s="334">
        <f t="shared" si="404"/>
        <v>0</v>
      </c>
      <c r="AQ234" s="334">
        <f t="shared" si="404"/>
        <v>0</v>
      </c>
      <c r="AR234" s="334">
        <f t="shared" si="404"/>
        <v>0</v>
      </c>
      <c r="AS234" s="334">
        <f t="shared" si="404"/>
        <v>0</v>
      </c>
      <c r="AT234" s="334">
        <f t="shared" si="404"/>
        <v>0</v>
      </c>
      <c r="AU234" s="334">
        <f t="shared" si="404"/>
        <v>0</v>
      </c>
      <c r="AV234" s="334">
        <f t="shared" si="404"/>
        <v>0</v>
      </c>
      <c r="AW234" s="334">
        <f t="shared" si="404"/>
        <v>0</v>
      </c>
      <c r="AX234" s="334">
        <f t="shared" si="404"/>
        <v>0</v>
      </c>
      <c r="AY234" s="334">
        <f t="shared" si="404"/>
        <v>0</v>
      </c>
      <c r="AZ234" s="334">
        <f t="shared" si="404"/>
        <v>0</v>
      </c>
      <c r="BA234" s="334">
        <f t="shared" si="404"/>
        <v>0</v>
      </c>
      <c r="BB234" s="334">
        <f t="shared" si="404"/>
        <v>0</v>
      </c>
      <c r="BC234" s="334">
        <f t="shared" si="404"/>
        <v>0</v>
      </c>
      <c r="BD234" s="334">
        <f t="shared" si="404"/>
        <v>0</v>
      </c>
      <c r="BE234" s="334">
        <f t="shared" si="404"/>
        <v>0</v>
      </c>
      <c r="BF234" s="334">
        <f t="shared" si="404"/>
        <v>0</v>
      </c>
      <c r="BG234" s="334">
        <f t="shared" si="404"/>
        <v>0</v>
      </c>
      <c r="BH234" s="334">
        <f t="shared" si="404"/>
        <v>0</v>
      </c>
      <c r="BI234" s="334">
        <f t="shared" si="404"/>
        <v>0</v>
      </c>
      <c r="BJ234" s="334">
        <f t="shared" si="404"/>
        <v>0</v>
      </c>
      <c r="BK234" s="334">
        <f t="shared" si="404"/>
        <v>0</v>
      </c>
      <c r="BL234" s="334">
        <f t="shared" si="404"/>
        <v>0</v>
      </c>
      <c r="BM234" s="334">
        <f t="shared" si="404"/>
        <v>0</v>
      </c>
      <c r="BN234" s="334">
        <f t="shared" si="404"/>
        <v>0</v>
      </c>
      <c r="BO234" s="334">
        <f t="shared" si="404"/>
        <v>0</v>
      </c>
      <c r="BP234" s="334">
        <f t="shared" si="404"/>
        <v>0</v>
      </c>
      <c r="BQ234" s="334">
        <f t="shared" si="404"/>
        <v>0</v>
      </c>
      <c r="BR234" s="334">
        <f t="shared" si="404"/>
        <v>0</v>
      </c>
      <c r="BS234" s="334">
        <f t="shared" si="404"/>
        <v>0</v>
      </c>
      <c r="BT234" s="334">
        <f t="shared" ref="BT234:CP234" si="405">+SUM(BT236:BT237)</f>
        <v>0</v>
      </c>
      <c r="BU234" s="334">
        <f t="shared" si="405"/>
        <v>0</v>
      </c>
      <c r="BV234" s="334">
        <f t="shared" si="405"/>
        <v>0</v>
      </c>
      <c r="BW234" s="334">
        <f t="shared" si="405"/>
        <v>0</v>
      </c>
      <c r="BX234" s="334">
        <f t="shared" si="405"/>
        <v>0</v>
      </c>
      <c r="BY234" s="334">
        <f t="shared" si="405"/>
        <v>0</v>
      </c>
      <c r="BZ234" s="334">
        <f t="shared" si="405"/>
        <v>0</v>
      </c>
      <c r="CA234" s="334">
        <f t="shared" si="405"/>
        <v>0</v>
      </c>
      <c r="CB234" s="334">
        <f t="shared" si="405"/>
        <v>0</v>
      </c>
      <c r="CC234" s="334">
        <f t="shared" si="405"/>
        <v>0</v>
      </c>
      <c r="CD234" s="334">
        <f t="shared" si="405"/>
        <v>0</v>
      </c>
      <c r="CE234" s="334">
        <f t="shared" si="405"/>
        <v>0</v>
      </c>
      <c r="CF234" s="334">
        <f>+CF236+CF237</f>
        <v>0</v>
      </c>
      <c r="CG234" s="334">
        <f t="shared" si="405"/>
        <v>0</v>
      </c>
      <c r="CH234" s="334">
        <f t="shared" si="405"/>
        <v>0</v>
      </c>
      <c r="CI234" s="334">
        <f t="shared" si="405"/>
        <v>0</v>
      </c>
      <c r="CJ234" s="334">
        <f t="shared" si="405"/>
        <v>0</v>
      </c>
      <c r="CK234" s="334">
        <f t="shared" si="405"/>
        <v>0</v>
      </c>
      <c r="CL234" s="527">
        <f t="shared" ref="CL234:CL237" si="406">+SUM(BZ234:CK234)</f>
        <v>0</v>
      </c>
      <c r="CM234" s="334">
        <f>+SUM(CM236:CM237)+CM235</f>
        <v>7720420000</v>
      </c>
      <c r="CN234" s="334">
        <f t="shared" si="405"/>
        <v>0</v>
      </c>
      <c r="CO234" s="334">
        <f t="shared" si="405"/>
        <v>0</v>
      </c>
      <c r="CP234" s="334">
        <f t="shared" si="405"/>
        <v>0</v>
      </c>
      <c r="CQ234" s="340">
        <f t="shared" si="334"/>
        <v>0</v>
      </c>
      <c r="CR234" s="340">
        <f t="shared" si="335"/>
        <v>0</v>
      </c>
    </row>
    <row r="235" spans="1:96" s="83" customFormat="1" ht="30" customHeight="1" outlineLevel="1" x14ac:dyDescent="0.2">
      <c r="A235" s="1286"/>
      <c r="B235" s="1295" t="s">
        <v>701</v>
      </c>
      <c r="C235" s="463">
        <v>10</v>
      </c>
      <c r="D235" s="1360" t="s">
        <v>439</v>
      </c>
      <c r="E235" s="191">
        <v>0</v>
      </c>
      <c r="F235" s="191">
        <v>0</v>
      </c>
      <c r="G235" s="170">
        <v>0</v>
      </c>
      <c r="H235" s="170">
        <v>0</v>
      </c>
      <c r="I235" s="170">
        <v>0</v>
      </c>
      <c r="J235" s="170">
        <v>0</v>
      </c>
      <c r="K235" s="170">
        <v>0</v>
      </c>
      <c r="L235" s="170">
        <v>0</v>
      </c>
      <c r="M235" s="170">
        <v>0</v>
      </c>
      <c r="N235" s="170">
        <v>0</v>
      </c>
      <c r="O235" s="170">
        <v>0</v>
      </c>
      <c r="P235" s="170">
        <v>0</v>
      </c>
      <c r="Q235" s="170">
        <v>0</v>
      </c>
      <c r="R235" s="170">
        <v>0</v>
      </c>
      <c r="S235" s="170">
        <v>0</v>
      </c>
      <c r="T235" s="170"/>
      <c r="U235" s="1270">
        <v>0</v>
      </c>
      <c r="V235" s="170">
        <v>0</v>
      </c>
      <c r="W235" s="170">
        <v>0</v>
      </c>
      <c r="X235" s="191">
        <f t="shared" ref="X235:AC235" si="407">+SUM(X236:X240)</f>
        <v>0</v>
      </c>
      <c r="Y235" s="191">
        <f t="shared" si="407"/>
        <v>0</v>
      </c>
      <c r="Z235" s="191">
        <f t="shared" si="407"/>
        <v>0</v>
      </c>
      <c r="AA235" s="191">
        <f t="shared" si="407"/>
        <v>0</v>
      </c>
      <c r="AB235" s="191">
        <f t="shared" si="407"/>
        <v>0</v>
      </c>
      <c r="AC235" s="192">
        <f t="shared" si="407"/>
        <v>0</v>
      </c>
      <c r="AD235" s="170"/>
      <c r="AE235" s="191">
        <f>+G235+I235+K235+M235+O235+Q235+S235+U235+W235+Y235+AA235+AC235</f>
        <v>0</v>
      </c>
      <c r="AF235" s="170"/>
      <c r="AG235" s="191"/>
      <c r="AH235" s="1353">
        <v>323920000</v>
      </c>
      <c r="AI235" s="1353">
        <f>+AH235</f>
        <v>323920000</v>
      </c>
      <c r="AJ235" s="969"/>
      <c r="AK235" s="969">
        <f>+AJ235+AY235</f>
        <v>0</v>
      </c>
      <c r="AL235" s="1346">
        <f>+AI235-AJ235</f>
        <v>323920000</v>
      </c>
      <c r="AM235" s="196">
        <v>0</v>
      </c>
      <c r="AN235" s="197">
        <v>0</v>
      </c>
      <c r="AO235" s="197">
        <v>0</v>
      </c>
      <c r="AP235" s="197">
        <v>0</v>
      </c>
      <c r="AQ235" s="197">
        <v>0</v>
      </c>
      <c r="AR235" s="197">
        <v>0</v>
      </c>
      <c r="AS235" s="197">
        <v>0</v>
      </c>
      <c r="AT235" s="197">
        <v>0</v>
      </c>
      <c r="AU235" s="1336">
        <v>0</v>
      </c>
      <c r="AV235" s="196">
        <v>0</v>
      </c>
      <c r="AW235" s="197">
        <v>0</v>
      </c>
      <c r="AX235" s="197">
        <v>0</v>
      </c>
      <c r="AY235" s="200">
        <f>+SUM(AM235:AX235)</f>
        <v>0</v>
      </c>
      <c r="AZ235" s="196">
        <v>0</v>
      </c>
      <c r="BA235" s="197">
        <v>0</v>
      </c>
      <c r="BB235" s="197">
        <v>0</v>
      </c>
      <c r="BC235" s="197">
        <v>0</v>
      </c>
      <c r="BD235" s="197">
        <v>0</v>
      </c>
      <c r="BE235" s="197">
        <v>0</v>
      </c>
      <c r="BF235" s="197">
        <v>0</v>
      </c>
      <c r="BG235" s="197">
        <v>0</v>
      </c>
      <c r="BH235" s="1336">
        <v>0</v>
      </c>
      <c r="BI235" s="196">
        <v>0</v>
      </c>
      <c r="BJ235" s="197">
        <v>0</v>
      </c>
      <c r="BK235" s="197">
        <v>0</v>
      </c>
      <c r="BL235" s="200">
        <f>+SUM(AZ235:BK235)</f>
        <v>0</v>
      </c>
      <c r="BM235" s="196">
        <v>0</v>
      </c>
      <c r="BN235" s="197">
        <v>0</v>
      </c>
      <c r="BO235" s="197">
        <v>0</v>
      </c>
      <c r="BP235" s="197">
        <v>0</v>
      </c>
      <c r="BQ235" s="197">
        <v>0</v>
      </c>
      <c r="BR235" s="197">
        <v>0</v>
      </c>
      <c r="BS235" s="197">
        <v>0</v>
      </c>
      <c r="BT235" s="197">
        <v>0</v>
      </c>
      <c r="BU235" s="1336">
        <v>0</v>
      </c>
      <c r="BV235" s="196">
        <v>0</v>
      </c>
      <c r="BW235" s="197">
        <v>0</v>
      </c>
      <c r="BX235" s="197">
        <v>0</v>
      </c>
      <c r="BY235" s="200">
        <f>+SUM(BM235:BX235)</f>
        <v>0</v>
      </c>
      <c r="BZ235" s="196">
        <v>0</v>
      </c>
      <c r="CA235" s="197">
        <v>0</v>
      </c>
      <c r="CB235" s="197">
        <v>0</v>
      </c>
      <c r="CC235" s="197">
        <v>0</v>
      </c>
      <c r="CD235" s="197">
        <v>0</v>
      </c>
      <c r="CE235" s="197">
        <v>0</v>
      </c>
      <c r="CF235" s="197">
        <v>0</v>
      </c>
      <c r="CG235" s="197">
        <v>0</v>
      </c>
      <c r="CH235" s="1336">
        <v>0</v>
      </c>
      <c r="CI235" s="196">
        <v>0</v>
      </c>
      <c r="CJ235" s="197">
        <v>0</v>
      </c>
      <c r="CK235" s="197">
        <v>0</v>
      </c>
      <c r="CL235" s="200">
        <f>+SUM(BZ235:CK235)</f>
        <v>0</v>
      </c>
      <c r="CM235" s="969">
        <f t="shared" si="344"/>
        <v>323920000</v>
      </c>
      <c r="CN235" s="969">
        <f>+AY235-BL235</f>
        <v>0</v>
      </c>
      <c r="CO235" s="969">
        <f>+BL235-BY235</f>
        <v>0</v>
      </c>
      <c r="CP235" s="969">
        <f>+BY235-CL235</f>
        <v>0</v>
      </c>
      <c r="CQ235" s="1330">
        <f t="shared" si="334"/>
        <v>0</v>
      </c>
      <c r="CR235" s="1330">
        <f t="shared" si="335"/>
        <v>0</v>
      </c>
    </row>
    <row r="236" spans="1:96" s="564" customFormat="1" ht="36.75" customHeight="1" outlineLevel="1" x14ac:dyDescent="0.25">
      <c r="A236" s="1292" t="s">
        <v>942</v>
      </c>
      <c r="B236" s="843" t="s">
        <v>930</v>
      </c>
      <c r="C236" s="844">
        <v>10</v>
      </c>
      <c r="D236" s="1361" t="s">
        <v>380</v>
      </c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485"/>
      <c r="R236" s="484"/>
      <c r="S236" s="27"/>
      <c r="T236" s="27"/>
      <c r="U236" s="485"/>
      <c r="V236" s="484"/>
      <c r="W236" s="484">
        <v>4885992000</v>
      </c>
      <c r="X236" s="27"/>
      <c r="Y236" s="27"/>
      <c r="Z236" s="27"/>
      <c r="AA236" s="27"/>
      <c r="AB236" s="27"/>
      <c r="AC236" s="485"/>
      <c r="AD236" s="30">
        <f t="shared" ref="AD236:AD237" si="408">+F236+H236+J236+L236+N236+P236+R236+T236+V236+X236+Z236+AB236</f>
        <v>0</v>
      </c>
      <c r="AE236" s="33">
        <f t="shared" ref="AE236:AE237" si="409">+G236+I236+K236+M236+O236+Q236+S236+U236+W236+Y236+AA236+AC236</f>
        <v>4885992000</v>
      </c>
      <c r="AF236" s="484"/>
      <c r="AG236" s="845"/>
      <c r="AH236" s="27"/>
      <c r="AI236" s="442">
        <f t="shared" ref="AI236:AI237" si="410">+E236-AD236+AE236-AH236-AF236+AG236</f>
        <v>4885992000</v>
      </c>
      <c r="AJ236" s="27"/>
      <c r="AK236" s="124">
        <f t="shared" ref="AK236:AK237" si="411">+AJ236+AY236</f>
        <v>0</v>
      </c>
      <c r="AL236" s="852">
        <f t="shared" si="339"/>
        <v>4885992000</v>
      </c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432">
        <f t="shared" ref="BL236:BL237" si="412">+SUM(AZ236:BK236)</f>
        <v>0</v>
      </c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424">
        <f t="shared" si="406"/>
        <v>0</v>
      </c>
      <c r="CM236" s="442">
        <f t="shared" si="344"/>
        <v>4885992000</v>
      </c>
      <c r="CN236" s="442">
        <f t="shared" ref="CN236:CN237" si="413">+AY236-BL236</f>
        <v>0</v>
      </c>
      <c r="CO236" s="33">
        <f>+BL236-BY236</f>
        <v>0</v>
      </c>
      <c r="CP236" s="33">
        <f>+BY236-CL236</f>
        <v>0</v>
      </c>
      <c r="CQ236" s="74">
        <f t="shared" si="334"/>
        <v>0</v>
      </c>
      <c r="CR236" s="74">
        <f t="shared" si="335"/>
        <v>0</v>
      </c>
    </row>
    <row r="237" spans="1:96" s="564" customFormat="1" ht="36.75" customHeight="1" outlineLevel="1" x14ac:dyDescent="0.25">
      <c r="A237" s="1292" t="s">
        <v>941</v>
      </c>
      <c r="B237" s="843" t="s">
        <v>931</v>
      </c>
      <c r="C237" s="844">
        <v>10</v>
      </c>
      <c r="D237" s="1361" t="s">
        <v>932</v>
      </c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485"/>
      <c r="R237" s="484"/>
      <c r="S237" s="27"/>
      <c r="T237" s="27"/>
      <c r="U237" s="485"/>
      <c r="V237" s="484"/>
      <c r="W237" s="484">
        <v>2510508000</v>
      </c>
      <c r="X237" s="27"/>
      <c r="Y237" s="27"/>
      <c r="Z237" s="27"/>
      <c r="AA237" s="27"/>
      <c r="AB237" s="27"/>
      <c r="AC237" s="485"/>
      <c r="AD237" s="30">
        <f t="shared" si="408"/>
        <v>0</v>
      </c>
      <c r="AE237" s="33">
        <f t="shared" si="409"/>
        <v>2510508000</v>
      </c>
      <c r="AF237" s="484"/>
      <c r="AG237" s="845"/>
      <c r="AH237" s="27"/>
      <c r="AI237" s="442">
        <f t="shared" si="410"/>
        <v>2510508000</v>
      </c>
      <c r="AJ237" s="27"/>
      <c r="AK237" s="124">
        <f t="shared" si="411"/>
        <v>0</v>
      </c>
      <c r="AL237" s="852">
        <f t="shared" si="339"/>
        <v>2510508000</v>
      </c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432">
        <f t="shared" si="412"/>
        <v>0</v>
      </c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424">
        <f t="shared" si="406"/>
        <v>0</v>
      </c>
      <c r="CM237" s="442">
        <f t="shared" si="344"/>
        <v>2510508000</v>
      </c>
      <c r="CN237" s="442">
        <f t="shared" si="413"/>
        <v>0</v>
      </c>
      <c r="CO237" s="33">
        <f>+BL237-BY237</f>
        <v>0</v>
      </c>
      <c r="CP237" s="33">
        <f>+BY237-CL237</f>
        <v>0</v>
      </c>
      <c r="CQ237" s="74">
        <f t="shared" si="334"/>
        <v>0</v>
      </c>
      <c r="CR237" s="74">
        <f t="shared" si="335"/>
        <v>0</v>
      </c>
    </row>
    <row r="238" spans="1:96" s="26" customFormat="1" ht="82.5" customHeight="1" x14ac:dyDescent="0.2">
      <c r="A238" s="258"/>
      <c r="B238" s="333" t="s">
        <v>938</v>
      </c>
      <c r="C238" s="469">
        <v>10</v>
      </c>
      <c r="D238" s="1359" t="s">
        <v>928</v>
      </c>
      <c r="E238" s="334">
        <f>+SUM(E239)</f>
        <v>0</v>
      </c>
      <c r="F238" s="334">
        <f t="shared" ref="F238:BQ238" si="414">+SUM(F239)</f>
        <v>0</v>
      </c>
      <c r="G238" s="336">
        <f t="shared" si="414"/>
        <v>0</v>
      </c>
      <c r="H238" s="336">
        <f t="shared" si="414"/>
        <v>0</v>
      </c>
      <c r="I238" s="336">
        <f t="shared" si="414"/>
        <v>0</v>
      </c>
      <c r="J238" s="336">
        <f t="shared" si="414"/>
        <v>0</v>
      </c>
      <c r="K238" s="336">
        <f t="shared" si="414"/>
        <v>0</v>
      </c>
      <c r="L238" s="336">
        <f t="shared" si="414"/>
        <v>0</v>
      </c>
      <c r="M238" s="336">
        <f t="shared" si="414"/>
        <v>0</v>
      </c>
      <c r="N238" s="336">
        <f t="shared" si="414"/>
        <v>0</v>
      </c>
      <c r="O238" s="336">
        <f t="shared" si="414"/>
        <v>0</v>
      </c>
      <c r="P238" s="336">
        <f t="shared" si="414"/>
        <v>0</v>
      </c>
      <c r="Q238" s="336">
        <f t="shared" si="414"/>
        <v>0</v>
      </c>
      <c r="R238" s="336">
        <f t="shared" si="414"/>
        <v>0</v>
      </c>
      <c r="S238" s="336">
        <f t="shared" si="414"/>
        <v>0</v>
      </c>
      <c r="T238" s="336">
        <f t="shared" si="414"/>
        <v>0</v>
      </c>
      <c r="U238" s="742">
        <f t="shared" si="414"/>
        <v>0</v>
      </c>
      <c r="V238" s="336">
        <f t="shared" si="414"/>
        <v>0</v>
      </c>
      <c r="W238" s="336">
        <f t="shared" si="414"/>
        <v>500000000</v>
      </c>
      <c r="X238" s="334">
        <f t="shared" si="414"/>
        <v>0</v>
      </c>
      <c r="Y238" s="336">
        <f t="shared" si="414"/>
        <v>0</v>
      </c>
      <c r="Z238" s="336">
        <f t="shared" si="414"/>
        <v>0</v>
      </c>
      <c r="AA238" s="336">
        <f t="shared" si="414"/>
        <v>0</v>
      </c>
      <c r="AB238" s="336">
        <f t="shared" si="414"/>
        <v>0</v>
      </c>
      <c r="AC238" s="336">
        <f t="shared" si="414"/>
        <v>0</v>
      </c>
      <c r="AD238" s="336">
        <f t="shared" si="414"/>
        <v>0</v>
      </c>
      <c r="AE238" s="334">
        <f t="shared" si="414"/>
        <v>500000000</v>
      </c>
      <c r="AF238" s="336">
        <f t="shared" si="414"/>
        <v>0</v>
      </c>
      <c r="AG238" s="334">
        <f t="shared" si="414"/>
        <v>0</v>
      </c>
      <c r="AH238" s="334">
        <f t="shared" si="414"/>
        <v>0</v>
      </c>
      <c r="AI238" s="1280">
        <f t="shared" si="414"/>
        <v>500000000</v>
      </c>
      <c r="AJ238" s="334">
        <f t="shared" si="414"/>
        <v>0</v>
      </c>
      <c r="AK238" s="334">
        <f t="shared" si="414"/>
        <v>0</v>
      </c>
      <c r="AL238" s="334">
        <f t="shared" si="414"/>
        <v>500000000</v>
      </c>
      <c r="AM238" s="334">
        <f t="shared" si="414"/>
        <v>0</v>
      </c>
      <c r="AN238" s="336">
        <f t="shared" si="414"/>
        <v>0</v>
      </c>
      <c r="AO238" s="336">
        <f t="shared" si="414"/>
        <v>0</v>
      </c>
      <c r="AP238" s="336">
        <f t="shared" si="414"/>
        <v>0</v>
      </c>
      <c r="AQ238" s="336">
        <f t="shared" si="414"/>
        <v>0</v>
      </c>
      <c r="AR238" s="336">
        <f t="shared" si="414"/>
        <v>0</v>
      </c>
      <c r="AS238" s="336">
        <f t="shared" si="414"/>
        <v>0</v>
      </c>
      <c r="AT238" s="336">
        <f t="shared" si="414"/>
        <v>0</v>
      </c>
      <c r="AU238" s="336">
        <f t="shared" si="414"/>
        <v>0</v>
      </c>
      <c r="AV238" s="334">
        <f t="shared" si="414"/>
        <v>0</v>
      </c>
      <c r="AW238" s="336">
        <f t="shared" si="414"/>
        <v>0</v>
      </c>
      <c r="AX238" s="336">
        <f t="shared" si="414"/>
        <v>0</v>
      </c>
      <c r="AY238" s="336">
        <f t="shared" si="414"/>
        <v>0</v>
      </c>
      <c r="AZ238" s="334">
        <f t="shared" si="414"/>
        <v>0</v>
      </c>
      <c r="BA238" s="336">
        <f t="shared" si="414"/>
        <v>0</v>
      </c>
      <c r="BB238" s="336">
        <f t="shared" si="414"/>
        <v>0</v>
      </c>
      <c r="BC238" s="336">
        <f t="shared" si="414"/>
        <v>0</v>
      </c>
      <c r="BD238" s="336">
        <f t="shared" si="414"/>
        <v>0</v>
      </c>
      <c r="BE238" s="336">
        <f t="shared" si="414"/>
        <v>0</v>
      </c>
      <c r="BF238" s="336">
        <f t="shared" si="414"/>
        <v>0</v>
      </c>
      <c r="BG238" s="336">
        <f t="shared" si="414"/>
        <v>0</v>
      </c>
      <c r="BH238" s="336">
        <f t="shared" si="414"/>
        <v>0</v>
      </c>
      <c r="BI238" s="334">
        <f t="shared" si="414"/>
        <v>0</v>
      </c>
      <c r="BJ238" s="336">
        <f t="shared" si="414"/>
        <v>0</v>
      </c>
      <c r="BK238" s="336">
        <f t="shared" si="414"/>
        <v>0</v>
      </c>
      <c r="BL238" s="336">
        <f t="shared" si="414"/>
        <v>0</v>
      </c>
      <c r="BM238" s="334">
        <f t="shared" si="414"/>
        <v>0</v>
      </c>
      <c r="BN238" s="336">
        <f t="shared" si="414"/>
        <v>0</v>
      </c>
      <c r="BO238" s="336">
        <f t="shared" si="414"/>
        <v>0</v>
      </c>
      <c r="BP238" s="336">
        <f t="shared" si="414"/>
        <v>0</v>
      </c>
      <c r="BQ238" s="336">
        <f t="shared" si="414"/>
        <v>0</v>
      </c>
      <c r="BR238" s="336">
        <f t="shared" ref="BR238:CP238" si="415">+SUM(BR239)</f>
        <v>0</v>
      </c>
      <c r="BS238" s="336">
        <f t="shared" si="415"/>
        <v>0</v>
      </c>
      <c r="BT238" s="336">
        <f t="shared" si="415"/>
        <v>0</v>
      </c>
      <c r="BU238" s="336">
        <f t="shared" si="415"/>
        <v>0</v>
      </c>
      <c r="BV238" s="334">
        <f t="shared" si="415"/>
        <v>0</v>
      </c>
      <c r="BW238" s="336">
        <f t="shared" si="415"/>
        <v>0</v>
      </c>
      <c r="BX238" s="336">
        <f t="shared" si="415"/>
        <v>0</v>
      </c>
      <c r="BY238" s="336">
        <f t="shared" si="415"/>
        <v>0</v>
      </c>
      <c r="BZ238" s="334">
        <f t="shared" si="415"/>
        <v>0</v>
      </c>
      <c r="CA238" s="336">
        <f t="shared" si="415"/>
        <v>0</v>
      </c>
      <c r="CB238" s="336">
        <f t="shared" si="415"/>
        <v>0</v>
      </c>
      <c r="CC238" s="336">
        <f t="shared" si="415"/>
        <v>0</v>
      </c>
      <c r="CD238" s="336">
        <f t="shared" si="415"/>
        <v>0</v>
      </c>
      <c r="CE238" s="336">
        <f t="shared" si="415"/>
        <v>0</v>
      </c>
      <c r="CF238" s="336">
        <f t="shared" si="415"/>
        <v>0</v>
      </c>
      <c r="CG238" s="336">
        <f t="shared" si="415"/>
        <v>0</v>
      </c>
      <c r="CH238" s="336">
        <f t="shared" si="415"/>
        <v>0</v>
      </c>
      <c r="CI238" s="334">
        <f t="shared" si="415"/>
        <v>0</v>
      </c>
      <c r="CJ238" s="336">
        <f t="shared" si="415"/>
        <v>0</v>
      </c>
      <c r="CK238" s="336">
        <f t="shared" si="415"/>
        <v>0</v>
      </c>
      <c r="CL238" s="336">
        <f t="shared" si="415"/>
        <v>0</v>
      </c>
      <c r="CM238" s="334">
        <f t="shared" si="415"/>
        <v>500000000</v>
      </c>
      <c r="CN238" s="334">
        <f t="shared" si="415"/>
        <v>0</v>
      </c>
      <c r="CO238" s="334">
        <f t="shared" si="415"/>
        <v>0</v>
      </c>
      <c r="CP238" s="334">
        <f t="shared" si="415"/>
        <v>0</v>
      </c>
      <c r="CQ238" s="334">
        <f t="shared" si="334"/>
        <v>0</v>
      </c>
      <c r="CR238" s="334">
        <f t="shared" si="335"/>
        <v>0</v>
      </c>
    </row>
    <row r="239" spans="1:96" s="564" customFormat="1" ht="36.75" customHeight="1" outlineLevel="1" x14ac:dyDescent="0.25">
      <c r="A239" s="1292" t="s">
        <v>940</v>
      </c>
      <c r="B239" s="843" t="s">
        <v>939</v>
      </c>
      <c r="C239" s="844">
        <v>10</v>
      </c>
      <c r="D239" s="1361" t="s">
        <v>380</v>
      </c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485"/>
      <c r="R239" s="484"/>
      <c r="S239" s="27"/>
      <c r="T239" s="27"/>
      <c r="U239" s="485"/>
      <c r="V239" s="484"/>
      <c r="W239" s="484">
        <v>500000000</v>
      </c>
      <c r="X239" s="27"/>
      <c r="Y239" s="27"/>
      <c r="Z239" s="27"/>
      <c r="AA239" s="27"/>
      <c r="AB239" s="27"/>
      <c r="AC239" s="485"/>
      <c r="AD239" s="30">
        <f t="shared" ref="AD239" si="416">+F239+H239+J239+L239+N239+P239+R239+T239+V239+X239+Z239+AB239</f>
        <v>0</v>
      </c>
      <c r="AE239" s="33">
        <f t="shared" ref="AE239" si="417">+G239+I239+K239+M239+O239+Q239+S239+U239+W239+Y239+AA239+AC239</f>
        <v>500000000</v>
      </c>
      <c r="AF239" s="484"/>
      <c r="AG239" s="845"/>
      <c r="AH239" s="27"/>
      <c r="AI239" s="442">
        <f t="shared" ref="AI239" si="418">+E239-AD239+AE239-AH239-AF239+AG239</f>
        <v>500000000</v>
      </c>
      <c r="AJ239" s="27"/>
      <c r="AK239" s="124">
        <f>+AJ239+AY239</f>
        <v>0</v>
      </c>
      <c r="AL239" s="852">
        <f t="shared" si="339"/>
        <v>500000000</v>
      </c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432">
        <f t="shared" ref="BL239" si="419">+SUM(AZ239:BK239)</f>
        <v>0</v>
      </c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424">
        <f t="shared" ref="BY239" si="420">+SUM(BM239:BX239)</f>
        <v>0</v>
      </c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424">
        <f t="shared" ref="CL239" si="421">+SUM(BZ239:CK239)</f>
        <v>0</v>
      </c>
      <c r="CM239" s="442">
        <f t="shared" si="344"/>
        <v>500000000</v>
      </c>
      <c r="CN239" s="442">
        <f t="shared" ref="CN239" si="422">+AY239-BL239</f>
        <v>0</v>
      </c>
      <c r="CO239" s="33">
        <f>+BL239-BY239</f>
        <v>0</v>
      </c>
      <c r="CP239" s="33">
        <f>+BY239-CL239</f>
        <v>0</v>
      </c>
      <c r="CQ239" s="74">
        <f t="shared" si="334"/>
        <v>0</v>
      </c>
      <c r="CR239" s="74">
        <f t="shared" si="335"/>
        <v>0</v>
      </c>
    </row>
    <row r="240" spans="1:96" s="26" customFormat="1" ht="72" x14ac:dyDescent="0.2">
      <c r="A240" s="258"/>
      <c r="B240" s="333" t="s">
        <v>702</v>
      </c>
      <c r="C240" s="469" t="s">
        <v>85</v>
      </c>
      <c r="D240" s="1359" t="s">
        <v>682</v>
      </c>
      <c r="E240" s="334">
        <f>+E241</f>
        <v>0</v>
      </c>
      <c r="F240" s="334">
        <f t="shared" ref="F240:BQ240" si="423">+F241</f>
        <v>0</v>
      </c>
      <c r="G240" s="336">
        <f t="shared" si="423"/>
        <v>0</v>
      </c>
      <c r="H240" s="336">
        <f t="shared" si="423"/>
        <v>0</v>
      </c>
      <c r="I240" s="336">
        <f t="shared" si="423"/>
        <v>0</v>
      </c>
      <c r="J240" s="336">
        <f t="shared" si="423"/>
        <v>0</v>
      </c>
      <c r="K240" s="336">
        <f t="shared" si="423"/>
        <v>0</v>
      </c>
      <c r="L240" s="336">
        <f t="shared" si="423"/>
        <v>0</v>
      </c>
      <c r="M240" s="336">
        <f t="shared" si="423"/>
        <v>0</v>
      </c>
      <c r="N240" s="336">
        <f t="shared" si="423"/>
        <v>0</v>
      </c>
      <c r="O240" s="336">
        <f t="shared" si="423"/>
        <v>0</v>
      </c>
      <c r="P240" s="336">
        <f t="shared" si="423"/>
        <v>0</v>
      </c>
      <c r="Q240" s="742">
        <f t="shared" si="423"/>
        <v>0</v>
      </c>
      <c r="R240" s="336">
        <f t="shared" si="423"/>
        <v>0</v>
      </c>
      <c r="S240" s="336">
        <f t="shared" si="423"/>
        <v>0</v>
      </c>
      <c r="T240" s="334">
        <f t="shared" si="423"/>
        <v>130000000</v>
      </c>
      <c r="U240" s="742">
        <f t="shared" ref="U240:AC240" si="424">+U241</f>
        <v>130000000</v>
      </c>
      <c r="V240" s="336">
        <f t="shared" si="424"/>
        <v>0</v>
      </c>
      <c r="W240" s="336">
        <f t="shared" si="424"/>
        <v>500000000</v>
      </c>
      <c r="X240" s="334">
        <f t="shared" si="424"/>
        <v>0</v>
      </c>
      <c r="Y240" s="336">
        <f t="shared" si="424"/>
        <v>0</v>
      </c>
      <c r="Z240" s="336">
        <f t="shared" si="424"/>
        <v>0</v>
      </c>
      <c r="AA240" s="336">
        <f t="shared" si="424"/>
        <v>0</v>
      </c>
      <c r="AB240" s="336">
        <f t="shared" si="424"/>
        <v>0</v>
      </c>
      <c r="AC240" s="336">
        <f t="shared" si="424"/>
        <v>0</v>
      </c>
      <c r="AD240" s="336">
        <f t="shared" si="423"/>
        <v>130000000</v>
      </c>
      <c r="AE240" s="334">
        <f t="shared" si="423"/>
        <v>630000000</v>
      </c>
      <c r="AF240" s="336">
        <f t="shared" si="423"/>
        <v>0</v>
      </c>
      <c r="AG240" s="1280">
        <f t="shared" si="423"/>
        <v>350000000</v>
      </c>
      <c r="AH240" s="334">
        <f t="shared" si="423"/>
        <v>0</v>
      </c>
      <c r="AI240" s="1280">
        <f>+AI241</f>
        <v>850000000</v>
      </c>
      <c r="AJ240" s="334">
        <f t="shared" si="423"/>
        <v>0</v>
      </c>
      <c r="AK240" s="334">
        <f t="shared" si="423"/>
        <v>250000000</v>
      </c>
      <c r="AL240" s="334">
        <f t="shared" si="423"/>
        <v>850000000</v>
      </c>
      <c r="AM240" s="334">
        <f t="shared" si="423"/>
        <v>0</v>
      </c>
      <c r="AN240" s="336">
        <f t="shared" si="423"/>
        <v>0</v>
      </c>
      <c r="AO240" s="336">
        <f t="shared" si="423"/>
        <v>0</v>
      </c>
      <c r="AP240" s="336">
        <f t="shared" si="423"/>
        <v>0</v>
      </c>
      <c r="AQ240" s="336">
        <f t="shared" si="423"/>
        <v>0</v>
      </c>
      <c r="AR240" s="336">
        <f t="shared" si="423"/>
        <v>0</v>
      </c>
      <c r="AS240" s="336">
        <f t="shared" si="423"/>
        <v>0</v>
      </c>
      <c r="AT240" s="336">
        <f t="shared" si="423"/>
        <v>120000000</v>
      </c>
      <c r="AU240" s="336">
        <f t="shared" si="423"/>
        <v>130000000</v>
      </c>
      <c r="AV240" s="334">
        <f t="shared" si="423"/>
        <v>0</v>
      </c>
      <c r="AW240" s="336">
        <f t="shared" si="423"/>
        <v>0</v>
      </c>
      <c r="AX240" s="336">
        <f t="shared" si="423"/>
        <v>0</v>
      </c>
      <c r="AY240" s="336">
        <f t="shared" si="423"/>
        <v>250000000</v>
      </c>
      <c r="AZ240" s="334">
        <f t="shared" si="423"/>
        <v>0</v>
      </c>
      <c r="BA240" s="336">
        <f t="shared" si="423"/>
        <v>0</v>
      </c>
      <c r="BB240" s="336">
        <f t="shared" si="423"/>
        <v>0</v>
      </c>
      <c r="BC240" s="336">
        <f t="shared" si="423"/>
        <v>0</v>
      </c>
      <c r="BD240" s="336">
        <f t="shared" si="423"/>
        <v>0</v>
      </c>
      <c r="BE240" s="336">
        <f t="shared" si="423"/>
        <v>0</v>
      </c>
      <c r="BF240" s="336">
        <f t="shared" si="423"/>
        <v>0</v>
      </c>
      <c r="BG240" s="336">
        <f t="shared" si="423"/>
        <v>0</v>
      </c>
      <c r="BH240" s="336">
        <f t="shared" si="423"/>
        <v>100000000</v>
      </c>
      <c r="BI240" s="334">
        <f t="shared" si="423"/>
        <v>0</v>
      </c>
      <c r="BJ240" s="336">
        <f t="shared" si="423"/>
        <v>0</v>
      </c>
      <c r="BK240" s="336">
        <f t="shared" si="423"/>
        <v>0</v>
      </c>
      <c r="BL240" s="336">
        <f t="shared" si="423"/>
        <v>100000000</v>
      </c>
      <c r="BM240" s="334">
        <f t="shared" si="423"/>
        <v>0</v>
      </c>
      <c r="BN240" s="336">
        <f t="shared" si="423"/>
        <v>0</v>
      </c>
      <c r="BO240" s="336">
        <f t="shared" si="423"/>
        <v>0</v>
      </c>
      <c r="BP240" s="336">
        <f t="shared" si="423"/>
        <v>0</v>
      </c>
      <c r="BQ240" s="336">
        <f t="shared" si="423"/>
        <v>0</v>
      </c>
      <c r="BR240" s="336">
        <f t="shared" ref="BR240:CP240" si="425">+BR241</f>
        <v>0</v>
      </c>
      <c r="BS240" s="336">
        <f t="shared" si="425"/>
        <v>0</v>
      </c>
      <c r="BT240" s="336">
        <f t="shared" si="425"/>
        <v>0</v>
      </c>
      <c r="BU240" s="336">
        <f t="shared" si="425"/>
        <v>0</v>
      </c>
      <c r="BV240" s="334">
        <f t="shared" si="425"/>
        <v>0</v>
      </c>
      <c r="BW240" s="336">
        <f t="shared" si="425"/>
        <v>0</v>
      </c>
      <c r="BX240" s="336">
        <f t="shared" si="425"/>
        <v>0</v>
      </c>
      <c r="BY240" s="336">
        <f t="shared" si="425"/>
        <v>0</v>
      </c>
      <c r="BZ240" s="334">
        <f t="shared" si="425"/>
        <v>0</v>
      </c>
      <c r="CA240" s="336">
        <f t="shared" si="425"/>
        <v>0</v>
      </c>
      <c r="CB240" s="336">
        <f t="shared" si="425"/>
        <v>0</v>
      </c>
      <c r="CC240" s="336">
        <f t="shared" si="425"/>
        <v>0</v>
      </c>
      <c r="CD240" s="336">
        <f t="shared" si="425"/>
        <v>0</v>
      </c>
      <c r="CE240" s="336">
        <f t="shared" si="425"/>
        <v>0</v>
      </c>
      <c r="CF240" s="336">
        <f t="shared" si="425"/>
        <v>0</v>
      </c>
      <c r="CG240" s="336">
        <f t="shared" si="425"/>
        <v>0</v>
      </c>
      <c r="CH240" s="336">
        <f t="shared" si="425"/>
        <v>0</v>
      </c>
      <c r="CI240" s="334">
        <f t="shared" si="425"/>
        <v>0</v>
      </c>
      <c r="CJ240" s="336">
        <f t="shared" si="425"/>
        <v>0</v>
      </c>
      <c r="CK240" s="336">
        <f t="shared" si="425"/>
        <v>0</v>
      </c>
      <c r="CL240" s="336">
        <f t="shared" si="425"/>
        <v>0</v>
      </c>
      <c r="CM240" s="334">
        <f t="shared" si="425"/>
        <v>600000000</v>
      </c>
      <c r="CN240" s="334">
        <f t="shared" si="425"/>
        <v>150000000</v>
      </c>
      <c r="CO240" s="334">
        <f t="shared" si="425"/>
        <v>100000000</v>
      </c>
      <c r="CP240" s="334">
        <f t="shared" si="425"/>
        <v>0</v>
      </c>
      <c r="CQ240" s="337">
        <f t="shared" si="334"/>
        <v>0.29411764705882354</v>
      </c>
      <c r="CR240" s="337">
        <f t="shared" si="335"/>
        <v>0.11764705882352941</v>
      </c>
    </row>
    <row r="241" spans="1:96" s="221" customFormat="1" ht="31.5" customHeight="1" outlineLevel="1" x14ac:dyDescent="0.2">
      <c r="A241" s="1287"/>
      <c r="B241" s="421" t="s">
        <v>703</v>
      </c>
      <c r="C241" s="462">
        <v>10</v>
      </c>
      <c r="D241" s="1358" t="s">
        <v>435</v>
      </c>
      <c r="E241" s="165">
        <f>+SUM(E242:E246)</f>
        <v>0</v>
      </c>
      <c r="F241" s="165">
        <f t="shared" ref="F241:S241" si="426">+SUM(F242:F246)</f>
        <v>0</v>
      </c>
      <c r="G241" s="179">
        <f t="shared" si="426"/>
        <v>0</v>
      </c>
      <c r="H241" s="179">
        <f t="shared" si="426"/>
        <v>0</v>
      </c>
      <c r="I241" s="179">
        <f t="shared" si="426"/>
        <v>0</v>
      </c>
      <c r="J241" s="179">
        <f t="shared" si="426"/>
        <v>0</v>
      </c>
      <c r="K241" s="179">
        <f t="shared" si="426"/>
        <v>0</v>
      </c>
      <c r="L241" s="179">
        <f t="shared" si="426"/>
        <v>0</v>
      </c>
      <c r="M241" s="179">
        <f t="shared" si="426"/>
        <v>0</v>
      </c>
      <c r="N241" s="179">
        <f t="shared" si="426"/>
        <v>0</v>
      </c>
      <c r="O241" s="179">
        <f t="shared" si="426"/>
        <v>0</v>
      </c>
      <c r="P241" s="179">
        <f t="shared" si="426"/>
        <v>0</v>
      </c>
      <c r="Q241" s="743">
        <f t="shared" si="426"/>
        <v>0</v>
      </c>
      <c r="R241" s="179">
        <f t="shared" si="426"/>
        <v>0</v>
      </c>
      <c r="S241" s="179">
        <f t="shared" si="426"/>
        <v>0</v>
      </c>
      <c r="T241" s="165">
        <f>+SUM(T242:T246)</f>
        <v>130000000</v>
      </c>
      <c r="U241" s="743">
        <f t="shared" ref="U241:CF241" si="427">+SUM(U242:U246)</f>
        <v>130000000</v>
      </c>
      <c r="V241" s="179">
        <f t="shared" si="427"/>
        <v>0</v>
      </c>
      <c r="W241" s="179">
        <f t="shared" si="427"/>
        <v>500000000</v>
      </c>
      <c r="X241" s="165">
        <f t="shared" si="427"/>
        <v>0</v>
      </c>
      <c r="Y241" s="179">
        <f t="shared" si="427"/>
        <v>0</v>
      </c>
      <c r="Z241" s="179">
        <f t="shared" si="427"/>
        <v>0</v>
      </c>
      <c r="AA241" s="179">
        <f t="shared" si="427"/>
        <v>0</v>
      </c>
      <c r="AB241" s="179">
        <f t="shared" si="427"/>
        <v>0</v>
      </c>
      <c r="AC241" s="179">
        <f t="shared" si="427"/>
        <v>0</v>
      </c>
      <c r="AD241" s="179">
        <f t="shared" si="427"/>
        <v>130000000</v>
      </c>
      <c r="AE241" s="165">
        <f t="shared" si="427"/>
        <v>630000000</v>
      </c>
      <c r="AF241" s="179">
        <f t="shared" si="427"/>
        <v>0</v>
      </c>
      <c r="AG241" s="165">
        <f t="shared" si="427"/>
        <v>350000000</v>
      </c>
      <c r="AH241" s="165">
        <f t="shared" si="427"/>
        <v>0</v>
      </c>
      <c r="AI241" s="165">
        <f t="shared" si="427"/>
        <v>850000000</v>
      </c>
      <c r="AJ241" s="165">
        <f t="shared" si="427"/>
        <v>0</v>
      </c>
      <c r="AK241" s="165">
        <f t="shared" si="427"/>
        <v>250000000</v>
      </c>
      <c r="AL241" s="165">
        <f t="shared" si="427"/>
        <v>850000000</v>
      </c>
      <c r="AM241" s="165">
        <f t="shared" si="427"/>
        <v>0</v>
      </c>
      <c r="AN241" s="179">
        <f t="shared" si="427"/>
        <v>0</v>
      </c>
      <c r="AO241" s="179">
        <f t="shared" si="427"/>
        <v>0</v>
      </c>
      <c r="AP241" s="179">
        <f t="shared" si="427"/>
        <v>0</v>
      </c>
      <c r="AQ241" s="179">
        <f t="shared" si="427"/>
        <v>0</v>
      </c>
      <c r="AR241" s="179">
        <f t="shared" si="427"/>
        <v>0</v>
      </c>
      <c r="AS241" s="179">
        <f t="shared" si="427"/>
        <v>0</v>
      </c>
      <c r="AT241" s="179">
        <f t="shared" si="427"/>
        <v>120000000</v>
      </c>
      <c r="AU241" s="179">
        <f t="shared" si="427"/>
        <v>130000000</v>
      </c>
      <c r="AV241" s="165">
        <f t="shared" si="427"/>
        <v>0</v>
      </c>
      <c r="AW241" s="179">
        <f t="shared" si="427"/>
        <v>0</v>
      </c>
      <c r="AX241" s="179">
        <f t="shared" si="427"/>
        <v>0</v>
      </c>
      <c r="AY241" s="179">
        <f t="shared" si="427"/>
        <v>250000000</v>
      </c>
      <c r="AZ241" s="165">
        <f t="shared" si="427"/>
        <v>0</v>
      </c>
      <c r="BA241" s="179">
        <f t="shared" si="427"/>
        <v>0</v>
      </c>
      <c r="BB241" s="179">
        <f t="shared" si="427"/>
        <v>0</v>
      </c>
      <c r="BC241" s="179">
        <f t="shared" si="427"/>
        <v>0</v>
      </c>
      <c r="BD241" s="179">
        <f t="shared" si="427"/>
        <v>0</v>
      </c>
      <c r="BE241" s="179">
        <f t="shared" si="427"/>
        <v>0</v>
      </c>
      <c r="BF241" s="179">
        <f t="shared" si="427"/>
        <v>0</v>
      </c>
      <c r="BG241" s="179">
        <f t="shared" si="427"/>
        <v>0</v>
      </c>
      <c r="BH241" s="179">
        <f t="shared" si="427"/>
        <v>100000000</v>
      </c>
      <c r="BI241" s="165">
        <f t="shared" si="427"/>
        <v>0</v>
      </c>
      <c r="BJ241" s="179">
        <f t="shared" si="427"/>
        <v>0</v>
      </c>
      <c r="BK241" s="179">
        <f t="shared" si="427"/>
        <v>0</v>
      </c>
      <c r="BL241" s="179">
        <f t="shared" si="427"/>
        <v>100000000</v>
      </c>
      <c r="BM241" s="165">
        <f t="shared" si="427"/>
        <v>0</v>
      </c>
      <c r="BN241" s="179">
        <f t="shared" si="427"/>
        <v>0</v>
      </c>
      <c r="BO241" s="179">
        <f t="shared" si="427"/>
        <v>0</v>
      </c>
      <c r="BP241" s="179">
        <f t="shared" si="427"/>
        <v>0</v>
      </c>
      <c r="BQ241" s="179">
        <f t="shared" si="427"/>
        <v>0</v>
      </c>
      <c r="BR241" s="179">
        <f t="shared" si="427"/>
        <v>0</v>
      </c>
      <c r="BS241" s="179">
        <f t="shared" si="427"/>
        <v>0</v>
      </c>
      <c r="BT241" s="179">
        <f t="shared" si="427"/>
        <v>0</v>
      </c>
      <c r="BU241" s="179">
        <f t="shared" si="427"/>
        <v>0</v>
      </c>
      <c r="BV241" s="165">
        <f t="shared" si="427"/>
        <v>0</v>
      </c>
      <c r="BW241" s="179">
        <f t="shared" si="427"/>
        <v>0</v>
      </c>
      <c r="BX241" s="179">
        <f t="shared" si="427"/>
        <v>0</v>
      </c>
      <c r="BY241" s="179">
        <f t="shared" si="427"/>
        <v>0</v>
      </c>
      <c r="BZ241" s="165">
        <f t="shared" si="427"/>
        <v>0</v>
      </c>
      <c r="CA241" s="179">
        <f t="shared" si="427"/>
        <v>0</v>
      </c>
      <c r="CB241" s="179">
        <f t="shared" si="427"/>
        <v>0</v>
      </c>
      <c r="CC241" s="179">
        <f t="shared" si="427"/>
        <v>0</v>
      </c>
      <c r="CD241" s="179">
        <f t="shared" si="427"/>
        <v>0</v>
      </c>
      <c r="CE241" s="179">
        <f t="shared" si="427"/>
        <v>0</v>
      </c>
      <c r="CF241" s="179">
        <f t="shared" si="427"/>
        <v>0</v>
      </c>
      <c r="CG241" s="179">
        <f t="shared" ref="CG241:CP241" si="428">+SUM(CG242:CG246)</f>
        <v>0</v>
      </c>
      <c r="CH241" s="179">
        <f t="shared" si="428"/>
        <v>0</v>
      </c>
      <c r="CI241" s="165">
        <f t="shared" si="428"/>
        <v>0</v>
      </c>
      <c r="CJ241" s="179">
        <f t="shared" si="428"/>
        <v>0</v>
      </c>
      <c r="CK241" s="179">
        <f t="shared" si="428"/>
        <v>0</v>
      </c>
      <c r="CL241" s="179">
        <f t="shared" si="428"/>
        <v>0</v>
      </c>
      <c r="CM241" s="165">
        <f t="shared" si="428"/>
        <v>600000000</v>
      </c>
      <c r="CN241" s="165">
        <f t="shared" si="428"/>
        <v>150000000</v>
      </c>
      <c r="CO241" s="165">
        <f t="shared" si="428"/>
        <v>100000000</v>
      </c>
      <c r="CP241" s="165">
        <f t="shared" si="428"/>
        <v>0</v>
      </c>
      <c r="CQ241" s="1331">
        <f t="shared" si="334"/>
        <v>0.29411764705882354</v>
      </c>
      <c r="CR241" s="1331">
        <f t="shared" si="335"/>
        <v>0.11764705882352941</v>
      </c>
    </row>
    <row r="242" spans="1:96" s="29" customFormat="1" ht="36" outlineLevel="2" x14ac:dyDescent="0.25">
      <c r="A242" s="1293" t="s">
        <v>845</v>
      </c>
      <c r="B242" s="43" t="s">
        <v>704</v>
      </c>
      <c r="C242" s="452">
        <v>10</v>
      </c>
      <c r="D242" s="65" t="s">
        <v>364</v>
      </c>
      <c r="E242" s="33">
        <v>0</v>
      </c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485"/>
      <c r="R242" s="484"/>
      <c r="S242" s="27"/>
      <c r="T242" s="27"/>
      <c r="U242" s="485"/>
      <c r="V242" s="484"/>
      <c r="W242" s="484"/>
      <c r="X242" s="27"/>
      <c r="Y242" s="27"/>
      <c r="Z242" s="27"/>
      <c r="AA242" s="27"/>
      <c r="AB242" s="27"/>
      <c r="AC242" s="485"/>
      <c r="AD242" s="30">
        <f t="shared" ref="AD242:AE246" si="429">+F242+H242+J242+L242+N242+P242+R242+T242+V242+X242+Z242+AB242</f>
        <v>0</v>
      </c>
      <c r="AE242" s="33">
        <f t="shared" si="429"/>
        <v>0</v>
      </c>
      <c r="AF242" s="484"/>
      <c r="AG242" s="27">
        <v>120000000</v>
      </c>
      <c r="AH242" s="33"/>
      <c r="AI242" s="442">
        <f t="shared" ref="AI242:AI246" si="430">+E242-AD242+AE242-AH242-AF242+AG242</f>
        <v>120000000</v>
      </c>
      <c r="AJ242" s="27"/>
      <c r="AK242" s="1349">
        <f>+AJ242+AY242</f>
        <v>120000000</v>
      </c>
      <c r="AL242" s="699">
        <f>+AI242-AJ242</f>
        <v>120000000</v>
      </c>
      <c r="AM242" s="33"/>
      <c r="AN242" s="30"/>
      <c r="AO242" s="30"/>
      <c r="AP242" s="30"/>
      <c r="AQ242" s="30"/>
      <c r="AR242" s="30"/>
      <c r="AS242" s="30"/>
      <c r="AT242" s="30">
        <v>120000000</v>
      </c>
      <c r="AU242" s="30">
        <v>0</v>
      </c>
      <c r="AV242" s="33">
        <v>0</v>
      </c>
      <c r="AW242" s="30">
        <v>0</v>
      </c>
      <c r="AX242" s="30">
        <v>0</v>
      </c>
      <c r="AY242" s="36">
        <f>+SUM(AM242:AX242)</f>
        <v>120000000</v>
      </c>
      <c r="AZ242" s="33"/>
      <c r="BA242" s="30"/>
      <c r="BB242" s="30"/>
      <c r="BC242" s="30"/>
      <c r="BD242" s="30"/>
      <c r="BE242" s="30"/>
      <c r="BF242" s="30"/>
      <c r="BG242" s="30"/>
      <c r="BH242" s="30">
        <v>100000000</v>
      </c>
      <c r="BI242" s="33">
        <v>0</v>
      </c>
      <c r="BJ242" s="30">
        <v>0</v>
      </c>
      <c r="BK242" s="30">
        <v>0</v>
      </c>
      <c r="BL242" s="30">
        <f>+SUM(AZ242:BK242)</f>
        <v>100000000</v>
      </c>
      <c r="BM242" s="33">
        <v>0</v>
      </c>
      <c r="BN242" s="30">
        <v>0</v>
      </c>
      <c r="BO242" s="30">
        <v>0</v>
      </c>
      <c r="BP242" s="30">
        <v>0</v>
      </c>
      <c r="BQ242" s="30">
        <v>0</v>
      </c>
      <c r="BR242" s="30">
        <v>0</v>
      </c>
      <c r="BS242" s="30">
        <v>0</v>
      </c>
      <c r="BT242" s="30">
        <v>0</v>
      </c>
      <c r="BU242" s="30">
        <v>0</v>
      </c>
      <c r="BV242" s="33">
        <v>0</v>
      </c>
      <c r="BW242" s="30">
        <v>0</v>
      </c>
      <c r="BX242" s="30">
        <v>0</v>
      </c>
      <c r="BY242" s="30">
        <f>+SUM(BM242:BX242)</f>
        <v>0</v>
      </c>
      <c r="BZ242" s="33">
        <v>0</v>
      </c>
      <c r="CA242" s="30">
        <v>0</v>
      </c>
      <c r="CB242" s="30">
        <v>0</v>
      </c>
      <c r="CC242" s="30">
        <v>0</v>
      </c>
      <c r="CD242" s="30">
        <v>0</v>
      </c>
      <c r="CE242" s="30">
        <v>0</v>
      </c>
      <c r="CF242" s="30">
        <v>0</v>
      </c>
      <c r="CG242" s="30">
        <v>0</v>
      </c>
      <c r="CH242" s="30">
        <v>0</v>
      </c>
      <c r="CI242" s="33">
        <v>0</v>
      </c>
      <c r="CJ242" s="30">
        <v>0</v>
      </c>
      <c r="CK242" s="30">
        <v>0</v>
      </c>
      <c r="CL242" s="30">
        <f>+SUM(BZ242:CK242)</f>
        <v>0</v>
      </c>
      <c r="CM242" s="33">
        <f>+AL242-AY242</f>
        <v>0</v>
      </c>
      <c r="CN242" s="33">
        <f>+AY242-BL242</f>
        <v>20000000</v>
      </c>
      <c r="CO242" s="33">
        <f>+BL242-BY242</f>
        <v>100000000</v>
      </c>
      <c r="CP242" s="33">
        <f>+BY242-CL242</f>
        <v>0</v>
      </c>
      <c r="CQ242" s="74">
        <f t="shared" si="334"/>
        <v>1</v>
      </c>
      <c r="CR242" s="74">
        <f t="shared" si="335"/>
        <v>0.83333333333333337</v>
      </c>
    </row>
    <row r="243" spans="1:96" s="29" customFormat="1" ht="26.25" customHeight="1" outlineLevel="2" x14ac:dyDescent="0.25">
      <c r="A243" s="1293" t="s">
        <v>846</v>
      </c>
      <c r="B243" s="43" t="s">
        <v>705</v>
      </c>
      <c r="C243" s="452">
        <v>10</v>
      </c>
      <c r="D243" s="65" t="s">
        <v>360</v>
      </c>
      <c r="E243" s="33">
        <v>0</v>
      </c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485"/>
      <c r="R243" s="484"/>
      <c r="S243" s="27"/>
      <c r="T243" s="27">
        <v>81500000</v>
      </c>
      <c r="U243" s="485"/>
      <c r="V243" s="484"/>
      <c r="W243" s="484"/>
      <c r="X243" s="27"/>
      <c r="Y243" s="27"/>
      <c r="Z243" s="27"/>
      <c r="AA243" s="27"/>
      <c r="AB243" s="27"/>
      <c r="AC243" s="485"/>
      <c r="AD243" s="30">
        <f t="shared" si="429"/>
        <v>81500000</v>
      </c>
      <c r="AE243" s="33">
        <f t="shared" si="429"/>
        <v>0</v>
      </c>
      <c r="AF243" s="484"/>
      <c r="AG243" s="27">
        <v>126500000</v>
      </c>
      <c r="AH243" s="33"/>
      <c r="AI243" s="442">
        <f t="shared" si="430"/>
        <v>45000000</v>
      </c>
      <c r="AJ243" s="27"/>
      <c r="AK243" s="1349">
        <f>+AJ243+AY243</f>
        <v>0</v>
      </c>
      <c r="AL243" s="699">
        <f>+AI243-AJ243</f>
        <v>45000000</v>
      </c>
      <c r="AM243" s="33">
        <v>0</v>
      </c>
      <c r="AN243" s="30">
        <v>0</v>
      </c>
      <c r="AO243" s="30">
        <v>0</v>
      </c>
      <c r="AP243" s="30">
        <v>0</v>
      </c>
      <c r="AQ243" s="30">
        <v>0</v>
      </c>
      <c r="AR243" s="30">
        <v>0</v>
      </c>
      <c r="AS243" s="30">
        <v>0</v>
      </c>
      <c r="AT243" s="30">
        <v>0</v>
      </c>
      <c r="AU243" s="30">
        <v>0</v>
      </c>
      <c r="AV243" s="33">
        <v>0</v>
      </c>
      <c r="AW243" s="30">
        <v>0</v>
      </c>
      <c r="AX243" s="30">
        <v>0</v>
      </c>
      <c r="AY243" s="36">
        <f>+SUM(AM243:AX243)</f>
        <v>0</v>
      </c>
      <c r="AZ243" s="33">
        <v>0</v>
      </c>
      <c r="BA243" s="30">
        <v>0</v>
      </c>
      <c r="BB243" s="30">
        <v>0</v>
      </c>
      <c r="BC243" s="30">
        <v>0</v>
      </c>
      <c r="BD243" s="30">
        <v>0</v>
      </c>
      <c r="BE243" s="30">
        <v>0</v>
      </c>
      <c r="BF243" s="30">
        <v>0</v>
      </c>
      <c r="BG243" s="30">
        <v>0</v>
      </c>
      <c r="BH243" s="30">
        <v>0</v>
      </c>
      <c r="BI243" s="33">
        <v>0</v>
      </c>
      <c r="BJ243" s="30">
        <v>0</v>
      </c>
      <c r="BK243" s="30">
        <v>0</v>
      </c>
      <c r="BL243" s="30">
        <f>+SUM(AZ243:BK243)</f>
        <v>0</v>
      </c>
      <c r="BM243" s="33">
        <v>0</v>
      </c>
      <c r="BN243" s="30">
        <v>0</v>
      </c>
      <c r="BO243" s="30">
        <v>0</v>
      </c>
      <c r="BP243" s="30">
        <v>0</v>
      </c>
      <c r="BQ243" s="30">
        <v>0</v>
      </c>
      <c r="BR243" s="30">
        <v>0</v>
      </c>
      <c r="BS243" s="30">
        <v>0</v>
      </c>
      <c r="BT243" s="30">
        <v>0</v>
      </c>
      <c r="BU243" s="30">
        <v>0</v>
      </c>
      <c r="BV243" s="33">
        <v>0</v>
      </c>
      <c r="BW243" s="30">
        <v>0</v>
      </c>
      <c r="BX243" s="30">
        <v>0</v>
      </c>
      <c r="BY243" s="30">
        <f>+SUM(BM243:BX243)</f>
        <v>0</v>
      </c>
      <c r="BZ243" s="33">
        <v>0</v>
      </c>
      <c r="CA243" s="30">
        <v>0</v>
      </c>
      <c r="CB243" s="30">
        <v>0</v>
      </c>
      <c r="CC243" s="30">
        <v>0</v>
      </c>
      <c r="CD243" s="30">
        <v>0</v>
      </c>
      <c r="CE243" s="30">
        <v>0</v>
      </c>
      <c r="CF243" s="30">
        <v>0</v>
      </c>
      <c r="CG243" s="30">
        <v>0</v>
      </c>
      <c r="CH243" s="30">
        <v>0</v>
      </c>
      <c r="CI243" s="33">
        <v>0</v>
      </c>
      <c r="CJ243" s="30">
        <v>0</v>
      </c>
      <c r="CK243" s="30">
        <v>0</v>
      </c>
      <c r="CL243" s="30">
        <f>+SUM(BZ243:CK243)</f>
        <v>0</v>
      </c>
      <c r="CM243" s="33">
        <f>+AL243-AY243</f>
        <v>45000000</v>
      </c>
      <c r="CN243" s="33">
        <f>+AY243-BL243</f>
        <v>0</v>
      </c>
      <c r="CO243" s="33">
        <f>+BL243-BY243</f>
        <v>0</v>
      </c>
      <c r="CP243" s="33">
        <f>+BY243-CL243</f>
        <v>0</v>
      </c>
      <c r="CQ243" s="74">
        <f t="shared" si="334"/>
        <v>0</v>
      </c>
      <c r="CR243" s="74">
        <f t="shared" si="335"/>
        <v>0</v>
      </c>
    </row>
    <row r="244" spans="1:96" s="29" customFormat="1" ht="18.75" outlineLevel="2" thickBot="1" x14ac:dyDescent="0.3">
      <c r="A244" s="1293" t="s">
        <v>847</v>
      </c>
      <c r="B244" s="43" t="s">
        <v>706</v>
      </c>
      <c r="C244" s="452">
        <v>10</v>
      </c>
      <c r="D244" s="65" t="s">
        <v>104</v>
      </c>
      <c r="E244" s="33">
        <v>0</v>
      </c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485"/>
      <c r="R244" s="484"/>
      <c r="S244" s="27"/>
      <c r="T244" s="744">
        <v>48500000</v>
      </c>
      <c r="U244" s="1272"/>
      <c r="V244" s="484"/>
      <c r="W244" s="484"/>
      <c r="X244" s="27"/>
      <c r="Y244" s="27"/>
      <c r="Z244" s="27"/>
      <c r="AA244" s="27"/>
      <c r="AB244" s="27"/>
      <c r="AC244" s="485"/>
      <c r="AD244" s="30">
        <f t="shared" si="429"/>
        <v>48500000</v>
      </c>
      <c r="AE244" s="33">
        <f t="shared" si="429"/>
        <v>0</v>
      </c>
      <c r="AF244" s="484"/>
      <c r="AG244" s="27">
        <v>103500000</v>
      </c>
      <c r="AH244" s="33"/>
      <c r="AI244" s="442">
        <f t="shared" si="430"/>
        <v>55000000</v>
      </c>
      <c r="AJ244" s="27"/>
      <c r="AK244" s="1349">
        <f>+AJ244+AY244</f>
        <v>0</v>
      </c>
      <c r="AL244" s="699">
        <f>+AI244-AJ244</f>
        <v>55000000</v>
      </c>
      <c r="AM244" s="33">
        <v>0</v>
      </c>
      <c r="AN244" s="30">
        <v>0</v>
      </c>
      <c r="AO244" s="30">
        <v>0</v>
      </c>
      <c r="AP244" s="30">
        <v>0</v>
      </c>
      <c r="AQ244" s="30">
        <v>0</v>
      </c>
      <c r="AR244" s="30">
        <v>0</v>
      </c>
      <c r="AS244" s="30">
        <v>0</v>
      </c>
      <c r="AT244" s="30">
        <v>0</v>
      </c>
      <c r="AU244" s="30">
        <v>0</v>
      </c>
      <c r="AV244" s="33">
        <v>0</v>
      </c>
      <c r="AW244" s="30">
        <v>0</v>
      </c>
      <c r="AX244" s="30">
        <v>0</v>
      </c>
      <c r="AY244" s="36">
        <f>+SUM(AM244:AX244)</f>
        <v>0</v>
      </c>
      <c r="AZ244" s="33">
        <v>0</v>
      </c>
      <c r="BA244" s="30">
        <v>0</v>
      </c>
      <c r="BB244" s="30">
        <v>0</v>
      </c>
      <c r="BC244" s="30">
        <v>0</v>
      </c>
      <c r="BD244" s="30">
        <v>0</v>
      </c>
      <c r="BE244" s="30">
        <v>0</v>
      </c>
      <c r="BF244" s="30">
        <v>0</v>
      </c>
      <c r="BG244" s="30">
        <v>0</v>
      </c>
      <c r="BH244" s="30">
        <v>0</v>
      </c>
      <c r="BI244" s="33">
        <v>0</v>
      </c>
      <c r="BJ244" s="30">
        <v>0</v>
      </c>
      <c r="BK244" s="30">
        <v>0</v>
      </c>
      <c r="BL244" s="30">
        <f>+SUM(AZ244:BK244)</f>
        <v>0</v>
      </c>
      <c r="BM244" s="33">
        <v>0</v>
      </c>
      <c r="BN244" s="30">
        <v>0</v>
      </c>
      <c r="BO244" s="30">
        <v>0</v>
      </c>
      <c r="BP244" s="30">
        <v>0</v>
      </c>
      <c r="BQ244" s="30">
        <v>0</v>
      </c>
      <c r="BR244" s="30">
        <v>0</v>
      </c>
      <c r="BS244" s="30">
        <v>0</v>
      </c>
      <c r="BT244" s="30">
        <v>0</v>
      </c>
      <c r="BU244" s="30">
        <v>0</v>
      </c>
      <c r="BV244" s="33">
        <v>0</v>
      </c>
      <c r="BW244" s="30">
        <v>0</v>
      </c>
      <c r="BX244" s="30">
        <v>0</v>
      </c>
      <c r="BY244" s="30">
        <f>+SUM(BM244:BX244)</f>
        <v>0</v>
      </c>
      <c r="BZ244" s="33">
        <v>0</v>
      </c>
      <c r="CA244" s="30">
        <v>0</v>
      </c>
      <c r="CB244" s="30">
        <v>0</v>
      </c>
      <c r="CC244" s="30">
        <v>0</v>
      </c>
      <c r="CD244" s="30">
        <v>0</v>
      </c>
      <c r="CE244" s="30">
        <v>0</v>
      </c>
      <c r="CF244" s="30">
        <v>0</v>
      </c>
      <c r="CG244" s="30">
        <v>0</v>
      </c>
      <c r="CH244" s="30">
        <v>0</v>
      </c>
      <c r="CI244" s="33">
        <v>0</v>
      </c>
      <c r="CJ244" s="30">
        <v>0</v>
      </c>
      <c r="CK244" s="30">
        <v>0</v>
      </c>
      <c r="CL244" s="30">
        <f>+SUM(BZ244:CK244)</f>
        <v>0</v>
      </c>
      <c r="CM244" s="33">
        <f>+AL244-AY244</f>
        <v>55000000</v>
      </c>
      <c r="CN244" s="33">
        <f>+AY244-BL244</f>
        <v>0</v>
      </c>
      <c r="CO244" s="33">
        <f>+BL244-BY244</f>
        <v>0</v>
      </c>
      <c r="CP244" s="33">
        <f>+BY244-CL244</f>
        <v>0</v>
      </c>
      <c r="CQ244" s="74">
        <f t="shared" si="334"/>
        <v>0</v>
      </c>
      <c r="CR244" s="74">
        <f t="shared" si="335"/>
        <v>0</v>
      </c>
    </row>
    <row r="245" spans="1:96" s="29" customFormat="1" ht="35.25" customHeight="1" outlineLevel="2" thickBot="1" x14ac:dyDescent="0.3">
      <c r="A245" s="1293" t="s">
        <v>945</v>
      </c>
      <c r="B245" s="43" t="s">
        <v>900</v>
      </c>
      <c r="C245" s="452">
        <v>10</v>
      </c>
      <c r="D245" s="65" t="s">
        <v>901</v>
      </c>
      <c r="E245" s="33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485"/>
      <c r="R245" s="484"/>
      <c r="S245" s="27"/>
      <c r="T245" s="745"/>
      <c r="U245" s="1273">
        <v>130000000</v>
      </c>
      <c r="V245" s="484"/>
      <c r="W245" s="484"/>
      <c r="X245" s="27"/>
      <c r="Y245" s="27"/>
      <c r="Z245" s="27"/>
      <c r="AA245" s="27"/>
      <c r="AB245" s="27"/>
      <c r="AC245" s="485"/>
      <c r="AD245" s="30">
        <f t="shared" ref="AD245" si="431">+F245+H245+J245+L245+N245+P245+R245+T245+V245+X245+Z245+AB245</f>
        <v>0</v>
      </c>
      <c r="AE245" s="33">
        <f t="shared" ref="AE245" si="432">+G245+I245+K245+M245+O245+Q245+S245+U245+W245+Y245+AA245+AC245</f>
        <v>130000000</v>
      </c>
      <c r="AF245" s="484"/>
      <c r="AG245" s="27"/>
      <c r="AH245" s="33"/>
      <c r="AI245" s="442">
        <f t="shared" si="430"/>
        <v>130000000</v>
      </c>
      <c r="AJ245" s="27"/>
      <c r="AK245" s="1349">
        <f>+AJ245+AY245</f>
        <v>130000000</v>
      </c>
      <c r="AL245" s="699">
        <f>+AI245-AJ245</f>
        <v>130000000</v>
      </c>
      <c r="AM245" s="33"/>
      <c r="AN245" s="33"/>
      <c r="AO245" s="33"/>
      <c r="AP245" s="33"/>
      <c r="AQ245" s="33"/>
      <c r="AR245" s="33"/>
      <c r="AS245" s="33"/>
      <c r="AT245" s="33"/>
      <c r="AU245" s="36">
        <v>130000000</v>
      </c>
      <c r="AV245" s="33"/>
      <c r="AW245" s="33"/>
      <c r="AX245" s="33"/>
      <c r="AY245" s="36">
        <f>+SUM(AM245:AX245)</f>
        <v>130000000</v>
      </c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0">
        <f>+SUM(AZ245:BK245)</f>
        <v>0</v>
      </c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0">
        <f>+SUM(BM245:BX245)</f>
        <v>0</v>
      </c>
      <c r="BZ245" s="33"/>
      <c r="CA245" s="33"/>
      <c r="CB245" s="33"/>
      <c r="CC245" s="33"/>
      <c r="CD245" s="33"/>
      <c r="CE245" s="33"/>
      <c r="CF245" s="33"/>
      <c r="CG245" s="33"/>
      <c r="CH245" s="33"/>
      <c r="CI245" s="33"/>
      <c r="CJ245" s="33"/>
      <c r="CK245" s="33"/>
      <c r="CL245" s="30">
        <f>+SUM(BZ245:CK245)</f>
        <v>0</v>
      </c>
      <c r="CM245" s="33">
        <f>+AL245-AY245</f>
        <v>0</v>
      </c>
      <c r="CN245" s="33">
        <f>+AY245-BL245</f>
        <v>130000000</v>
      </c>
      <c r="CO245" s="33">
        <f>+BL245-BY245</f>
        <v>0</v>
      </c>
      <c r="CP245" s="33">
        <f>+BY245-CL245</f>
        <v>0</v>
      </c>
      <c r="CQ245" s="74">
        <f t="shared" si="334"/>
        <v>1</v>
      </c>
      <c r="CR245" s="74">
        <f t="shared" si="335"/>
        <v>0</v>
      </c>
    </row>
    <row r="246" spans="1:96" s="29" customFormat="1" ht="35.25" customHeight="1" outlineLevel="2" x14ac:dyDescent="0.25">
      <c r="A246" s="1293" t="s">
        <v>946</v>
      </c>
      <c r="B246" s="43" t="s">
        <v>933</v>
      </c>
      <c r="C246" s="452">
        <v>10</v>
      </c>
      <c r="D246" s="65" t="s">
        <v>901</v>
      </c>
      <c r="E246" s="33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485"/>
      <c r="R246" s="484"/>
      <c r="S246" s="27"/>
      <c r="T246" s="745"/>
      <c r="U246" s="1273"/>
      <c r="V246" s="484"/>
      <c r="W246" s="484">
        <v>500000000</v>
      </c>
      <c r="X246" s="27"/>
      <c r="Y246" s="27"/>
      <c r="Z246" s="27"/>
      <c r="AA246" s="27"/>
      <c r="AB246" s="27"/>
      <c r="AC246" s="485"/>
      <c r="AD246" s="30">
        <f t="shared" si="429"/>
        <v>0</v>
      </c>
      <c r="AE246" s="33">
        <f>+G246+I246+K246+M246+O246+Q246+S246+U246+W246+Y246+AA246+AC246</f>
        <v>500000000</v>
      </c>
      <c r="AF246" s="484"/>
      <c r="AG246" s="27"/>
      <c r="AH246" s="33"/>
      <c r="AI246" s="442">
        <f t="shared" si="430"/>
        <v>500000000</v>
      </c>
      <c r="AJ246" s="27"/>
      <c r="AK246" s="1349">
        <f>+AJ246+AY246</f>
        <v>0</v>
      </c>
      <c r="AL246" s="699">
        <f>+AI246-AJ246</f>
        <v>500000000</v>
      </c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6">
        <f>+SUM(AM246:AX246)</f>
        <v>0</v>
      </c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0">
        <f>+SUM(AZ246:BK246)</f>
        <v>0</v>
      </c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0">
        <f>+SUM(BM246:BX246)</f>
        <v>0</v>
      </c>
      <c r="BZ246" s="33"/>
      <c r="CA246" s="33"/>
      <c r="CB246" s="33"/>
      <c r="CC246" s="33"/>
      <c r="CD246" s="33"/>
      <c r="CE246" s="33"/>
      <c r="CF246" s="33"/>
      <c r="CG246" s="33"/>
      <c r="CH246" s="33"/>
      <c r="CI246" s="33"/>
      <c r="CJ246" s="33"/>
      <c r="CK246" s="33"/>
      <c r="CL246" s="30">
        <f>+SUM(BZ246:CK246)</f>
        <v>0</v>
      </c>
      <c r="CM246" s="33">
        <f>+AL246-AY246</f>
        <v>500000000</v>
      </c>
      <c r="CN246" s="33">
        <f>+AY246-BL246</f>
        <v>0</v>
      </c>
      <c r="CO246" s="33">
        <f>+BL246-BY246</f>
        <v>0</v>
      </c>
      <c r="CP246" s="33">
        <f>+BY246-CL246</f>
        <v>0</v>
      </c>
      <c r="CQ246" s="74">
        <f t="shared" si="334"/>
        <v>0</v>
      </c>
      <c r="CR246" s="74">
        <f t="shared" si="335"/>
        <v>0</v>
      </c>
    </row>
    <row r="247" spans="1:96" s="26" customFormat="1" ht="72" x14ac:dyDescent="0.2">
      <c r="A247" s="258"/>
      <c r="B247" s="333" t="s">
        <v>707</v>
      </c>
      <c r="C247" s="469" t="s">
        <v>85</v>
      </c>
      <c r="D247" s="1359" t="s">
        <v>683</v>
      </c>
      <c r="E247" s="334">
        <f>+E248</f>
        <v>0</v>
      </c>
      <c r="F247" s="334">
        <f t="shared" ref="F247:AG247" si="433">+F248</f>
        <v>0</v>
      </c>
      <c r="G247" s="336">
        <f t="shared" si="433"/>
        <v>0</v>
      </c>
      <c r="H247" s="336">
        <f t="shared" si="433"/>
        <v>0</v>
      </c>
      <c r="I247" s="336">
        <f t="shared" si="433"/>
        <v>0</v>
      </c>
      <c r="J247" s="336">
        <f t="shared" si="433"/>
        <v>0</v>
      </c>
      <c r="K247" s="336">
        <f t="shared" si="433"/>
        <v>0</v>
      </c>
      <c r="L247" s="336">
        <f t="shared" si="433"/>
        <v>0</v>
      </c>
      <c r="M247" s="336">
        <f t="shared" si="433"/>
        <v>0</v>
      </c>
      <c r="N247" s="336">
        <f t="shared" si="433"/>
        <v>0</v>
      </c>
      <c r="O247" s="336">
        <f t="shared" si="433"/>
        <v>0</v>
      </c>
      <c r="P247" s="336">
        <f t="shared" si="433"/>
        <v>0</v>
      </c>
      <c r="Q247" s="742">
        <f t="shared" si="433"/>
        <v>0</v>
      </c>
      <c r="R247" s="336">
        <f t="shared" si="433"/>
        <v>0</v>
      </c>
      <c r="S247" s="336">
        <f t="shared" si="433"/>
        <v>0</v>
      </c>
      <c r="T247" s="334">
        <f t="shared" si="433"/>
        <v>0</v>
      </c>
      <c r="U247" s="742">
        <f t="shared" si="433"/>
        <v>0</v>
      </c>
      <c r="V247" s="336">
        <f t="shared" si="433"/>
        <v>0</v>
      </c>
      <c r="W247" s="336">
        <f t="shared" si="433"/>
        <v>0</v>
      </c>
      <c r="X247" s="334">
        <f t="shared" si="433"/>
        <v>0</v>
      </c>
      <c r="Y247" s="336">
        <f t="shared" si="433"/>
        <v>0</v>
      </c>
      <c r="Z247" s="336">
        <f t="shared" si="433"/>
        <v>0</v>
      </c>
      <c r="AA247" s="336">
        <f t="shared" si="433"/>
        <v>0</v>
      </c>
      <c r="AB247" s="336">
        <f t="shared" si="433"/>
        <v>0</v>
      </c>
      <c r="AC247" s="336">
        <f t="shared" si="433"/>
        <v>0</v>
      </c>
      <c r="AD247" s="336">
        <f t="shared" si="433"/>
        <v>0</v>
      </c>
      <c r="AE247" s="334">
        <f t="shared" si="433"/>
        <v>0</v>
      </c>
      <c r="AF247" s="336">
        <f t="shared" si="433"/>
        <v>0</v>
      </c>
      <c r="AG247" s="1280">
        <f t="shared" si="433"/>
        <v>300000000</v>
      </c>
      <c r="AH247" s="334">
        <f t="shared" ref="AH247:BS247" si="434">+AH248</f>
        <v>0</v>
      </c>
      <c r="AI247" s="1280">
        <f t="shared" si="434"/>
        <v>300000000</v>
      </c>
      <c r="AJ247" s="334">
        <f t="shared" si="434"/>
        <v>0</v>
      </c>
      <c r="AK247" s="334">
        <f t="shared" si="434"/>
        <v>300000000</v>
      </c>
      <c r="AL247" s="334">
        <f t="shared" si="434"/>
        <v>300000000</v>
      </c>
      <c r="AM247" s="334">
        <f t="shared" si="434"/>
        <v>0</v>
      </c>
      <c r="AN247" s="334">
        <f t="shared" si="434"/>
        <v>0</v>
      </c>
      <c r="AO247" s="334">
        <f t="shared" si="434"/>
        <v>0</v>
      </c>
      <c r="AP247" s="334">
        <f t="shared" si="434"/>
        <v>0</v>
      </c>
      <c r="AQ247" s="334">
        <f t="shared" si="434"/>
        <v>0</v>
      </c>
      <c r="AR247" s="334">
        <f t="shared" si="434"/>
        <v>0</v>
      </c>
      <c r="AS247" s="334">
        <f t="shared" si="434"/>
        <v>0</v>
      </c>
      <c r="AT247" s="334">
        <f t="shared" si="434"/>
        <v>300000000</v>
      </c>
      <c r="AU247" s="334">
        <f t="shared" si="434"/>
        <v>0</v>
      </c>
      <c r="AV247" s="334">
        <f t="shared" si="434"/>
        <v>0</v>
      </c>
      <c r="AW247" s="334">
        <f t="shared" si="434"/>
        <v>0</v>
      </c>
      <c r="AX247" s="334">
        <f t="shared" si="434"/>
        <v>0</v>
      </c>
      <c r="AY247" s="334">
        <f>+AY248</f>
        <v>300000000</v>
      </c>
      <c r="AZ247" s="334">
        <f t="shared" si="434"/>
        <v>0</v>
      </c>
      <c r="BA247" s="334">
        <f t="shared" si="434"/>
        <v>0</v>
      </c>
      <c r="BB247" s="334">
        <f t="shared" si="434"/>
        <v>0</v>
      </c>
      <c r="BC247" s="334">
        <f t="shared" si="434"/>
        <v>0</v>
      </c>
      <c r="BD247" s="334">
        <f t="shared" si="434"/>
        <v>0</v>
      </c>
      <c r="BE247" s="334">
        <f t="shared" si="434"/>
        <v>0</v>
      </c>
      <c r="BF247" s="334">
        <f t="shared" si="434"/>
        <v>0</v>
      </c>
      <c r="BG247" s="334">
        <f t="shared" si="434"/>
        <v>0</v>
      </c>
      <c r="BH247" s="334">
        <f t="shared" si="434"/>
        <v>0</v>
      </c>
      <c r="BI247" s="334">
        <f t="shared" si="434"/>
        <v>0</v>
      </c>
      <c r="BJ247" s="334">
        <f t="shared" si="434"/>
        <v>0</v>
      </c>
      <c r="BK247" s="334">
        <f t="shared" si="434"/>
        <v>0</v>
      </c>
      <c r="BL247" s="334">
        <f t="shared" si="434"/>
        <v>0</v>
      </c>
      <c r="BM247" s="334">
        <f t="shared" si="434"/>
        <v>0</v>
      </c>
      <c r="BN247" s="334">
        <f t="shared" si="434"/>
        <v>0</v>
      </c>
      <c r="BO247" s="334">
        <f>+BO248</f>
        <v>0</v>
      </c>
      <c r="BP247" s="334">
        <f t="shared" si="434"/>
        <v>0</v>
      </c>
      <c r="BQ247" s="334">
        <f t="shared" si="434"/>
        <v>0</v>
      </c>
      <c r="BR247" s="334">
        <f t="shared" si="434"/>
        <v>0</v>
      </c>
      <c r="BS247" s="334">
        <f t="shared" si="434"/>
        <v>0</v>
      </c>
      <c r="BT247" s="334">
        <f t="shared" ref="BT247:CP247" si="435">+BT248</f>
        <v>0</v>
      </c>
      <c r="BU247" s="334">
        <f t="shared" si="435"/>
        <v>0</v>
      </c>
      <c r="BV247" s="334">
        <f t="shared" si="435"/>
        <v>0</v>
      </c>
      <c r="BW247" s="334">
        <f t="shared" si="435"/>
        <v>0</v>
      </c>
      <c r="BX247" s="334">
        <f t="shared" si="435"/>
        <v>0</v>
      </c>
      <c r="BY247" s="334">
        <f t="shared" si="435"/>
        <v>0</v>
      </c>
      <c r="BZ247" s="334">
        <f t="shared" si="435"/>
        <v>0</v>
      </c>
      <c r="CA247" s="334">
        <f t="shared" si="435"/>
        <v>0</v>
      </c>
      <c r="CB247" s="334">
        <f t="shared" si="435"/>
        <v>0</v>
      </c>
      <c r="CC247" s="334">
        <f t="shared" si="435"/>
        <v>0</v>
      </c>
      <c r="CD247" s="334">
        <f t="shared" si="435"/>
        <v>0</v>
      </c>
      <c r="CE247" s="334">
        <f t="shared" si="435"/>
        <v>0</v>
      </c>
      <c r="CF247" s="334">
        <f t="shared" si="435"/>
        <v>0</v>
      </c>
      <c r="CG247" s="334">
        <f t="shared" si="435"/>
        <v>0</v>
      </c>
      <c r="CH247" s="334">
        <f t="shared" si="435"/>
        <v>0</v>
      </c>
      <c r="CI247" s="334">
        <f t="shared" si="435"/>
        <v>0</v>
      </c>
      <c r="CJ247" s="334">
        <f t="shared" si="435"/>
        <v>0</v>
      </c>
      <c r="CK247" s="334">
        <f t="shared" si="435"/>
        <v>0</v>
      </c>
      <c r="CL247" s="334">
        <f t="shared" si="435"/>
        <v>0</v>
      </c>
      <c r="CM247" s="334">
        <f t="shared" si="435"/>
        <v>0</v>
      </c>
      <c r="CN247" s="334">
        <f t="shared" si="435"/>
        <v>300000000</v>
      </c>
      <c r="CO247" s="334">
        <f t="shared" si="435"/>
        <v>0</v>
      </c>
      <c r="CP247" s="334">
        <f t="shared" si="435"/>
        <v>0</v>
      </c>
      <c r="CQ247" s="337">
        <f t="shared" si="334"/>
        <v>1</v>
      </c>
      <c r="CR247" s="337">
        <f t="shared" si="335"/>
        <v>0</v>
      </c>
    </row>
    <row r="248" spans="1:96" s="221" customFormat="1" ht="41.25" customHeight="1" outlineLevel="1" x14ac:dyDescent="0.2">
      <c r="A248" s="1287"/>
      <c r="B248" s="421" t="s">
        <v>708</v>
      </c>
      <c r="C248" s="462">
        <v>10</v>
      </c>
      <c r="D248" s="1358" t="s">
        <v>435</v>
      </c>
      <c r="E248" s="165">
        <f>+E249</f>
        <v>0</v>
      </c>
      <c r="F248" s="419">
        <f t="shared" ref="F248:AL248" si="436">+SUM(F249:F249)</f>
        <v>0</v>
      </c>
      <c r="G248" s="346">
        <f t="shared" si="436"/>
        <v>0</v>
      </c>
      <c r="H248" s="346">
        <f t="shared" si="436"/>
        <v>0</v>
      </c>
      <c r="I248" s="346">
        <f t="shared" si="436"/>
        <v>0</v>
      </c>
      <c r="J248" s="346">
        <f t="shared" si="436"/>
        <v>0</v>
      </c>
      <c r="K248" s="346">
        <f t="shared" si="436"/>
        <v>0</v>
      </c>
      <c r="L248" s="346">
        <f t="shared" si="436"/>
        <v>0</v>
      </c>
      <c r="M248" s="346">
        <f t="shared" si="436"/>
        <v>0</v>
      </c>
      <c r="N248" s="346">
        <f t="shared" si="436"/>
        <v>0</v>
      </c>
      <c r="O248" s="346">
        <f t="shared" si="436"/>
        <v>0</v>
      </c>
      <c r="P248" s="346">
        <f t="shared" si="436"/>
        <v>0</v>
      </c>
      <c r="Q248" s="418">
        <f t="shared" si="436"/>
        <v>0</v>
      </c>
      <c r="R248" s="491">
        <f t="shared" si="436"/>
        <v>0</v>
      </c>
      <c r="S248" s="492">
        <f t="shared" si="436"/>
        <v>0</v>
      </c>
      <c r="T248" s="419">
        <f t="shared" si="436"/>
        <v>0</v>
      </c>
      <c r="U248" s="418">
        <f t="shared" si="436"/>
        <v>0</v>
      </c>
      <c r="V248" s="179">
        <f t="shared" si="436"/>
        <v>0</v>
      </c>
      <c r="W248" s="179">
        <f t="shared" si="436"/>
        <v>0</v>
      </c>
      <c r="X248" s="419">
        <f t="shared" si="436"/>
        <v>0</v>
      </c>
      <c r="Y248" s="346">
        <f t="shared" si="436"/>
        <v>0</v>
      </c>
      <c r="Z248" s="346">
        <f t="shared" si="436"/>
        <v>0</v>
      </c>
      <c r="AA248" s="346">
        <f t="shared" si="436"/>
        <v>0</v>
      </c>
      <c r="AB248" s="346">
        <f t="shared" si="436"/>
        <v>0</v>
      </c>
      <c r="AC248" s="418">
        <f t="shared" si="436"/>
        <v>0</v>
      </c>
      <c r="AD248" s="179">
        <f t="shared" si="436"/>
        <v>0</v>
      </c>
      <c r="AE248" s="165">
        <f t="shared" si="436"/>
        <v>0</v>
      </c>
      <c r="AF248" s="179">
        <f t="shared" si="436"/>
        <v>0</v>
      </c>
      <c r="AG248" s="165">
        <f t="shared" si="436"/>
        <v>300000000</v>
      </c>
      <c r="AH248" s="165">
        <f t="shared" si="436"/>
        <v>0</v>
      </c>
      <c r="AI248" s="165">
        <f t="shared" si="436"/>
        <v>300000000</v>
      </c>
      <c r="AJ248" s="165">
        <f t="shared" si="436"/>
        <v>0</v>
      </c>
      <c r="AK248" s="165">
        <f t="shared" si="436"/>
        <v>300000000</v>
      </c>
      <c r="AL248" s="165">
        <f t="shared" si="436"/>
        <v>300000000</v>
      </c>
      <c r="AM248" s="419">
        <f t="shared" ref="AM248:BR248" si="437">+SUM(AM249:AM249)</f>
        <v>0</v>
      </c>
      <c r="AN248" s="346">
        <f t="shared" si="437"/>
        <v>0</v>
      </c>
      <c r="AO248" s="346">
        <f t="shared" si="437"/>
        <v>0</v>
      </c>
      <c r="AP248" s="346">
        <f t="shared" si="437"/>
        <v>0</v>
      </c>
      <c r="AQ248" s="346">
        <f t="shared" si="437"/>
        <v>0</v>
      </c>
      <c r="AR248" s="346">
        <f t="shared" si="437"/>
        <v>0</v>
      </c>
      <c r="AS248" s="346">
        <f t="shared" si="437"/>
        <v>0</v>
      </c>
      <c r="AT248" s="346">
        <f t="shared" si="437"/>
        <v>300000000</v>
      </c>
      <c r="AU248" s="492">
        <f t="shared" si="437"/>
        <v>0</v>
      </c>
      <c r="AV248" s="419">
        <f t="shared" si="437"/>
        <v>0</v>
      </c>
      <c r="AW248" s="346">
        <f t="shared" si="437"/>
        <v>0</v>
      </c>
      <c r="AX248" s="346">
        <f t="shared" si="437"/>
        <v>0</v>
      </c>
      <c r="AY248" s="492">
        <f t="shared" si="437"/>
        <v>300000000</v>
      </c>
      <c r="AZ248" s="419">
        <f t="shared" si="437"/>
        <v>0</v>
      </c>
      <c r="BA248" s="346">
        <f t="shared" si="437"/>
        <v>0</v>
      </c>
      <c r="BB248" s="346">
        <f t="shared" si="437"/>
        <v>0</v>
      </c>
      <c r="BC248" s="346">
        <f t="shared" si="437"/>
        <v>0</v>
      </c>
      <c r="BD248" s="346">
        <f t="shared" si="437"/>
        <v>0</v>
      </c>
      <c r="BE248" s="346">
        <f t="shared" si="437"/>
        <v>0</v>
      </c>
      <c r="BF248" s="346">
        <f t="shared" si="437"/>
        <v>0</v>
      </c>
      <c r="BG248" s="346">
        <f t="shared" si="437"/>
        <v>0</v>
      </c>
      <c r="BH248" s="492">
        <f t="shared" si="437"/>
        <v>0</v>
      </c>
      <c r="BI248" s="419">
        <f t="shared" si="437"/>
        <v>0</v>
      </c>
      <c r="BJ248" s="346">
        <f t="shared" si="437"/>
        <v>0</v>
      </c>
      <c r="BK248" s="346">
        <f t="shared" si="437"/>
        <v>0</v>
      </c>
      <c r="BL248" s="492">
        <f t="shared" si="437"/>
        <v>0</v>
      </c>
      <c r="BM248" s="419">
        <f t="shared" si="437"/>
        <v>0</v>
      </c>
      <c r="BN248" s="346">
        <f t="shared" si="437"/>
        <v>0</v>
      </c>
      <c r="BO248" s="420">
        <f t="shared" si="437"/>
        <v>0</v>
      </c>
      <c r="BP248" s="420">
        <f t="shared" si="437"/>
        <v>0</v>
      </c>
      <c r="BQ248" s="346">
        <f t="shared" si="437"/>
        <v>0</v>
      </c>
      <c r="BR248" s="346">
        <f t="shared" si="437"/>
        <v>0</v>
      </c>
      <c r="BS248" s="346">
        <f t="shared" ref="BS248:CP248" si="438">+SUM(BS249:BS249)</f>
        <v>0</v>
      </c>
      <c r="BT248" s="346">
        <f t="shared" si="438"/>
        <v>0</v>
      </c>
      <c r="BU248" s="492">
        <f t="shared" si="438"/>
        <v>0</v>
      </c>
      <c r="BV248" s="419">
        <f t="shared" si="438"/>
        <v>0</v>
      </c>
      <c r="BW248" s="346">
        <f t="shared" si="438"/>
        <v>0</v>
      </c>
      <c r="BX248" s="346">
        <f t="shared" si="438"/>
        <v>0</v>
      </c>
      <c r="BY248" s="492">
        <f t="shared" si="438"/>
        <v>0</v>
      </c>
      <c r="BZ248" s="419">
        <f t="shared" si="438"/>
        <v>0</v>
      </c>
      <c r="CA248" s="346">
        <f t="shared" si="438"/>
        <v>0</v>
      </c>
      <c r="CB248" s="346">
        <f t="shared" si="438"/>
        <v>0</v>
      </c>
      <c r="CC248" s="346">
        <f t="shared" si="438"/>
        <v>0</v>
      </c>
      <c r="CD248" s="346">
        <f t="shared" si="438"/>
        <v>0</v>
      </c>
      <c r="CE248" s="346">
        <f t="shared" si="438"/>
        <v>0</v>
      </c>
      <c r="CF248" s="346">
        <f t="shared" si="438"/>
        <v>0</v>
      </c>
      <c r="CG248" s="346">
        <f t="shared" si="438"/>
        <v>0</v>
      </c>
      <c r="CH248" s="492">
        <f t="shared" si="438"/>
        <v>0</v>
      </c>
      <c r="CI248" s="419">
        <f t="shared" si="438"/>
        <v>0</v>
      </c>
      <c r="CJ248" s="346">
        <f t="shared" si="438"/>
        <v>0</v>
      </c>
      <c r="CK248" s="346">
        <f t="shared" si="438"/>
        <v>0</v>
      </c>
      <c r="CL248" s="492">
        <f t="shared" si="438"/>
        <v>0</v>
      </c>
      <c r="CM248" s="165">
        <f t="shared" si="438"/>
        <v>0</v>
      </c>
      <c r="CN248" s="165">
        <f t="shared" si="438"/>
        <v>300000000</v>
      </c>
      <c r="CO248" s="165">
        <f t="shared" si="438"/>
        <v>0</v>
      </c>
      <c r="CP248" s="165">
        <f t="shared" si="438"/>
        <v>0</v>
      </c>
      <c r="CQ248" s="1331">
        <f t="shared" si="334"/>
        <v>1</v>
      </c>
      <c r="CR248" s="1331">
        <f t="shared" si="335"/>
        <v>0</v>
      </c>
    </row>
    <row r="249" spans="1:96" s="29" customFormat="1" ht="48.75" customHeight="1" outlineLevel="2" x14ac:dyDescent="0.25">
      <c r="A249" s="1293" t="s">
        <v>848</v>
      </c>
      <c r="B249" s="43" t="s">
        <v>709</v>
      </c>
      <c r="C249" s="452">
        <v>10</v>
      </c>
      <c r="D249" s="65" t="s">
        <v>364</v>
      </c>
      <c r="E249" s="33">
        <v>0</v>
      </c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485"/>
      <c r="R249" s="484"/>
      <c r="S249" s="27"/>
      <c r="T249" s="27"/>
      <c r="U249" s="485"/>
      <c r="V249" s="484"/>
      <c r="W249" s="484"/>
      <c r="X249" s="27"/>
      <c r="Y249" s="27"/>
      <c r="Z249" s="27"/>
      <c r="AA249" s="27"/>
      <c r="AB249" s="27"/>
      <c r="AC249" s="485"/>
      <c r="AD249" s="30">
        <f>+F249+H249+J249+L249+N249+P249+R249+T249+V249+X249+Z249+AB249</f>
        <v>0</v>
      </c>
      <c r="AE249" s="33">
        <f>+G249+I249+K249+M249+O249+Q249+S249+U249+W249+Y249+AA249+AC249</f>
        <v>0</v>
      </c>
      <c r="AF249" s="484"/>
      <c r="AG249" s="27">
        <v>300000000</v>
      </c>
      <c r="AH249" s="33"/>
      <c r="AI249" s="442">
        <f t="shared" ref="AI249" si="439">+E249-AD249+AE249-AH249-AF249+AG249</f>
        <v>300000000</v>
      </c>
      <c r="AJ249" s="27"/>
      <c r="AK249" s="1349">
        <f>+AJ249+AY249</f>
        <v>300000000</v>
      </c>
      <c r="AL249" s="699">
        <f>+AI249-AJ249</f>
        <v>300000000</v>
      </c>
      <c r="AM249" s="33"/>
      <c r="AN249" s="30"/>
      <c r="AO249" s="30"/>
      <c r="AP249" s="30"/>
      <c r="AQ249" s="30"/>
      <c r="AR249" s="30"/>
      <c r="AS249" s="30"/>
      <c r="AT249" s="30">
        <v>300000000</v>
      </c>
      <c r="AU249" s="30">
        <v>0</v>
      </c>
      <c r="AV249" s="33">
        <v>0</v>
      </c>
      <c r="AW249" s="30">
        <v>0</v>
      </c>
      <c r="AX249" s="30">
        <v>0</v>
      </c>
      <c r="AY249" s="36">
        <f>+SUM(AM249:AX249)</f>
        <v>300000000</v>
      </c>
      <c r="AZ249" s="33">
        <v>0</v>
      </c>
      <c r="BA249" s="30">
        <v>0</v>
      </c>
      <c r="BB249" s="30">
        <v>0</v>
      </c>
      <c r="BC249" s="30">
        <v>0</v>
      </c>
      <c r="BD249" s="30">
        <v>0</v>
      </c>
      <c r="BE249" s="30">
        <v>0</v>
      </c>
      <c r="BF249" s="30">
        <v>0</v>
      </c>
      <c r="BG249" s="30">
        <v>0</v>
      </c>
      <c r="BH249" s="30">
        <v>0</v>
      </c>
      <c r="BI249" s="33">
        <v>0</v>
      </c>
      <c r="BJ249" s="30">
        <v>0</v>
      </c>
      <c r="BK249" s="30">
        <v>0</v>
      </c>
      <c r="BL249" s="30">
        <f>+SUM(AZ249:BK249)</f>
        <v>0</v>
      </c>
      <c r="BM249" s="33">
        <v>0</v>
      </c>
      <c r="BN249" s="30">
        <v>0</v>
      </c>
      <c r="BO249" s="30">
        <v>0</v>
      </c>
      <c r="BP249" s="30">
        <v>0</v>
      </c>
      <c r="BQ249" s="30">
        <v>0</v>
      </c>
      <c r="BR249" s="30">
        <v>0</v>
      </c>
      <c r="BS249" s="30">
        <v>0</v>
      </c>
      <c r="BT249" s="30">
        <v>0</v>
      </c>
      <c r="BU249" s="30">
        <v>0</v>
      </c>
      <c r="BV249" s="33">
        <v>0</v>
      </c>
      <c r="BW249" s="30">
        <v>0</v>
      </c>
      <c r="BX249" s="30">
        <v>0</v>
      </c>
      <c r="BY249" s="30">
        <f>+SUM(BM249:BX249)</f>
        <v>0</v>
      </c>
      <c r="BZ249" s="33">
        <v>0</v>
      </c>
      <c r="CA249" s="30">
        <v>0</v>
      </c>
      <c r="CB249" s="30">
        <v>0</v>
      </c>
      <c r="CC249" s="30">
        <v>0</v>
      </c>
      <c r="CD249" s="30">
        <v>0</v>
      </c>
      <c r="CE249" s="30">
        <v>0</v>
      </c>
      <c r="CF249" s="30">
        <v>0</v>
      </c>
      <c r="CG249" s="30">
        <v>0</v>
      </c>
      <c r="CH249" s="30">
        <v>0</v>
      </c>
      <c r="CI249" s="33">
        <v>0</v>
      </c>
      <c r="CJ249" s="30">
        <v>0</v>
      </c>
      <c r="CK249" s="30">
        <v>0</v>
      </c>
      <c r="CL249" s="30">
        <f>+SUM(BZ249:CK249)</f>
        <v>0</v>
      </c>
      <c r="CM249" s="33">
        <f>+AL249-AY249</f>
        <v>0</v>
      </c>
      <c r="CN249" s="33">
        <f>+AY249-BL249</f>
        <v>300000000</v>
      </c>
      <c r="CO249" s="33">
        <f>+BL249-BY249</f>
        <v>0</v>
      </c>
      <c r="CP249" s="33">
        <f>+BY249-CL249</f>
        <v>0</v>
      </c>
      <c r="CQ249" s="74">
        <f t="shared" si="334"/>
        <v>1</v>
      </c>
      <c r="CR249" s="74">
        <f t="shared" si="335"/>
        <v>0</v>
      </c>
    </row>
    <row r="250" spans="1:96" s="26" customFormat="1" ht="54" x14ac:dyDescent="0.2">
      <c r="A250" s="258"/>
      <c r="B250" s="333" t="s">
        <v>710</v>
      </c>
      <c r="C250" s="469" t="s">
        <v>85</v>
      </c>
      <c r="D250" s="1359" t="s">
        <v>685</v>
      </c>
      <c r="E250" s="334">
        <f>+E251</f>
        <v>0</v>
      </c>
      <c r="F250" s="334">
        <f t="shared" ref="F250:AG250" si="440">+F251</f>
        <v>0</v>
      </c>
      <c r="G250" s="336">
        <f t="shared" si="440"/>
        <v>0</v>
      </c>
      <c r="H250" s="336">
        <f t="shared" si="440"/>
        <v>0</v>
      </c>
      <c r="I250" s="336">
        <f t="shared" si="440"/>
        <v>0</v>
      </c>
      <c r="J250" s="336">
        <f t="shared" si="440"/>
        <v>0</v>
      </c>
      <c r="K250" s="336">
        <f t="shared" si="440"/>
        <v>0</v>
      </c>
      <c r="L250" s="336">
        <f t="shared" si="440"/>
        <v>0</v>
      </c>
      <c r="M250" s="336">
        <f t="shared" si="440"/>
        <v>0</v>
      </c>
      <c r="N250" s="336">
        <f t="shared" si="440"/>
        <v>0</v>
      </c>
      <c r="O250" s="336">
        <f t="shared" si="440"/>
        <v>0</v>
      </c>
      <c r="P250" s="336">
        <f t="shared" si="440"/>
        <v>0</v>
      </c>
      <c r="Q250" s="742">
        <f t="shared" si="440"/>
        <v>0</v>
      </c>
      <c r="R250" s="336">
        <f t="shared" si="440"/>
        <v>0</v>
      </c>
      <c r="S250" s="336">
        <f t="shared" si="440"/>
        <v>0</v>
      </c>
      <c r="T250" s="334">
        <f t="shared" si="440"/>
        <v>14000000</v>
      </c>
      <c r="U250" s="742">
        <f t="shared" si="440"/>
        <v>14000000</v>
      </c>
      <c r="V250" s="336">
        <f t="shared" si="440"/>
        <v>20000000</v>
      </c>
      <c r="W250" s="336">
        <f t="shared" si="440"/>
        <v>20000000</v>
      </c>
      <c r="X250" s="334">
        <f t="shared" si="440"/>
        <v>0</v>
      </c>
      <c r="Y250" s="336">
        <f t="shared" si="440"/>
        <v>0</v>
      </c>
      <c r="Z250" s="336">
        <f t="shared" si="440"/>
        <v>0</v>
      </c>
      <c r="AA250" s="336">
        <f t="shared" si="440"/>
        <v>0</v>
      </c>
      <c r="AB250" s="336">
        <f t="shared" si="440"/>
        <v>0</v>
      </c>
      <c r="AC250" s="336">
        <f t="shared" si="440"/>
        <v>0</v>
      </c>
      <c r="AD250" s="336">
        <f t="shared" si="440"/>
        <v>34000000</v>
      </c>
      <c r="AE250" s="334">
        <f t="shared" si="440"/>
        <v>34000000</v>
      </c>
      <c r="AF250" s="336">
        <f t="shared" si="440"/>
        <v>0</v>
      </c>
      <c r="AG250" s="1280">
        <f t="shared" si="440"/>
        <v>300000000</v>
      </c>
      <c r="AH250" s="334">
        <f t="shared" ref="AH250:BS250" si="441">+AH251</f>
        <v>0</v>
      </c>
      <c r="AI250" s="1280">
        <f t="shared" si="441"/>
        <v>300000000</v>
      </c>
      <c r="AJ250" s="334">
        <f t="shared" si="441"/>
        <v>0</v>
      </c>
      <c r="AK250" s="334">
        <f t="shared" si="441"/>
        <v>299332000</v>
      </c>
      <c r="AL250" s="334">
        <f t="shared" si="441"/>
        <v>300000000</v>
      </c>
      <c r="AM250" s="334">
        <f t="shared" si="441"/>
        <v>0</v>
      </c>
      <c r="AN250" s="334">
        <f t="shared" si="441"/>
        <v>0</v>
      </c>
      <c r="AO250" s="334">
        <f t="shared" si="441"/>
        <v>0</v>
      </c>
      <c r="AP250" s="334">
        <f t="shared" si="441"/>
        <v>0</v>
      </c>
      <c r="AQ250" s="334">
        <f t="shared" si="441"/>
        <v>0</v>
      </c>
      <c r="AR250" s="334">
        <f t="shared" si="441"/>
        <v>0</v>
      </c>
      <c r="AS250" s="334">
        <f t="shared" si="441"/>
        <v>0</v>
      </c>
      <c r="AT250" s="334">
        <f t="shared" si="441"/>
        <v>44666000</v>
      </c>
      <c r="AU250" s="334">
        <f t="shared" si="441"/>
        <v>254666000</v>
      </c>
      <c r="AV250" s="334">
        <f t="shared" si="441"/>
        <v>0</v>
      </c>
      <c r="AW250" s="334">
        <f t="shared" si="441"/>
        <v>0</v>
      </c>
      <c r="AX250" s="334">
        <f t="shared" si="441"/>
        <v>0</v>
      </c>
      <c r="AY250" s="334">
        <f>+AY251</f>
        <v>299332000</v>
      </c>
      <c r="AZ250" s="334">
        <f t="shared" si="441"/>
        <v>0</v>
      </c>
      <c r="BA250" s="334">
        <f t="shared" si="441"/>
        <v>0</v>
      </c>
      <c r="BB250" s="334">
        <f t="shared" si="441"/>
        <v>0</v>
      </c>
      <c r="BC250" s="334">
        <f t="shared" si="441"/>
        <v>0</v>
      </c>
      <c r="BD250" s="334">
        <f t="shared" si="441"/>
        <v>0</v>
      </c>
      <c r="BE250" s="334">
        <f t="shared" si="441"/>
        <v>0</v>
      </c>
      <c r="BF250" s="334">
        <f t="shared" si="441"/>
        <v>0</v>
      </c>
      <c r="BG250" s="334">
        <f t="shared" si="441"/>
        <v>0</v>
      </c>
      <c r="BH250" s="334">
        <f t="shared" si="441"/>
        <v>56437186</v>
      </c>
      <c r="BI250" s="334">
        <f t="shared" si="441"/>
        <v>0</v>
      </c>
      <c r="BJ250" s="334">
        <f t="shared" si="441"/>
        <v>0</v>
      </c>
      <c r="BK250" s="334">
        <f t="shared" si="441"/>
        <v>0</v>
      </c>
      <c r="BL250" s="334">
        <f t="shared" si="441"/>
        <v>56437186</v>
      </c>
      <c r="BM250" s="334">
        <f t="shared" si="441"/>
        <v>0</v>
      </c>
      <c r="BN250" s="334">
        <f t="shared" si="441"/>
        <v>0</v>
      </c>
      <c r="BO250" s="334">
        <f>+BO251</f>
        <v>0</v>
      </c>
      <c r="BP250" s="334">
        <f t="shared" si="441"/>
        <v>0</v>
      </c>
      <c r="BQ250" s="334">
        <f t="shared" si="441"/>
        <v>0</v>
      </c>
      <c r="BR250" s="334">
        <f t="shared" si="441"/>
        <v>0</v>
      </c>
      <c r="BS250" s="334">
        <f t="shared" si="441"/>
        <v>0</v>
      </c>
      <c r="BT250" s="334">
        <f t="shared" ref="BT250:CP250" si="442">+BT251</f>
        <v>0</v>
      </c>
      <c r="BU250" s="334">
        <f t="shared" si="442"/>
        <v>2498301</v>
      </c>
      <c r="BV250" s="334">
        <f t="shared" si="442"/>
        <v>0</v>
      </c>
      <c r="BW250" s="334">
        <f t="shared" si="442"/>
        <v>0</v>
      </c>
      <c r="BX250" s="334">
        <f t="shared" si="442"/>
        <v>0</v>
      </c>
      <c r="BY250" s="334">
        <f t="shared" si="442"/>
        <v>2498301</v>
      </c>
      <c r="BZ250" s="334">
        <f t="shared" si="442"/>
        <v>0</v>
      </c>
      <c r="CA250" s="334">
        <f t="shared" si="442"/>
        <v>0</v>
      </c>
      <c r="CB250" s="334">
        <f t="shared" si="442"/>
        <v>0</v>
      </c>
      <c r="CC250" s="334">
        <f t="shared" si="442"/>
        <v>0</v>
      </c>
      <c r="CD250" s="334">
        <f t="shared" si="442"/>
        <v>0</v>
      </c>
      <c r="CE250" s="334">
        <f t="shared" si="442"/>
        <v>0</v>
      </c>
      <c r="CF250" s="334">
        <f t="shared" si="442"/>
        <v>0</v>
      </c>
      <c r="CG250" s="334">
        <f t="shared" si="442"/>
        <v>0</v>
      </c>
      <c r="CH250" s="334">
        <f t="shared" si="442"/>
        <v>1500191</v>
      </c>
      <c r="CI250" s="334">
        <f t="shared" si="442"/>
        <v>0</v>
      </c>
      <c r="CJ250" s="334">
        <f t="shared" si="442"/>
        <v>0</v>
      </c>
      <c r="CK250" s="334">
        <f t="shared" si="442"/>
        <v>0</v>
      </c>
      <c r="CL250" s="334">
        <f t="shared" si="442"/>
        <v>1500191</v>
      </c>
      <c r="CM250" s="334">
        <f t="shared" si="442"/>
        <v>668000</v>
      </c>
      <c r="CN250" s="334">
        <f t="shared" si="442"/>
        <v>242894814</v>
      </c>
      <c r="CO250" s="334">
        <f t="shared" si="442"/>
        <v>53938885</v>
      </c>
      <c r="CP250" s="334">
        <f t="shared" si="442"/>
        <v>998110</v>
      </c>
      <c r="CQ250" s="337">
        <f t="shared" si="334"/>
        <v>0.99777333333333329</v>
      </c>
      <c r="CR250" s="337">
        <f t="shared" si="335"/>
        <v>0.18812395333333334</v>
      </c>
    </row>
    <row r="251" spans="1:96" s="221" customFormat="1" ht="36" customHeight="1" outlineLevel="1" x14ac:dyDescent="0.2">
      <c r="A251" s="1287"/>
      <c r="B251" s="421" t="s">
        <v>711</v>
      </c>
      <c r="C251" s="462">
        <v>10</v>
      </c>
      <c r="D251" s="1358" t="s">
        <v>435</v>
      </c>
      <c r="E251" s="165">
        <f>+SUM(E252:E257)</f>
        <v>0</v>
      </c>
      <c r="F251" s="165">
        <f t="shared" ref="F251:AG251" si="443">+SUM(F252:F257)</f>
        <v>0</v>
      </c>
      <c r="G251" s="179">
        <f t="shared" si="443"/>
        <v>0</v>
      </c>
      <c r="H251" s="179">
        <f t="shared" si="443"/>
        <v>0</v>
      </c>
      <c r="I251" s="179">
        <f t="shared" si="443"/>
        <v>0</v>
      </c>
      <c r="J251" s="179">
        <f t="shared" si="443"/>
        <v>0</v>
      </c>
      <c r="K251" s="179">
        <f t="shared" si="443"/>
        <v>0</v>
      </c>
      <c r="L251" s="179">
        <f t="shared" si="443"/>
        <v>0</v>
      </c>
      <c r="M251" s="179">
        <f t="shared" si="443"/>
        <v>0</v>
      </c>
      <c r="N251" s="179">
        <f t="shared" si="443"/>
        <v>0</v>
      </c>
      <c r="O251" s="179">
        <f t="shared" si="443"/>
        <v>0</v>
      </c>
      <c r="P251" s="179">
        <f t="shared" si="443"/>
        <v>0</v>
      </c>
      <c r="Q251" s="743">
        <f t="shared" si="443"/>
        <v>0</v>
      </c>
      <c r="R251" s="179">
        <f t="shared" si="443"/>
        <v>0</v>
      </c>
      <c r="S251" s="179">
        <f t="shared" si="443"/>
        <v>0</v>
      </c>
      <c r="T251" s="165">
        <f t="shared" si="443"/>
        <v>14000000</v>
      </c>
      <c r="U251" s="743">
        <f t="shared" si="443"/>
        <v>14000000</v>
      </c>
      <c r="V251" s="179">
        <f t="shared" si="443"/>
        <v>20000000</v>
      </c>
      <c r="W251" s="179">
        <f t="shared" si="443"/>
        <v>20000000</v>
      </c>
      <c r="X251" s="165">
        <f t="shared" si="443"/>
        <v>0</v>
      </c>
      <c r="Y251" s="179">
        <f t="shared" si="443"/>
        <v>0</v>
      </c>
      <c r="Z251" s="179">
        <f t="shared" si="443"/>
        <v>0</v>
      </c>
      <c r="AA251" s="179">
        <f t="shared" si="443"/>
        <v>0</v>
      </c>
      <c r="AB251" s="179">
        <f t="shared" si="443"/>
        <v>0</v>
      </c>
      <c r="AC251" s="179">
        <f t="shared" si="443"/>
        <v>0</v>
      </c>
      <c r="AD251" s="179">
        <f t="shared" si="443"/>
        <v>34000000</v>
      </c>
      <c r="AE251" s="165">
        <f t="shared" si="443"/>
        <v>34000000</v>
      </c>
      <c r="AF251" s="179">
        <f t="shared" si="443"/>
        <v>0</v>
      </c>
      <c r="AG251" s="165">
        <f t="shared" si="443"/>
        <v>300000000</v>
      </c>
      <c r="AH251" s="165">
        <f>+SUM(AH252:AH257)</f>
        <v>0</v>
      </c>
      <c r="AI251" s="165">
        <f>+SUM(AI252:AI257)</f>
        <v>300000000</v>
      </c>
      <c r="AJ251" s="165">
        <f>+SUM(AJ252:AJ257)</f>
        <v>0</v>
      </c>
      <c r="AK251" s="165">
        <f>+SUM(AK252:AK257)</f>
        <v>299332000</v>
      </c>
      <c r="AL251" s="165">
        <f>+SUM(AL252:AL257)</f>
        <v>300000000</v>
      </c>
      <c r="AM251" s="419">
        <f t="shared" ref="AM251:BR251" si="444">+SUM(AM252:AM257)</f>
        <v>0</v>
      </c>
      <c r="AN251" s="346">
        <f t="shared" si="444"/>
        <v>0</v>
      </c>
      <c r="AO251" s="346">
        <f t="shared" si="444"/>
        <v>0</v>
      </c>
      <c r="AP251" s="346">
        <f t="shared" si="444"/>
        <v>0</v>
      </c>
      <c r="AQ251" s="346">
        <f t="shared" si="444"/>
        <v>0</v>
      </c>
      <c r="AR251" s="346">
        <f t="shared" si="444"/>
        <v>0</v>
      </c>
      <c r="AS251" s="346">
        <f t="shared" si="444"/>
        <v>0</v>
      </c>
      <c r="AT251" s="346">
        <f t="shared" si="444"/>
        <v>44666000</v>
      </c>
      <c r="AU251" s="492">
        <f>+SUM(AU252:AU256)</f>
        <v>254666000</v>
      </c>
      <c r="AV251" s="419">
        <f t="shared" si="444"/>
        <v>0</v>
      </c>
      <c r="AW251" s="346">
        <f t="shared" si="444"/>
        <v>0</v>
      </c>
      <c r="AX251" s="346">
        <f t="shared" si="444"/>
        <v>0</v>
      </c>
      <c r="AY251" s="492">
        <f t="shared" si="444"/>
        <v>299332000</v>
      </c>
      <c r="AZ251" s="419">
        <f t="shared" si="444"/>
        <v>0</v>
      </c>
      <c r="BA251" s="346">
        <f t="shared" si="444"/>
        <v>0</v>
      </c>
      <c r="BB251" s="346">
        <f t="shared" si="444"/>
        <v>0</v>
      </c>
      <c r="BC251" s="346">
        <f t="shared" si="444"/>
        <v>0</v>
      </c>
      <c r="BD251" s="346">
        <f t="shared" si="444"/>
        <v>0</v>
      </c>
      <c r="BE251" s="346">
        <f t="shared" si="444"/>
        <v>0</v>
      </c>
      <c r="BF251" s="346">
        <f t="shared" si="444"/>
        <v>0</v>
      </c>
      <c r="BG251" s="346">
        <f t="shared" si="444"/>
        <v>0</v>
      </c>
      <c r="BH251" s="492">
        <f t="shared" si="444"/>
        <v>56437186</v>
      </c>
      <c r="BI251" s="419">
        <f t="shared" si="444"/>
        <v>0</v>
      </c>
      <c r="BJ251" s="346">
        <f t="shared" si="444"/>
        <v>0</v>
      </c>
      <c r="BK251" s="346">
        <f t="shared" si="444"/>
        <v>0</v>
      </c>
      <c r="BL251" s="492">
        <f t="shared" si="444"/>
        <v>56437186</v>
      </c>
      <c r="BM251" s="419">
        <f t="shared" si="444"/>
        <v>0</v>
      </c>
      <c r="BN251" s="346">
        <f t="shared" si="444"/>
        <v>0</v>
      </c>
      <c r="BO251" s="420">
        <f t="shared" si="444"/>
        <v>0</v>
      </c>
      <c r="BP251" s="420">
        <f t="shared" si="444"/>
        <v>0</v>
      </c>
      <c r="BQ251" s="346">
        <f t="shared" si="444"/>
        <v>0</v>
      </c>
      <c r="BR251" s="346">
        <f t="shared" si="444"/>
        <v>0</v>
      </c>
      <c r="BS251" s="346">
        <f t="shared" ref="BS251:CP251" si="445">+SUM(BS252:BS257)</f>
        <v>0</v>
      </c>
      <c r="BT251" s="346">
        <f t="shared" si="445"/>
        <v>0</v>
      </c>
      <c r="BU251" s="492">
        <f t="shared" si="445"/>
        <v>2498301</v>
      </c>
      <c r="BV251" s="419">
        <f t="shared" si="445"/>
        <v>0</v>
      </c>
      <c r="BW251" s="346">
        <f t="shared" si="445"/>
        <v>0</v>
      </c>
      <c r="BX251" s="346">
        <f t="shared" si="445"/>
        <v>0</v>
      </c>
      <c r="BY251" s="492">
        <f t="shared" si="445"/>
        <v>2498301</v>
      </c>
      <c r="BZ251" s="419">
        <f t="shared" si="445"/>
        <v>0</v>
      </c>
      <c r="CA251" s="346">
        <f t="shared" si="445"/>
        <v>0</v>
      </c>
      <c r="CB251" s="346">
        <f t="shared" si="445"/>
        <v>0</v>
      </c>
      <c r="CC251" s="346">
        <f t="shared" si="445"/>
        <v>0</v>
      </c>
      <c r="CD251" s="346">
        <f t="shared" si="445"/>
        <v>0</v>
      </c>
      <c r="CE251" s="346">
        <f t="shared" si="445"/>
        <v>0</v>
      </c>
      <c r="CF251" s="346">
        <f t="shared" si="445"/>
        <v>0</v>
      </c>
      <c r="CG251" s="346">
        <f t="shared" si="445"/>
        <v>0</v>
      </c>
      <c r="CH251" s="492">
        <f t="shared" si="445"/>
        <v>1500191</v>
      </c>
      <c r="CI251" s="419">
        <f t="shared" si="445"/>
        <v>0</v>
      </c>
      <c r="CJ251" s="346">
        <f t="shared" si="445"/>
        <v>0</v>
      </c>
      <c r="CK251" s="346">
        <f t="shared" si="445"/>
        <v>0</v>
      </c>
      <c r="CL251" s="492">
        <f t="shared" si="445"/>
        <v>1500191</v>
      </c>
      <c r="CM251" s="165">
        <f>+SUM(CM252:CM256)</f>
        <v>668000</v>
      </c>
      <c r="CN251" s="165">
        <f t="shared" si="445"/>
        <v>242894814</v>
      </c>
      <c r="CO251" s="165">
        <f t="shared" si="445"/>
        <v>53938885</v>
      </c>
      <c r="CP251" s="165">
        <f t="shared" si="445"/>
        <v>998110</v>
      </c>
      <c r="CQ251" s="1331">
        <f t="shared" si="334"/>
        <v>0.99777333333333329</v>
      </c>
      <c r="CR251" s="1331">
        <f t="shared" si="335"/>
        <v>0.18812395333333334</v>
      </c>
    </row>
    <row r="252" spans="1:96" s="29" customFormat="1" ht="36" outlineLevel="2" x14ac:dyDescent="0.25">
      <c r="A252" s="1293" t="s">
        <v>849</v>
      </c>
      <c r="B252" s="43" t="s">
        <v>712</v>
      </c>
      <c r="C252" s="452">
        <v>10</v>
      </c>
      <c r="D252" s="65" t="s">
        <v>364</v>
      </c>
      <c r="E252" s="33">
        <v>0</v>
      </c>
      <c r="F252" s="33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1">
        <v>0</v>
      </c>
      <c r="R252" s="30">
        <v>0</v>
      </c>
      <c r="S252" s="30"/>
      <c r="T252" s="33">
        <v>0</v>
      </c>
      <c r="U252" s="31">
        <v>14000000</v>
      </c>
      <c r="V252" s="30">
        <v>16000000</v>
      </c>
      <c r="W252" s="30">
        <v>0</v>
      </c>
      <c r="X252" s="33">
        <v>0</v>
      </c>
      <c r="Y252" s="30">
        <v>0</v>
      </c>
      <c r="Z252" s="30">
        <v>0</v>
      </c>
      <c r="AA252" s="30">
        <v>0</v>
      </c>
      <c r="AB252" s="30">
        <v>0</v>
      </c>
      <c r="AC252" s="31">
        <v>0</v>
      </c>
      <c r="AD252" s="30">
        <f>+F252+H252+J252+L252+N252+P252+R252+T252+V252+X252+Z252+AB252</f>
        <v>16000000</v>
      </c>
      <c r="AE252" s="33">
        <f>+G252+I252+K252+M252+O252+Q252+S252+U252+W252+Y252+AA252+AC252</f>
        <v>14000000</v>
      </c>
      <c r="AF252" s="30">
        <v>0</v>
      </c>
      <c r="AG252" s="33">
        <v>40000000</v>
      </c>
      <c r="AH252" s="33">
        <v>0</v>
      </c>
      <c r="AI252" s="442">
        <f t="shared" ref="AI252:AI256" si="446">+E252-AD252+AE252-AH252-AF252+AG252</f>
        <v>38000000</v>
      </c>
      <c r="AJ252" s="27"/>
      <c r="AK252" s="1349">
        <f>+AJ252+AY252</f>
        <v>37332000</v>
      </c>
      <c r="AL252" s="699">
        <f>+AI252-AJ252</f>
        <v>38000000</v>
      </c>
      <c r="AM252" s="33"/>
      <c r="AN252" s="298"/>
      <c r="AO252" s="298"/>
      <c r="AP252" s="298"/>
      <c r="AQ252" s="299"/>
      <c r="AR252" s="348"/>
      <c r="AS252" s="38"/>
      <c r="AT252" s="38">
        <v>18666000</v>
      </c>
      <c r="AU252" s="36">
        <v>18666000</v>
      </c>
      <c r="AV252" s="42"/>
      <c r="AW252" s="38"/>
      <c r="AX252" s="38"/>
      <c r="AY252" s="36">
        <f>+SUM(AM252:AX252)</f>
        <v>37332000</v>
      </c>
      <c r="AZ252" s="42"/>
      <c r="BA252" s="31"/>
      <c r="BB252" s="38"/>
      <c r="BC252" s="38"/>
      <c r="BD252" s="32"/>
      <c r="BE252" s="32"/>
      <c r="BF252" s="32"/>
      <c r="BG252" s="32"/>
      <c r="BH252" s="33">
        <v>37332000</v>
      </c>
      <c r="BI252" s="32"/>
      <c r="BJ252" s="32"/>
      <c r="BK252" s="35"/>
      <c r="BL252" s="30">
        <f>+SUM(AZ252:BK252)</f>
        <v>37332000</v>
      </c>
      <c r="BM252" s="42"/>
      <c r="BN252" s="38"/>
      <c r="BO252" s="38"/>
      <c r="BP252" s="38"/>
      <c r="BQ252" s="38"/>
      <c r="BR252" s="38"/>
      <c r="BS252" s="56"/>
      <c r="BT252" s="42"/>
      <c r="BU252" s="1340"/>
      <c r="BV252" s="44"/>
      <c r="BW252" s="38"/>
      <c r="BX252" s="35"/>
      <c r="BY252" s="30">
        <f>+SUM(BM252:BX252)</f>
        <v>0</v>
      </c>
      <c r="BZ252" s="42"/>
      <c r="CA252" s="38"/>
      <c r="CB252" s="38"/>
      <c r="CC252" s="38"/>
      <c r="CD252" s="38"/>
      <c r="CE252" s="38"/>
      <c r="CF252" s="38"/>
      <c r="CG252" s="39"/>
      <c r="CH252" s="476"/>
      <c r="CI252" s="44"/>
      <c r="CJ252" s="38"/>
      <c r="CK252" s="35"/>
      <c r="CL252" s="30">
        <f>+SUM(BZ252:CK252)</f>
        <v>0</v>
      </c>
      <c r="CM252" s="33">
        <f>+AL252-AY252</f>
        <v>668000</v>
      </c>
      <c r="CN252" s="33">
        <f>+AY252-BL252</f>
        <v>0</v>
      </c>
      <c r="CO252" s="33">
        <f>+BL252-BY252</f>
        <v>37332000</v>
      </c>
      <c r="CP252" s="33">
        <f>+BY252-CL252</f>
        <v>0</v>
      </c>
      <c r="CQ252" s="74">
        <f t="shared" si="334"/>
        <v>0.98242105263157897</v>
      </c>
      <c r="CR252" s="74">
        <f t="shared" si="335"/>
        <v>0.98242105263157897</v>
      </c>
    </row>
    <row r="253" spans="1:96" s="29" customFormat="1" ht="32.25" customHeight="1" outlineLevel="2" x14ac:dyDescent="0.25">
      <c r="A253" s="1293" t="s">
        <v>850</v>
      </c>
      <c r="B253" s="43" t="s">
        <v>713</v>
      </c>
      <c r="C253" s="452">
        <v>10</v>
      </c>
      <c r="D253" s="65" t="s">
        <v>360</v>
      </c>
      <c r="E253" s="33">
        <v>0</v>
      </c>
      <c r="F253" s="33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0">
        <v>0</v>
      </c>
      <c r="Q253" s="31">
        <v>0</v>
      </c>
      <c r="R253" s="30">
        <v>0</v>
      </c>
      <c r="S253" s="30"/>
      <c r="T253" s="33">
        <v>0</v>
      </c>
      <c r="U253" s="31">
        <v>0</v>
      </c>
      <c r="V253" s="30">
        <v>0</v>
      </c>
      <c r="W253" s="30">
        <v>0</v>
      </c>
      <c r="X253" s="33">
        <v>0</v>
      </c>
      <c r="Y253" s="30">
        <v>0</v>
      </c>
      <c r="Z253" s="30">
        <v>0</v>
      </c>
      <c r="AA253" s="30">
        <v>0</v>
      </c>
      <c r="AB253" s="30">
        <v>0</v>
      </c>
      <c r="AC253" s="31">
        <v>0</v>
      </c>
      <c r="AD253" s="30">
        <f t="shared" ref="AD253:AE256" si="447">+F253+H253+J253+L253+N253+P253+R253+T253+V253+X253+Z253+AB253</f>
        <v>0</v>
      </c>
      <c r="AE253" s="33">
        <f t="shared" si="447"/>
        <v>0</v>
      </c>
      <c r="AF253" s="30">
        <v>0</v>
      </c>
      <c r="AG253" s="33">
        <v>16000000</v>
      </c>
      <c r="AH253" s="33">
        <v>0</v>
      </c>
      <c r="AI253" s="442">
        <f t="shared" si="446"/>
        <v>16000000</v>
      </c>
      <c r="AJ253" s="27"/>
      <c r="AK253" s="1349">
        <f>+AJ253+AY253</f>
        <v>16000000</v>
      </c>
      <c r="AL253" s="699">
        <f>+AI253-AJ253</f>
        <v>16000000</v>
      </c>
      <c r="AM253" s="33"/>
      <c r="AN253" s="298"/>
      <c r="AO253" s="298"/>
      <c r="AP253" s="298"/>
      <c r="AQ253" s="299"/>
      <c r="AR253" s="348"/>
      <c r="AS253" s="38"/>
      <c r="AT253" s="38">
        <v>16000000</v>
      </c>
      <c r="AU253" s="36"/>
      <c r="AV253" s="42"/>
      <c r="AW253" s="38"/>
      <c r="AX253" s="38"/>
      <c r="AY253" s="36">
        <f>+SUM(AM253:AX253)</f>
        <v>16000000</v>
      </c>
      <c r="AZ253" s="42"/>
      <c r="BA253" s="30"/>
      <c r="BB253" s="32"/>
      <c r="BC253" s="32"/>
      <c r="BD253" s="32"/>
      <c r="BE253" s="32"/>
      <c r="BF253" s="32"/>
      <c r="BG253" s="32"/>
      <c r="BH253" s="33">
        <v>16000000</v>
      </c>
      <c r="BI253" s="32"/>
      <c r="BJ253" s="32"/>
      <c r="BK253" s="35"/>
      <c r="BL253" s="30">
        <f>+SUM(AZ253:BK253)</f>
        <v>16000000</v>
      </c>
      <c r="BM253" s="42"/>
      <c r="BN253" s="34"/>
      <c r="BO253" s="34"/>
      <c r="BP253" s="34"/>
      <c r="BQ253" s="34"/>
      <c r="BR253" s="38"/>
      <c r="BS253" s="56"/>
      <c r="BT253" s="42"/>
      <c r="BU253" s="1340"/>
      <c r="BV253" s="44"/>
      <c r="BW253" s="38"/>
      <c r="BX253" s="35"/>
      <c r="BY253" s="30">
        <f>+SUM(BM253:BX253)</f>
        <v>0</v>
      </c>
      <c r="BZ253" s="44"/>
      <c r="CA253" s="126"/>
      <c r="CB253" s="126"/>
      <c r="CC253" s="126"/>
      <c r="CD253" s="126"/>
      <c r="CE253" s="38"/>
      <c r="CF253" s="38"/>
      <c r="CG253" s="39"/>
      <c r="CH253" s="476"/>
      <c r="CI253" s="44"/>
      <c r="CJ253" s="38"/>
      <c r="CK253" s="35"/>
      <c r="CL253" s="30">
        <f>+SUM(BZ253:CK253)</f>
        <v>0</v>
      </c>
      <c r="CM253" s="33">
        <f>+AL253-AY253</f>
        <v>0</v>
      </c>
      <c r="CN253" s="33">
        <f>+AY253-BL253</f>
        <v>0</v>
      </c>
      <c r="CO253" s="33">
        <f>+BL253-BY253</f>
        <v>16000000</v>
      </c>
      <c r="CP253" s="33">
        <f>+BY253-CL253</f>
        <v>0</v>
      </c>
      <c r="CQ253" s="74">
        <f t="shared" si="334"/>
        <v>1</v>
      </c>
      <c r="CR253" s="74">
        <f t="shared" si="335"/>
        <v>1</v>
      </c>
    </row>
    <row r="254" spans="1:96" s="29" customFormat="1" ht="40.5" customHeight="1" outlineLevel="2" x14ac:dyDescent="0.25">
      <c r="A254" s="1293" t="s">
        <v>851</v>
      </c>
      <c r="B254" s="43" t="s">
        <v>714</v>
      </c>
      <c r="C254" s="452">
        <v>10</v>
      </c>
      <c r="D254" s="65" t="s">
        <v>104</v>
      </c>
      <c r="E254" s="33">
        <v>0</v>
      </c>
      <c r="F254" s="33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1">
        <v>0</v>
      </c>
      <c r="R254" s="30">
        <v>0</v>
      </c>
      <c r="S254" s="30"/>
      <c r="T254" s="33">
        <v>0</v>
      </c>
      <c r="U254" s="31">
        <v>0</v>
      </c>
      <c r="V254" s="30">
        <v>4000000</v>
      </c>
      <c r="W254" s="30">
        <v>0</v>
      </c>
      <c r="X254" s="33">
        <v>0</v>
      </c>
      <c r="Y254" s="30">
        <v>0</v>
      </c>
      <c r="Z254" s="30">
        <v>0</v>
      </c>
      <c r="AA254" s="30">
        <v>0</v>
      </c>
      <c r="AB254" s="30">
        <v>0</v>
      </c>
      <c r="AC254" s="31">
        <v>0</v>
      </c>
      <c r="AD254" s="30">
        <f t="shared" si="447"/>
        <v>4000000</v>
      </c>
      <c r="AE254" s="33">
        <f>+G254+I254+K254+M254+O254+Q254+S254+U254+W254+Y254+AA254+AC254</f>
        <v>0</v>
      </c>
      <c r="AF254" s="30">
        <v>0</v>
      </c>
      <c r="AG254" s="33">
        <v>14000000</v>
      </c>
      <c r="AH254" s="33">
        <v>0</v>
      </c>
      <c r="AI254" s="442">
        <f t="shared" si="446"/>
        <v>10000000</v>
      </c>
      <c r="AJ254" s="27"/>
      <c r="AK254" s="1349">
        <f>+AJ254+AY254</f>
        <v>10000000</v>
      </c>
      <c r="AL254" s="699">
        <f>+AI254-AJ254</f>
        <v>10000000</v>
      </c>
      <c r="AM254" s="33"/>
      <c r="AN254" s="298"/>
      <c r="AO254" s="298"/>
      <c r="AP254" s="298"/>
      <c r="AQ254" s="299"/>
      <c r="AR254" s="348"/>
      <c r="AS254" s="38"/>
      <c r="AT254" s="38">
        <v>10000000</v>
      </c>
      <c r="AU254" s="36"/>
      <c r="AV254" s="42"/>
      <c r="AW254" s="38"/>
      <c r="AX254" s="38"/>
      <c r="AY254" s="36">
        <f>+SUM(AM254:AX254)</f>
        <v>10000000</v>
      </c>
      <c r="AZ254" s="42"/>
      <c r="BA254" s="30"/>
      <c r="BB254" s="32"/>
      <c r="BC254" s="32"/>
      <c r="BD254" s="32"/>
      <c r="BE254" s="32"/>
      <c r="BF254" s="32"/>
      <c r="BG254" s="32"/>
      <c r="BH254" s="33">
        <v>3105186</v>
      </c>
      <c r="BI254" s="32"/>
      <c r="BJ254" s="32"/>
      <c r="BK254" s="35"/>
      <c r="BL254" s="30">
        <f>+SUM(AZ254:BK254)</f>
        <v>3105186</v>
      </c>
      <c r="BM254" s="42"/>
      <c r="BN254" s="38"/>
      <c r="BO254" s="38"/>
      <c r="BP254" s="38"/>
      <c r="BQ254" s="38"/>
      <c r="BR254" s="38"/>
      <c r="BS254" s="56"/>
      <c r="BT254" s="42"/>
      <c r="BU254" s="30">
        <v>2498301</v>
      </c>
      <c r="BV254" s="44"/>
      <c r="BW254" s="38"/>
      <c r="BX254" s="35"/>
      <c r="BY254" s="30">
        <f>+SUM(BM254:BX254)</f>
        <v>2498301</v>
      </c>
      <c r="BZ254" s="44">
        <v>0</v>
      </c>
      <c r="CA254" s="126"/>
      <c r="CB254" s="126"/>
      <c r="CC254" s="126"/>
      <c r="CD254" s="126"/>
      <c r="CE254" s="126"/>
      <c r="CF254" s="126"/>
      <c r="CG254" s="39"/>
      <c r="CH254" s="476">
        <v>1500191</v>
      </c>
      <c r="CI254" s="44"/>
      <c r="CJ254" s="38"/>
      <c r="CK254" s="35"/>
      <c r="CL254" s="30">
        <f>+SUM(BZ254:CK254)</f>
        <v>1500191</v>
      </c>
      <c r="CM254" s="33">
        <f>+AL254-AY254</f>
        <v>0</v>
      </c>
      <c r="CN254" s="33">
        <f>+AY254-BL254</f>
        <v>6894814</v>
      </c>
      <c r="CO254" s="33">
        <f>+BL254-BY254</f>
        <v>606885</v>
      </c>
      <c r="CP254" s="33">
        <f>+BY254-CL254</f>
        <v>998110</v>
      </c>
      <c r="CQ254" s="74">
        <f t="shared" si="334"/>
        <v>1</v>
      </c>
      <c r="CR254" s="74">
        <f t="shared" si="335"/>
        <v>0.31051859999999998</v>
      </c>
    </row>
    <row r="255" spans="1:96" s="29" customFormat="1" ht="27" customHeight="1" outlineLevel="2" x14ac:dyDescent="0.25">
      <c r="A255" s="1293" t="s">
        <v>852</v>
      </c>
      <c r="B255" s="43" t="s">
        <v>715</v>
      </c>
      <c r="C255" s="452">
        <v>10</v>
      </c>
      <c r="D255" s="65" t="s">
        <v>686</v>
      </c>
      <c r="E255" s="33">
        <v>0</v>
      </c>
      <c r="F255" s="33">
        <v>0</v>
      </c>
      <c r="G255" s="30">
        <v>0</v>
      </c>
      <c r="H255" s="30">
        <v>0</v>
      </c>
      <c r="I255" s="30">
        <v>0</v>
      </c>
      <c r="J255" s="30">
        <v>0</v>
      </c>
      <c r="K255" s="30">
        <v>0</v>
      </c>
      <c r="L255" s="30">
        <v>0</v>
      </c>
      <c r="M255" s="30">
        <v>0</v>
      </c>
      <c r="N255" s="30">
        <v>0</v>
      </c>
      <c r="O255" s="30">
        <v>0</v>
      </c>
      <c r="P255" s="30">
        <v>0</v>
      </c>
      <c r="Q255" s="31">
        <v>0</v>
      </c>
      <c r="R255" s="30">
        <v>0</v>
      </c>
      <c r="S255" s="30"/>
      <c r="T255" s="33">
        <v>0</v>
      </c>
      <c r="U255" s="31">
        <v>0</v>
      </c>
      <c r="V255" s="30"/>
      <c r="W255" s="30">
        <v>20000000</v>
      </c>
      <c r="X255" s="33">
        <v>0</v>
      </c>
      <c r="Y255" s="30">
        <v>0</v>
      </c>
      <c r="Z255" s="30">
        <v>0</v>
      </c>
      <c r="AA255" s="30">
        <v>0</v>
      </c>
      <c r="AB255" s="30">
        <v>0</v>
      </c>
      <c r="AC255" s="31">
        <v>0</v>
      </c>
      <c r="AD255" s="30">
        <f t="shared" si="447"/>
        <v>0</v>
      </c>
      <c r="AE255" s="33">
        <f>+G255+I255+K255+M255+O255+Q255+S255+U255+W255+Y255+AA255+AC255</f>
        <v>20000000</v>
      </c>
      <c r="AF255" s="30">
        <v>0</v>
      </c>
      <c r="AG255" s="33">
        <v>160000000</v>
      </c>
      <c r="AH255" s="33">
        <v>0</v>
      </c>
      <c r="AI255" s="442">
        <f t="shared" si="446"/>
        <v>180000000</v>
      </c>
      <c r="AJ255" s="27"/>
      <c r="AK255" s="1349">
        <f>+AJ255+AY255</f>
        <v>180000000</v>
      </c>
      <c r="AL255" s="699">
        <f>+AI255-AJ255</f>
        <v>180000000</v>
      </c>
      <c r="AM255" s="33"/>
      <c r="AN255" s="298"/>
      <c r="AO255" s="298"/>
      <c r="AP255" s="298"/>
      <c r="AQ255" s="299"/>
      <c r="AR255" s="348"/>
      <c r="AS255" s="38"/>
      <c r="AT255" s="38"/>
      <c r="AU255" s="36">
        <v>180000000</v>
      </c>
      <c r="AV255" s="42"/>
      <c r="AW255" s="38"/>
      <c r="AX255" s="38"/>
      <c r="AY255" s="36">
        <f>+SUM(AM255:AX255)</f>
        <v>180000000</v>
      </c>
      <c r="AZ255" s="42"/>
      <c r="BA255" s="31"/>
      <c r="BB255" s="38"/>
      <c r="BC255" s="38"/>
      <c r="BD255" s="32"/>
      <c r="BE255" s="32"/>
      <c r="BF255" s="32"/>
      <c r="BG255" s="32"/>
      <c r="BH255" s="33"/>
      <c r="BI255" s="32"/>
      <c r="BJ255" s="32"/>
      <c r="BK255" s="35"/>
      <c r="BL255" s="30">
        <f>+SUM(AZ255:BK255)</f>
        <v>0</v>
      </c>
      <c r="BM255" s="42"/>
      <c r="BN255" s="38"/>
      <c r="BO255" s="38"/>
      <c r="BP255" s="38"/>
      <c r="BQ255" s="38"/>
      <c r="BR255" s="38"/>
      <c r="BS255" s="56"/>
      <c r="BT255" s="42"/>
      <c r="BU255" s="1340"/>
      <c r="BV255" s="44"/>
      <c r="BW255" s="38"/>
      <c r="BX255" s="35"/>
      <c r="BY255" s="30">
        <f>+SUM(BM255:BX255)</f>
        <v>0</v>
      </c>
      <c r="BZ255" s="42"/>
      <c r="CA255" s="38"/>
      <c r="CB255" s="38"/>
      <c r="CC255" s="38"/>
      <c r="CD255" s="38"/>
      <c r="CE255" s="38"/>
      <c r="CF255" s="38"/>
      <c r="CG255" s="39"/>
      <c r="CH255" s="476"/>
      <c r="CI255" s="44"/>
      <c r="CJ255" s="38"/>
      <c r="CK255" s="35"/>
      <c r="CL255" s="30">
        <f>+SUM(BZ255:CK255)</f>
        <v>0</v>
      </c>
      <c r="CM255" s="33">
        <f>+AL255-AY255</f>
        <v>0</v>
      </c>
      <c r="CN255" s="33">
        <f>+AY255-BL255</f>
        <v>180000000</v>
      </c>
      <c r="CO255" s="33">
        <f>+BL255-BY255</f>
        <v>0</v>
      </c>
      <c r="CP255" s="33">
        <f>+BY255-CL255</f>
        <v>0</v>
      </c>
      <c r="CQ255" s="74">
        <f t="shared" si="334"/>
        <v>1</v>
      </c>
      <c r="CR255" s="74">
        <f t="shared" si="335"/>
        <v>0</v>
      </c>
    </row>
    <row r="256" spans="1:96" s="29" customFormat="1" ht="33.75" customHeight="1" outlineLevel="2" thickBot="1" x14ac:dyDescent="0.3">
      <c r="A256" s="1293" t="s">
        <v>853</v>
      </c>
      <c r="B256" s="49" t="s">
        <v>716</v>
      </c>
      <c r="C256" s="459">
        <v>10</v>
      </c>
      <c r="D256" s="1362" t="s">
        <v>362</v>
      </c>
      <c r="E256" s="55">
        <v>0</v>
      </c>
      <c r="F256" s="55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3">
        <v>0</v>
      </c>
      <c r="R256" s="54"/>
      <c r="S256" s="54"/>
      <c r="T256" s="55">
        <v>14000000</v>
      </c>
      <c r="U256" s="53">
        <v>0</v>
      </c>
      <c r="V256" s="54">
        <v>0</v>
      </c>
      <c r="W256" s="54">
        <v>0</v>
      </c>
      <c r="X256" s="55">
        <v>0</v>
      </c>
      <c r="Y256" s="54">
        <v>0</v>
      </c>
      <c r="Z256" s="54">
        <v>0</v>
      </c>
      <c r="AA256" s="54">
        <v>0</v>
      </c>
      <c r="AB256" s="54">
        <v>0</v>
      </c>
      <c r="AC256" s="53">
        <v>0</v>
      </c>
      <c r="AD256" s="54">
        <f t="shared" si="447"/>
        <v>14000000</v>
      </c>
      <c r="AE256" s="55">
        <f t="shared" si="447"/>
        <v>0</v>
      </c>
      <c r="AF256" s="54"/>
      <c r="AG256" s="55">
        <v>70000000</v>
      </c>
      <c r="AH256" s="55">
        <v>0</v>
      </c>
      <c r="AI256" s="1354">
        <f t="shared" si="446"/>
        <v>56000000</v>
      </c>
      <c r="AJ256" s="746"/>
      <c r="AK256" s="1350">
        <f>+AJ256+AY256</f>
        <v>56000000</v>
      </c>
      <c r="AL256" s="1347">
        <f>+AI256-AJ256</f>
        <v>56000000</v>
      </c>
      <c r="AM256" s="55"/>
      <c r="AN256" s="54"/>
      <c r="AO256" s="54"/>
      <c r="AP256" s="54"/>
      <c r="AQ256" s="54"/>
      <c r="AR256" s="1297"/>
      <c r="AS256" s="50"/>
      <c r="AT256" s="50"/>
      <c r="AU256" s="483">
        <v>56000000</v>
      </c>
      <c r="AV256" s="52"/>
      <c r="AW256" s="50"/>
      <c r="AX256" s="50"/>
      <c r="AY256" s="483">
        <f>+SUM(AM256:AX256)</f>
        <v>56000000</v>
      </c>
      <c r="AZ256" s="52"/>
      <c r="BA256" s="50"/>
      <c r="BB256" s="50"/>
      <c r="BC256" s="50"/>
      <c r="BD256" s="50"/>
      <c r="BE256" s="139"/>
      <c r="BF256" s="139"/>
      <c r="BG256" s="139"/>
      <c r="BH256" s="55"/>
      <c r="BI256" s="139"/>
      <c r="BJ256" s="139"/>
      <c r="BK256" s="51"/>
      <c r="BL256" s="54">
        <f>+SUM(AZ256:BK256)</f>
        <v>0</v>
      </c>
      <c r="BM256" s="52"/>
      <c r="BN256" s="482"/>
      <c r="BO256" s="482"/>
      <c r="BP256" s="482"/>
      <c r="BQ256" s="482"/>
      <c r="BR256" s="50"/>
      <c r="BS256" s="1298"/>
      <c r="BT256" s="52"/>
      <c r="BU256" s="1341"/>
      <c r="BV256" s="1296"/>
      <c r="BW256" s="50"/>
      <c r="BX256" s="51"/>
      <c r="BY256" s="54">
        <f>+SUM(BM256:BX256)</f>
        <v>0</v>
      </c>
      <c r="BZ256" s="1334">
        <v>0</v>
      </c>
      <c r="CA256" s="1299">
        <v>0</v>
      </c>
      <c r="CB256" s="1299">
        <v>0</v>
      </c>
      <c r="CC256" s="1299">
        <v>0</v>
      </c>
      <c r="CD256" s="1299">
        <v>0</v>
      </c>
      <c r="CE256" s="1299">
        <v>0</v>
      </c>
      <c r="CF256" s="1299">
        <v>0</v>
      </c>
      <c r="CG256" s="1299">
        <v>0</v>
      </c>
      <c r="CH256" s="1333">
        <v>0</v>
      </c>
      <c r="CI256" s="1334"/>
      <c r="CJ256" s="1299"/>
      <c r="CK256" s="1299"/>
      <c r="CL256" s="1333">
        <f>+SUM(BZ256:CK256)</f>
        <v>0</v>
      </c>
      <c r="CM256" s="55">
        <f>+AL256-AY256</f>
        <v>0</v>
      </c>
      <c r="CN256" s="55">
        <f>+AY256-BL256</f>
        <v>56000000</v>
      </c>
      <c r="CO256" s="55">
        <f>+BL256-BY256</f>
        <v>0</v>
      </c>
      <c r="CP256" s="55">
        <f>+BY256-CL256</f>
        <v>0</v>
      </c>
      <c r="CQ256" s="1315">
        <f t="shared" si="334"/>
        <v>1</v>
      </c>
      <c r="CR256" s="1315">
        <f t="shared" si="335"/>
        <v>0</v>
      </c>
    </row>
    <row r="257" spans="1:96" s="29" customFormat="1" ht="17.25" customHeight="1" x14ac:dyDescent="0.2">
      <c r="A257" s="264"/>
      <c r="B257" s="264"/>
      <c r="C257" s="264"/>
      <c r="D257" s="264"/>
      <c r="E257" s="264"/>
      <c r="F257" s="264"/>
      <c r="G257" s="264"/>
      <c r="H257" s="264"/>
      <c r="I257" s="264"/>
      <c r="J257" s="264"/>
      <c r="K257" s="264"/>
      <c r="L257" s="264"/>
      <c r="M257" s="264"/>
      <c r="N257" s="264"/>
      <c r="O257" s="264"/>
      <c r="P257" s="264"/>
      <c r="Q257" s="264"/>
      <c r="R257" s="264"/>
      <c r="S257" s="264"/>
      <c r="T257" s="264"/>
      <c r="U257" s="264"/>
      <c r="V257" s="264"/>
      <c r="W257" s="264"/>
      <c r="X257" s="264"/>
      <c r="Y257" s="264"/>
      <c r="Z257" s="264"/>
      <c r="AA257" s="264"/>
      <c r="AB257" s="264"/>
      <c r="AC257" s="264"/>
      <c r="AD257" s="264"/>
      <c r="AE257" s="264"/>
      <c r="AF257" s="264"/>
      <c r="AG257" s="264"/>
      <c r="AH257" s="264"/>
      <c r="AI257" s="264"/>
      <c r="AJ257" s="264"/>
      <c r="AK257" s="264"/>
      <c r="AL257" s="264"/>
      <c r="AM257" s="264"/>
      <c r="AN257" s="264"/>
      <c r="AO257" s="264"/>
      <c r="AP257" s="264"/>
      <c r="AQ257" s="264"/>
      <c r="AR257" s="264"/>
      <c r="AS257" s="264"/>
      <c r="AT257" s="264"/>
      <c r="AU257" s="264"/>
      <c r="AV257" s="264"/>
      <c r="AW257" s="264"/>
      <c r="AX257" s="264"/>
      <c r="AY257" s="264"/>
      <c r="AZ257" s="264"/>
      <c r="BA257" s="264"/>
      <c r="BB257" s="264"/>
      <c r="BC257" s="264"/>
      <c r="BD257" s="264"/>
      <c r="BE257" s="264"/>
      <c r="BF257" s="264"/>
      <c r="BG257" s="264"/>
      <c r="BH257" s="264"/>
      <c r="BI257" s="264"/>
      <c r="BJ257" s="264"/>
      <c r="BK257" s="264"/>
      <c r="BL257" s="264"/>
      <c r="BM257" s="264"/>
      <c r="BN257" s="264"/>
      <c r="BO257" s="264"/>
      <c r="BP257" s="264"/>
      <c r="BQ257" s="264"/>
      <c r="BR257" s="264"/>
      <c r="BS257" s="264"/>
      <c r="BT257" s="264"/>
      <c r="BU257" s="264"/>
      <c r="BV257" s="264"/>
      <c r="BW257" s="264"/>
      <c r="BX257" s="264"/>
      <c r="BY257" s="264"/>
      <c r="BZ257" s="264"/>
      <c r="CA257" s="264"/>
      <c r="CB257" s="264"/>
      <c r="CC257" s="264"/>
      <c r="CD257" s="264"/>
      <c r="CE257" s="264"/>
      <c r="CF257" s="264"/>
      <c r="CG257" s="264"/>
      <c r="CH257" s="264"/>
      <c r="CI257" s="264"/>
      <c r="CJ257" s="264"/>
      <c r="CK257" s="264"/>
      <c r="CL257" s="264"/>
      <c r="CM257" s="264"/>
      <c r="CN257" s="264"/>
      <c r="CO257" s="264"/>
      <c r="CP257" s="264"/>
      <c r="CQ257" s="264"/>
      <c r="CR257" s="264"/>
    </row>
    <row r="258" spans="1:96" s="86" customFormat="1" ht="18" customHeight="1" thickBot="1" x14ac:dyDescent="0.25">
      <c r="A258" s="950"/>
      <c r="B258" s="950"/>
      <c r="C258" s="950"/>
      <c r="D258" s="950"/>
      <c r="E258" s="950"/>
      <c r="F258" s="950"/>
      <c r="G258" s="950"/>
      <c r="H258" s="950"/>
      <c r="I258" s="950"/>
      <c r="J258" s="950"/>
      <c r="K258" s="950"/>
      <c r="L258" s="950"/>
      <c r="M258" s="950"/>
      <c r="N258" s="950"/>
      <c r="O258" s="950"/>
      <c r="P258" s="950"/>
      <c r="Q258" s="950"/>
      <c r="R258" s="950"/>
      <c r="S258" s="950"/>
      <c r="T258" s="950"/>
      <c r="U258" s="950"/>
      <c r="V258" s="950"/>
      <c r="W258" s="950"/>
      <c r="X258" s="950"/>
      <c r="Y258" s="950"/>
      <c r="Z258" s="950"/>
      <c r="AA258" s="950"/>
      <c r="AB258" s="950"/>
      <c r="AC258" s="950"/>
      <c r="AD258" s="950"/>
      <c r="AE258" s="950"/>
      <c r="AF258" s="950"/>
      <c r="AG258" s="950"/>
      <c r="AH258" s="950"/>
      <c r="AI258" s="950"/>
      <c r="AJ258" s="950"/>
      <c r="AK258" s="950"/>
      <c r="AL258" s="950"/>
      <c r="AM258" s="950"/>
      <c r="AN258" s="950"/>
      <c r="AO258" s="950"/>
      <c r="AP258" s="950"/>
      <c r="AQ258" s="950"/>
      <c r="AR258" s="950"/>
      <c r="AS258" s="950"/>
      <c r="AT258" s="950"/>
      <c r="AU258" s="950"/>
      <c r="AV258" s="950"/>
      <c r="AW258" s="950"/>
      <c r="AX258" s="950"/>
      <c r="AY258" s="950"/>
      <c r="AZ258" s="950"/>
      <c r="BA258" s="950"/>
      <c r="BB258" s="950"/>
      <c r="BC258" s="950"/>
      <c r="BD258" s="950"/>
      <c r="BE258" s="950"/>
      <c r="BF258" s="950"/>
      <c r="BG258" s="950"/>
      <c r="BH258" s="950"/>
      <c r="BI258" s="950"/>
      <c r="BJ258" s="950"/>
      <c r="BK258" s="950"/>
      <c r="BL258" s="950"/>
      <c r="BM258" s="950"/>
      <c r="BN258" s="950"/>
      <c r="BO258" s="950"/>
      <c r="BP258" s="950"/>
      <c r="BQ258" s="950"/>
      <c r="BR258" s="950"/>
      <c r="BS258" s="950"/>
      <c r="BT258" s="950"/>
      <c r="BU258" s="950"/>
      <c r="BV258" s="950"/>
      <c r="BW258" s="950"/>
      <c r="BX258" s="950"/>
      <c r="BY258" s="950"/>
      <c r="BZ258" s="950"/>
      <c r="CA258" s="950"/>
      <c r="CB258" s="950"/>
      <c r="CC258" s="950"/>
      <c r="CD258" s="950"/>
      <c r="CE258" s="950"/>
      <c r="CF258" s="950"/>
      <c r="CG258" s="950"/>
      <c r="CH258" s="950"/>
      <c r="CI258" s="950"/>
      <c r="CJ258" s="950"/>
      <c r="CK258" s="950"/>
      <c r="CL258" s="950"/>
      <c r="CM258" s="950"/>
      <c r="CN258" s="950"/>
      <c r="CO258" s="950"/>
      <c r="CP258" s="950"/>
      <c r="CQ258" s="950"/>
      <c r="CR258" s="950"/>
    </row>
    <row r="259" spans="1:96" s="352" customFormat="1" ht="30" customHeight="1" thickBot="1" x14ac:dyDescent="0.25">
      <c r="A259" s="163"/>
      <c r="B259" s="349"/>
      <c r="C259" s="466"/>
      <c r="D259" s="740" t="s">
        <v>5</v>
      </c>
      <c r="E259" s="741">
        <f t="shared" ref="E259:S259" si="448">+E151+E11</f>
        <v>470024036667</v>
      </c>
      <c r="F259" s="350">
        <f t="shared" si="448"/>
        <v>329500000</v>
      </c>
      <c r="G259" s="350">
        <f t="shared" si="448"/>
        <v>329500000</v>
      </c>
      <c r="H259" s="350">
        <f t="shared" si="448"/>
        <v>317600000</v>
      </c>
      <c r="I259" s="350">
        <f t="shared" si="448"/>
        <v>317600000</v>
      </c>
      <c r="J259" s="350">
        <f t="shared" si="448"/>
        <v>43223589</v>
      </c>
      <c r="K259" s="350">
        <f t="shared" si="448"/>
        <v>43223589</v>
      </c>
      <c r="L259" s="350">
        <f t="shared" si="448"/>
        <v>393991572</v>
      </c>
      <c r="M259" s="350">
        <f t="shared" si="448"/>
        <v>393991572</v>
      </c>
      <c r="N259" s="350">
        <f t="shared" si="448"/>
        <v>452152000</v>
      </c>
      <c r="O259" s="350">
        <f t="shared" si="448"/>
        <v>452152000</v>
      </c>
      <c r="P259" s="350">
        <f t="shared" si="448"/>
        <v>1250119338</v>
      </c>
      <c r="Q259" s="350">
        <f t="shared" si="448"/>
        <v>1250119338</v>
      </c>
      <c r="R259" s="350">
        <f t="shared" si="448"/>
        <v>211595455</v>
      </c>
      <c r="S259" s="350">
        <f t="shared" si="448"/>
        <v>211595455</v>
      </c>
      <c r="T259" s="350">
        <f>+T151+T11+T11</f>
        <v>844000000</v>
      </c>
      <c r="U259" s="350">
        <f t="shared" ref="U259:AZ259" si="449">+U151+U11</f>
        <v>844000000</v>
      </c>
      <c r="V259" s="350">
        <f t="shared" si="449"/>
        <v>19699924458</v>
      </c>
      <c r="W259" s="350">
        <f t="shared" si="449"/>
        <v>19699924458</v>
      </c>
      <c r="X259" s="350">
        <f t="shared" si="449"/>
        <v>0</v>
      </c>
      <c r="Y259" s="350">
        <f t="shared" si="449"/>
        <v>0</v>
      </c>
      <c r="Z259" s="350">
        <f t="shared" si="449"/>
        <v>0</v>
      </c>
      <c r="AA259" s="350">
        <f t="shared" si="449"/>
        <v>0</v>
      </c>
      <c r="AB259" s="350">
        <f t="shared" si="449"/>
        <v>0</v>
      </c>
      <c r="AC259" s="350">
        <f t="shared" si="449"/>
        <v>0</v>
      </c>
      <c r="AD259" s="350">
        <f t="shared" si="449"/>
        <v>23498106412</v>
      </c>
      <c r="AE259" s="1278">
        <f t="shared" si="449"/>
        <v>23498106412</v>
      </c>
      <c r="AF259" s="741">
        <f t="shared" si="449"/>
        <v>8073920000</v>
      </c>
      <c r="AG259" s="350">
        <f t="shared" si="449"/>
        <v>32271245822</v>
      </c>
      <c r="AH259" s="350">
        <f t="shared" si="449"/>
        <v>523920000</v>
      </c>
      <c r="AI259" s="350">
        <f t="shared" si="449"/>
        <v>494221362489</v>
      </c>
      <c r="AJ259" s="350">
        <f t="shared" si="449"/>
        <v>2050000000</v>
      </c>
      <c r="AK259" s="350">
        <f t="shared" si="449"/>
        <v>419036618943.17999</v>
      </c>
      <c r="AL259" s="350">
        <f t="shared" si="449"/>
        <v>491647442489</v>
      </c>
      <c r="AM259" s="350">
        <f t="shared" si="449"/>
        <v>388718637930.27002</v>
      </c>
      <c r="AN259" s="350">
        <f t="shared" si="449"/>
        <v>7263237955.1199999</v>
      </c>
      <c r="AO259" s="350">
        <f t="shared" si="449"/>
        <v>4760664751.29</v>
      </c>
      <c r="AP259" s="350">
        <f t="shared" si="449"/>
        <v>2160163664</v>
      </c>
      <c r="AQ259" s="350">
        <f t="shared" si="449"/>
        <v>1944942113</v>
      </c>
      <c r="AR259" s="350">
        <f t="shared" si="449"/>
        <v>2829529384</v>
      </c>
      <c r="AS259" s="350">
        <f t="shared" si="449"/>
        <v>2876083107.5</v>
      </c>
      <c r="AT259" s="350">
        <f t="shared" si="449"/>
        <v>3929896904</v>
      </c>
      <c r="AU259" s="350">
        <f t="shared" si="449"/>
        <v>3327691034</v>
      </c>
      <c r="AV259" s="350">
        <f t="shared" si="449"/>
        <v>0</v>
      </c>
      <c r="AW259" s="350">
        <f t="shared" si="449"/>
        <v>0</v>
      </c>
      <c r="AX259" s="350">
        <f t="shared" si="449"/>
        <v>0</v>
      </c>
      <c r="AY259" s="350">
        <f t="shared" si="449"/>
        <v>416986618943.17999</v>
      </c>
      <c r="AZ259" s="350">
        <f t="shared" si="449"/>
        <v>71070167234.119995</v>
      </c>
      <c r="BA259" s="350">
        <f t="shared" ref="BA259:CF259" si="450">+BA151+BA11</f>
        <v>12947442677.92</v>
      </c>
      <c r="BB259" s="350">
        <f t="shared" si="450"/>
        <v>106854096484.29001</v>
      </c>
      <c r="BC259" s="350">
        <f t="shared" si="450"/>
        <v>50690516715.199997</v>
      </c>
      <c r="BD259" s="350">
        <f t="shared" si="450"/>
        <v>20073393538</v>
      </c>
      <c r="BE259" s="350">
        <f t="shared" si="450"/>
        <v>18608564208.77</v>
      </c>
      <c r="BF259" s="350">
        <f t="shared" si="450"/>
        <v>12940639606</v>
      </c>
      <c r="BG259" s="350">
        <f t="shared" si="450"/>
        <v>18935923033</v>
      </c>
      <c r="BH259" s="350">
        <f t="shared" si="450"/>
        <v>19097330784.440002</v>
      </c>
      <c r="BI259" s="350">
        <f t="shared" si="450"/>
        <v>0</v>
      </c>
      <c r="BJ259" s="350">
        <f t="shared" si="450"/>
        <v>0</v>
      </c>
      <c r="BK259" s="350">
        <f t="shared" si="450"/>
        <v>0</v>
      </c>
      <c r="BL259" s="350">
        <f t="shared" si="450"/>
        <v>360774351555.73999</v>
      </c>
      <c r="BM259" s="350">
        <f t="shared" si="450"/>
        <v>9915880240</v>
      </c>
      <c r="BN259" s="350">
        <f t="shared" si="450"/>
        <v>27095079101</v>
      </c>
      <c r="BO259" s="350">
        <f t="shared" si="450"/>
        <v>29666230503.799999</v>
      </c>
      <c r="BP259" s="350">
        <f t="shared" si="450"/>
        <v>25372981117</v>
      </c>
      <c r="BQ259" s="350">
        <f t="shared" si="450"/>
        <v>31374570761</v>
      </c>
      <c r="BR259" s="350">
        <f t="shared" si="450"/>
        <v>31668371555.43</v>
      </c>
      <c r="BS259" s="350">
        <f t="shared" si="450"/>
        <v>31325673341.25</v>
      </c>
      <c r="BT259" s="350">
        <f t="shared" si="450"/>
        <v>32052588285.41</v>
      </c>
      <c r="BU259" s="350">
        <f t="shared" si="450"/>
        <v>32872319628.41</v>
      </c>
      <c r="BV259" s="350">
        <f t="shared" si="450"/>
        <v>0</v>
      </c>
      <c r="BW259" s="350">
        <f t="shared" si="450"/>
        <v>0</v>
      </c>
      <c r="BX259" s="350">
        <f t="shared" si="450"/>
        <v>0</v>
      </c>
      <c r="BY259" s="350">
        <f t="shared" si="450"/>
        <v>267605306097.29999</v>
      </c>
      <c r="BZ259" s="350">
        <f t="shared" si="450"/>
        <v>8225080600</v>
      </c>
      <c r="CA259" s="350">
        <f t="shared" si="450"/>
        <v>25425854452</v>
      </c>
      <c r="CB259" s="350">
        <f t="shared" si="450"/>
        <v>28036304672.799999</v>
      </c>
      <c r="CC259" s="350">
        <f t="shared" si="450"/>
        <v>23485441126</v>
      </c>
      <c r="CD259" s="350">
        <f t="shared" si="450"/>
        <v>29800827278</v>
      </c>
      <c r="CE259" s="350">
        <f t="shared" si="450"/>
        <v>29976815281.43</v>
      </c>
      <c r="CF259" s="350">
        <f t="shared" si="450"/>
        <v>32293525579.25</v>
      </c>
      <c r="CG259" s="350">
        <f t="shared" ref="CG259:CP259" si="451">+CG151+CG11</f>
        <v>32573999652.41</v>
      </c>
      <c r="CH259" s="350">
        <f t="shared" si="451"/>
        <v>32985320801.41</v>
      </c>
      <c r="CI259" s="350">
        <f t="shared" si="451"/>
        <v>0</v>
      </c>
      <c r="CJ259" s="350">
        <f t="shared" si="451"/>
        <v>0</v>
      </c>
      <c r="CK259" s="350">
        <f t="shared" si="451"/>
        <v>0</v>
      </c>
      <c r="CL259" s="350">
        <f t="shared" si="451"/>
        <v>267374187604.29999</v>
      </c>
      <c r="CM259" s="350">
        <f t="shared" si="451"/>
        <v>75184743545.820007</v>
      </c>
      <c r="CN259" s="350">
        <f t="shared" si="451"/>
        <v>56212267387.440002</v>
      </c>
      <c r="CO259" s="350">
        <f t="shared" si="451"/>
        <v>93169045458.440002</v>
      </c>
      <c r="CP259" s="350">
        <f t="shared" si="451"/>
        <v>231118493</v>
      </c>
      <c r="CQ259" s="351">
        <f t="shared" si="334"/>
        <v>0.84814153986473662</v>
      </c>
      <c r="CR259" s="351">
        <f t="shared" si="335"/>
        <v>0.73380703401871528</v>
      </c>
    </row>
    <row r="260" spans="1:96" x14ac:dyDescent="0.25">
      <c r="A260" s="353"/>
      <c r="B260" s="446"/>
      <c r="C260" s="354"/>
      <c r="D260" s="355"/>
      <c r="E260" s="356"/>
      <c r="F260" s="356"/>
      <c r="G260" s="356"/>
      <c r="H260" s="356"/>
      <c r="I260" s="356"/>
      <c r="J260" s="356"/>
      <c r="K260" s="356"/>
      <c r="L260" s="356"/>
      <c r="M260" s="356"/>
      <c r="N260" s="356"/>
      <c r="O260" s="356"/>
      <c r="P260" s="356"/>
      <c r="Q260" s="356"/>
      <c r="R260" s="356"/>
      <c r="S260" s="356"/>
      <c r="T260" s="356"/>
      <c r="U260" s="356"/>
      <c r="V260" s="356"/>
      <c r="W260" s="356"/>
      <c r="X260" s="356"/>
      <c r="Y260" s="356"/>
      <c r="Z260" s="356"/>
      <c r="AA260" s="356"/>
      <c r="AB260" s="356"/>
      <c r="AC260" s="356"/>
      <c r="AD260" s="356"/>
      <c r="AE260" s="356"/>
      <c r="AF260" s="356"/>
      <c r="AG260" s="356"/>
      <c r="AH260" s="356"/>
      <c r="AI260" s="356"/>
      <c r="AJ260" s="356"/>
      <c r="AK260" s="356"/>
      <c r="AL260" s="356"/>
      <c r="AM260" s="356"/>
      <c r="AN260" s="356"/>
      <c r="AO260" s="356"/>
      <c r="AP260" s="356"/>
      <c r="AQ260" s="356"/>
      <c r="AR260" s="356"/>
      <c r="AS260" s="356"/>
      <c r="AT260" s="356"/>
      <c r="AU260" s="356"/>
      <c r="AV260" s="356"/>
      <c r="AW260" s="357"/>
      <c r="AX260" s="356"/>
      <c r="AY260" s="356"/>
      <c r="AZ260" s="356"/>
      <c r="BA260" s="356"/>
      <c r="BB260" s="356"/>
      <c r="BC260" s="356"/>
      <c r="BD260" s="356"/>
      <c r="BE260" s="356"/>
      <c r="BF260" s="356"/>
      <c r="BG260" s="356"/>
      <c r="BH260" s="356"/>
      <c r="BI260" s="356"/>
      <c r="BJ260" s="356"/>
      <c r="BK260" s="356"/>
      <c r="BL260" s="356"/>
      <c r="BM260" s="356"/>
      <c r="BN260" s="356"/>
      <c r="BO260" s="356"/>
      <c r="BP260" s="356"/>
      <c r="BQ260" s="356"/>
      <c r="BR260" s="356"/>
      <c r="BS260" s="356"/>
      <c r="BT260" s="356"/>
      <c r="BU260" s="356"/>
      <c r="BV260" s="356"/>
      <c r="BW260" s="356"/>
      <c r="BX260" s="358"/>
      <c r="BY260" s="356"/>
      <c r="BZ260" s="356"/>
      <c r="CA260" s="356"/>
      <c r="CB260" s="356"/>
      <c r="CC260" s="356"/>
      <c r="CD260" s="356"/>
      <c r="CE260" s="356"/>
      <c r="CF260" s="356"/>
      <c r="CG260" s="356"/>
      <c r="CH260" s="356"/>
      <c r="CI260" s="356"/>
      <c r="CJ260" s="356"/>
      <c r="CK260" s="356"/>
      <c r="CL260" s="356"/>
      <c r="CM260" s="356"/>
      <c r="CN260" s="356"/>
      <c r="CO260" s="356"/>
      <c r="CP260" s="356"/>
      <c r="CQ260" s="359"/>
      <c r="CR260" s="359"/>
    </row>
    <row r="262" spans="1:96" x14ac:dyDescent="0.25">
      <c r="B262" s="447"/>
    </row>
  </sheetData>
  <autoFilter ref="A10:CR260"/>
  <mergeCells count="33">
    <mergeCell ref="AZ8:BK9"/>
    <mergeCell ref="BL8:BL9"/>
    <mergeCell ref="BM8:BX9"/>
    <mergeCell ref="BY8:BY9"/>
    <mergeCell ref="BZ8:CK9"/>
    <mergeCell ref="CL8:CL9"/>
    <mergeCell ref="CM8:CM9"/>
    <mergeCell ref="AF8:AG8"/>
    <mergeCell ref="CN8:CN9"/>
    <mergeCell ref="CO8:CO9"/>
    <mergeCell ref="CP8:CP9"/>
    <mergeCell ref="AY8:AY9"/>
    <mergeCell ref="AI8:AI9"/>
    <mergeCell ref="AJ8:AJ10"/>
    <mergeCell ref="AK8:AK10"/>
    <mergeCell ref="AL8:AL9"/>
    <mergeCell ref="AM8:AX9"/>
    <mergeCell ref="T9:U9"/>
    <mergeCell ref="V9:W9"/>
    <mergeCell ref="X9:Y9"/>
    <mergeCell ref="Z9:AA9"/>
    <mergeCell ref="AB9:AC9"/>
    <mergeCell ref="E8:E9"/>
    <mergeCell ref="F8:AC8"/>
    <mergeCell ref="AD8:AE9"/>
    <mergeCell ref="AH8:AH9"/>
    <mergeCell ref="F9:G9"/>
    <mergeCell ref="H9:I9"/>
    <mergeCell ref="J9:K9"/>
    <mergeCell ref="L9:M9"/>
    <mergeCell ref="N9:O9"/>
    <mergeCell ref="P9:Q9"/>
    <mergeCell ref="R9:S9"/>
  </mergeCells>
  <conditionalFormatting sqref="AY44">
    <cfRule type="iconSet" priority="84">
      <iconSet reverse="1">
        <cfvo type="percent" val="0"/>
        <cfvo type="formula" val="#REF!*0.8"/>
        <cfvo type="formula" val="#REF!*0.9"/>
      </iconSet>
    </cfRule>
  </conditionalFormatting>
  <conditionalFormatting sqref="AY53">
    <cfRule type="iconSet" priority="80">
      <iconSet reverse="1">
        <cfvo type="percent" val="0"/>
        <cfvo type="formula" val="#REF!*0.8"/>
        <cfvo type="formula" val="#REF!*0.9"/>
      </iconSet>
    </cfRule>
  </conditionalFormatting>
  <conditionalFormatting sqref="AY124 AY111:AY113 AY105:AY109 AY102:AY103 AY68:AY69 AY64 AY58:AY59 AY54:AY56 AY71 AY87 AY118 AY115:AY116 AY97:AY98 AY66 AY73 AY75 AY77 AY79 AY81:AY82 AY84 AY89:AY91 AY93:AY95 AY120 AY122 AY126 AY128 AY130 AY100">
    <cfRule type="iconSet" priority="178">
      <iconSet reverse="1">
        <cfvo type="percent" val="0"/>
        <cfvo type="formula" val="#REF!*0.8"/>
        <cfvo type="formula" val="#REF!*0.9"/>
      </iconSet>
    </cfRule>
  </conditionalFormatting>
  <conditionalFormatting sqref="AY133">
    <cfRule type="iconSet" priority="65">
      <iconSet reverse="1">
        <cfvo type="percent" val="0"/>
        <cfvo type="formula" val="#REF!*0.8"/>
        <cfvo type="formula" val="#REF!*0.9"/>
      </iconSet>
    </cfRule>
  </conditionalFormatting>
  <conditionalFormatting sqref="AY135 AY137:AY138">
    <cfRule type="iconSet" priority="64">
      <iconSet reverse="1">
        <cfvo type="percent" val="0"/>
        <cfvo type="formula" val="#REF!*0.8"/>
        <cfvo type="formula" val="#REF!*0.9"/>
      </iconSet>
    </cfRule>
  </conditionalFormatting>
  <conditionalFormatting sqref="AY62">
    <cfRule type="iconSet" priority="61">
      <iconSet reverse="1">
        <cfvo type="percent" val="0"/>
        <cfvo type="formula" val="#REF!*0.8"/>
        <cfvo type="formula" val="#REF!*0.9"/>
      </iconSet>
    </cfRule>
  </conditionalFormatting>
  <conditionalFormatting sqref="AY63 AY65">
    <cfRule type="iconSet" priority="60">
      <iconSet reverse="1">
        <cfvo type="percent" val="0"/>
        <cfvo type="formula" val="#REF!*0.8"/>
        <cfvo type="formula" val="#REF!*0.9"/>
      </iconSet>
    </cfRule>
  </conditionalFormatting>
  <conditionalFormatting sqref="C73 C75 C77 C79 C81:C82 C84 C89:C91 C93:C98 C120 C126 C128 C130 C132:C135 C66:C71 C86:C87 C122:C124 C100:C118 C31:C64 C1:C29 C137:C140 C142:C213 C215:C221 C246:C256 C223:C224 C239:C244 C226:C234 C236:C237 C259:C1048576">
    <cfRule type="cellIs" dxfId="27" priority="59" operator="equal">
      <formula>13</formula>
    </cfRule>
  </conditionalFormatting>
  <conditionalFormatting sqref="C65">
    <cfRule type="cellIs" dxfId="26" priority="57" operator="equal">
      <formula>13</formula>
    </cfRule>
  </conditionalFormatting>
  <conditionalFormatting sqref="AY72">
    <cfRule type="iconSet" priority="56">
      <iconSet reverse="1">
        <cfvo type="percent" val="0"/>
        <cfvo type="formula" val="#REF!*0.8"/>
        <cfvo type="formula" val="#REF!*0.9"/>
      </iconSet>
    </cfRule>
  </conditionalFormatting>
  <conditionalFormatting sqref="C72">
    <cfRule type="cellIs" dxfId="25" priority="55" operator="equal">
      <formula>13</formula>
    </cfRule>
  </conditionalFormatting>
  <conditionalFormatting sqref="AY74">
    <cfRule type="iconSet" priority="54">
      <iconSet reverse="1">
        <cfvo type="percent" val="0"/>
        <cfvo type="formula" val="#REF!*0.8"/>
        <cfvo type="formula" val="#REF!*0.9"/>
      </iconSet>
    </cfRule>
  </conditionalFormatting>
  <conditionalFormatting sqref="C74">
    <cfRule type="cellIs" dxfId="24" priority="53" operator="equal">
      <formula>13</formula>
    </cfRule>
  </conditionalFormatting>
  <conditionalFormatting sqref="AY76">
    <cfRule type="iconSet" priority="52">
      <iconSet reverse="1">
        <cfvo type="percent" val="0"/>
        <cfvo type="formula" val="#REF!*0.8"/>
        <cfvo type="formula" val="#REF!*0.9"/>
      </iconSet>
    </cfRule>
  </conditionalFormatting>
  <conditionalFormatting sqref="C76">
    <cfRule type="cellIs" dxfId="23" priority="51" operator="equal">
      <formula>13</formula>
    </cfRule>
  </conditionalFormatting>
  <conditionalFormatting sqref="AY78">
    <cfRule type="iconSet" priority="50">
      <iconSet reverse="1">
        <cfvo type="percent" val="0"/>
        <cfvo type="formula" val="#REF!*0.8"/>
        <cfvo type="formula" val="#REF!*0.9"/>
      </iconSet>
    </cfRule>
  </conditionalFormatting>
  <conditionalFormatting sqref="C78">
    <cfRule type="cellIs" dxfId="22" priority="49" operator="equal">
      <formula>13</formula>
    </cfRule>
  </conditionalFormatting>
  <conditionalFormatting sqref="AY80">
    <cfRule type="iconSet" priority="48">
      <iconSet reverse="1">
        <cfvo type="percent" val="0"/>
        <cfvo type="formula" val="#REF!*0.8"/>
        <cfvo type="formula" val="#REF!*0.9"/>
      </iconSet>
    </cfRule>
  </conditionalFormatting>
  <conditionalFormatting sqref="C80">
    <cfRule type="cellIs" dxfId="21" priority="47" operator="equal">
      <formula>13</formula>
    </cfRule>
  </conditionalFormatting>
  <conditionalFormatting sqref="AY83">
    <cfRule type="iconSet" priority="46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20" priority="45" operator="equal">
      <formula>13</formula>
    </cfRule>
  </conditionalFormatting>
  <conditionalFormatting sqref="AY85">
    <cfRule type="iconSet" priority="44">
      <iconSet reverse="1">
        <cfvo type="percent" val="0"/>
        <cfvo type="formula" val="#REF!*0.8"/>
        <cfvo type="formula" val="#REF!*0.9"/>
      </iconSet>
    </cfRule>
  </conditionalFormatting>
  <conditionalFormatting sqref="C85">
    <cfRule type="cellIs" dxfId="19" priority="43" operator="equal">
      <formula>13</formula>
    </cfRule>
  </conditionalFormatting>
  <conditionalFormatting sqref="AY88">
    <cfRule type="iconSet" priority="42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18" priority="41" operator="equal">
      <formula>13</formula>
    </cfRule>
  </conditionalFormatting>
  <conditionalFormatting sqref="AY92">
    <cfRule type="iconSet" priority="40">
      <iconSet reverse="1">
        <cfvo type="percent" val="0"/>
        <cfvo type="formula" val="#REF!*0.8"/>
        <cfvo type="formula" val="#REF!*0.9"/>
      </iconSet>
    </cfRule>
  </conditionalFormatting>
  <conditionalFormatting sqref="C92">
    <cfRule type="cellIs" dxfId="17" priority="39" operator="equal">
      <formula>13</formula>
    </cfRule>
  </conditionalFormatting>
  <conditionalFormatting sqref="AY119">
    <cfRule type="iconSet" priority="38">
      <iconSet reverse="1">
        <cfvo type="percent" val="0"/>
        <cfvo type="formula" val="#REF!*0.8"/>
        <cfvo type="formula" val="#REF!*0.9"/>
      </iconSet>
    </cfRule>
  </conditionalFormatting>
  <conditionalFormatting sqref="C119">
    <cfRule type="cellIs" dxfId="16" priority="37" operator="equal">
      <formula>13</formula>
    </cfRule>
  </conditionalFormatting>
  <conditionalFormatting sqref="AY121">
    <cfRule type="iconSet" priority="36">
      <iconSet reverse="1">
        <cfvo type="percent" val="0"/>
        <cfvo type="formula" val="#REF!*0.8"/>
        <cfvo type="formula" val="#REF!*0.9"/>
      </iconSet>
    </cfRule>
  </conditionalFormatting>
  <conditionalFormatting sqref="C121">
    <cfRule type="cellIs" dxfId="15" priority="35" operator="equal">
      <formula>13</formula>
    </cfRule>
  </conditionalFormatting>
  <conditionalFormatting sqref="AY125">
    <cfRule type="iconSet" priority="34">
      <iconSet reverse="1">
        <cfvo type="percent" val="0"/>
        <cfvo type="formula" val="#REF!*0.8"/>
        <cfvo type="formula" val="#REF!*0.9"/>
      </iconSet>
    </cfRule>
  </conditionalFormatting>
  <conditionalFormatting sqref="C125">
    <cfRule type="cellIs" dxfId="14" priority="33" operator="equal">
      <formula>13</formula>
    </cfRule>
  </conditionalFormatting>
  <conditionalFormatting sqref="AY127">
    <cfRule type="iconSet" priority="32">
      <iconSet reverse="1">
        <cfvo type="percent" val="0"/>
        <cfvo type="formula" val="#REF!*0.8"/>
        <cfvo type="formula" val="#REF!*0.9"/>
      </iconSet>
    </cfRule>
  </conditionalFormatting>
  <conditionalFormatting sqref="C127">
    <cfRule type="cellIs" dxfId="13" priority="31" operator="equal">
      <formula>13</formula>
    </cfRule>
  </conditionalFormatting>
  <conditionalFormatting sqref="AY129">
    <cfRule type="iconSet" priority="30">
      <iconSet reverse="1">
        <cfvo type="percent" val="0"/>
        <cfvo type="formula" val="#REF!*0.8"/>
        <cfvo type="formula" val="#REF!*0.9"/>
      </iconSet>
    </cfRule>
  </conditionalFormatting>
  <conditionalFormatting sqref="C129">
    <cfRule type="cellIs" dxfId="12" priority="29" operator="equal">
      <formula>13</formula>
    </cfRule>
  </conditionalFormatting>
  <conditionalFormatting sqref="AY131">
    <cfRule type="iconSet" priority="28">
      <iconSet reverse="1">
        <cfvo type="percent" val="0"/>
        <cfvo type="formula" val="#REF!*0.8"/>
        <cfvo type="formula" val="#REF!*0.9"/>
      </iconSet>
    </cfRule>
  </conditionalFormatting>
  <conditionalFormatting sqref="C131">
    <cfRule type="cellIs" dxfId="11" priority="27" operator="equal">
      <formula>13</formula>
    </cfRule>
  </conditionalFormatting>
  <conditionalFormatting sqref="AY136">
    <cfRule type="iconSet" priority="26">
      <iconSet reverse="1">
        <cfvo type="percent" val="0"/>
        <cfvo type="formula" val="#REF!*0.8"/>
        <cfvo type="formula" val="#REF!*0.9"/>
      </iconSet>
    </cfRule>
  </conditionalFormatting>
  <conditionalFormatting sqref="C136">
    <cfRule type="cellIs" dxfId="10" priority="25" operator="equal">
      <formula>13</formula>
    </cfRule>
  </conditionalFormatting>
  <conditionalFormatting sqref="AY99">
    <cfRule type="iconSet" priority="24">
      <iconSet reverse="1">
        <cfvo type="percent" val="0"/>
        <cfvo type="formula" val="#REF!*0.8"/>
        <cfvo type="formula" val="#REF!*0.9"/>
      </iconSet>
    </cfRule>
  </conditionalFormatting>
  <conditionalFormatting sqref="C99">
    <cfRule type="cellIs" dxfId="9" priority="23" operator="equal">
      <formula>13</formula>
    </cfRule>
  </conditionalFormatting>
  <conditionalFormatting sqref="C30">
    <cfRule type="cellIs" dxfId="8" priority="22" operator="equal">
      <formula>13</formula>
    </cfRule>
  </conditionalFormatting>
  <conditionalFormatting sqref="C225">
    <cfRule type="cellIs" dxfId="7" priority="13" operator="equal">
      <formula>13</formula>
    </cfRule>
  </conditionalFormatting>
  <conditionalFormatting sqref="C141">
    <cfRule type="cellIs" dxfId="6" priority="10" operator="equal">
      <formula>13</formula>
    </cfRule>
  </conditionalFormatting>
  <conditionalFormatting sqref="C214">
    <cfRule type="cellIs" dxfId="5" priority="9" operator="equal">
      <formula>13</formula>
    </cfRule>
  </conditionalFormatting>
  <conditionalFormatting sqref="C245">
    <cfRule type="cellIs" dxfId="4" priority="8" operator="equal">
      <formula>13</formula>
    </cfRule>
  </conditionalFormatting>
  <conditionalFormatting sqref="C222">
    <cfRule type="cellIs" dxfId="3" priority="5" operator="equal">
      <formula>13</formula>
    </cfRule>
  </conditionalFormatting>
  <conditionalFormatting sqref="C238">
    <cfRule type="cellIs" dxfId="2" priority="4" operator="equal">
      <formula>13</formula>
    </cfRule>
  </conditionalFormatting>
  <conditionalFormatting sqref="C235">
    <cfRule type="cellIs" dxfId="1" priority="2" operator="equal">
      <formula>13</formula>
    </cfRule>
  </conditionalFormatting>
  <conditionalFormatting sqref="B235">
    <cfRule type="cellIs" dxfId="0" priority="1" operator="equal">
      <formula>13</formula>
    </cfRule>
  </conditionalFormatting>
  <printOptions horizontalCentered="1" verticalCentered="1"/>
  <pageMargins left="1.1811023622047245" right="1.1811023622047245" top="0.78740157480314965" bottom="0.78740157480314965" header="0.31496062992125984" footer="0.31496062992125984"/>
  <pageSetup paperSize="5" scale="28" fitToWidth="5" fitToHeight="5" orientation="landscape" horizontalDpi="300" verticalDpi="300" r:id="rId1"/>
  <rowBreaks count="1" manualBreakCount="1">
    <brk id="195" min="1" max="9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BF332"/>
  <sheetViews>
    <sheetView showGridLines="0" topLeftCell="A17" workbookViewId="0">
      <pane xSplit="27" ySplit="13" topLeftCell="AQ30" activePane="bottomRight" state="frozen"/>
      <selection activeCell="A17" sqref="A17"/>
      <selection pane="topRight" activeCell="AB17" sqref="AB17"/>
      <selection pane="bottomLeft" activeCell="A30" sqref="A30"/>
      <selection pane="bottomRight" activeCell="AQ26" sqref="AQ26"/>
    </sheetView>
  </sheetViews>
  <sheetFormatPr baseColWidth="10" defaultRowHeight="15" x14ac:dyDescent="0.25"/>
  <cols>
    <col min="1" max="1" width="17.42578125" style="794" customWidth="1"/>
    <col min="2" max="2" width="2.85546875" style="791" customWidth="1"/>
    <col min="3" max="6" width="2.7109375" style="791" customWidth="1"/>
    <col min="7" max="7" width="2.85546875" style="791" customWidth="1"/>
    <col min="8" max="10" width="2.7109375" style="791" customWidth="1"/>
    <col min="11" max="11" width="2.42578125" style="791" customWidth="1"/>
    <col min="12" max="12" width="0.28515625" style="791" customWidth="1"/>
    <col min="13" max="13" width="1" style="791" customWidth="1"/>
    <col min="14" max="14" width="1.5703125" style="791" customWidth="1"/>
    <col min="15" max="27" width="2.7109375" style="791" customWidth="1"/>
    <col min="28" max="28" width="2.42578125" style="791" customWidth="1"/>
    <col min="29" max="29" width="0.28515625" style="791" customWidth="1"/>
    <col min="30" max="30" width="1.85546875" style="791" customWidth="1"/>
    <col min="31" max="31" width="0.85546875" style="791" customWidth="1"/>
    <col min="32" max="35" width="2.7109375" style="791" customWidth="1"/>
    <col min="36" max="36" width="3.28515625" style="791" customWidth="1"/>
    <col min="37" max="37" width="3.140625" style="791" customWidth="1"/>
    <col min="38" max="39" width="2.7109375" style="791" customWidth="1"/>
    <col min="40" max="41" width="0.85546875" style="791" customWidth="1"/>
    <col min="42" max="42" width="1" style="791" customWidth="1"/>
    <col min="43" max="44" width="19.5703125" style="791" bestFit="1" customWidth="1"/>
    <col min="45" max="45" width="18.5703125" style="791" bestFit="1" customWidth="1"/>
    <col min="46" max="46" width="18.140625" style="397" bestFit="1" customWidth="1"/>
    <col min="47" max="47" width="19.5703125" style="397" bestFit="1" customWidth="1"/>
    <col min="48" max="48" width="18.7109375" style="397" bestFit="1" customWidth="1"/>
    <col min="49" max="49" width="19.5703125" style="397" bestFit="1" customWidth="1"/>
    <col min="50" max="50" width="22" style="397" bestFit="1" customWidth="1"/>
    <col min="51" max="51" width="21.7109375" style="397" bestFit="1" customWidth="1"/>
    <col min="52" max="52" width="18.140625" style="397" bestFit="1" customWidth="1"/>
    <col min="53" max="53" width="19.5703125" style="397" bestFit="1" customWidth="1"/>
    <col min="54" max="54" width="21.7109375" style="397" bestFit="1" customWidth="1"/>
    <col min="55" max="55" width="22.28515625" style="397" bestFit="1" customWidth="1"/>
    <col min="56" max="56" width="0.5703125" style="791" customWidth="1"/>
    <col min="57" max="57" width="10.85546875" style="791" bestFit="1" customWidth="1"/>
    <col min="58" max="58" width="11.85546875" style="791" bestFit="1" customWidth="1"/>
    <col min="59" max="16384" width="11.42578125" style="791"/>
  </cols>
  <sheetData>
    <row r="1" spans="2:58" ht="4.3499999999999996" customHeight="1" x14ac:dyDescent="0.25"/>
    <row r="2" spans="2:58" ht="4.3499999999999996" customHeight="1" x14ac:dyDescent="0.25">
      <c r="B2" s="1009"/>
      <c r="C2" s="1009"/>
      <c r="D2" s="1009"/>
      <c r="E2" s="1009"/>
      <c r="F2" s="1009"/>
      <c r="G2" s="1009"/>
      <c r="H2" s="1009"/>
      <c r="I2" s="1009"/>
      <c r="J2" s="1009"/>
      <c r="K2" s="1009"/>
    </row>
    <row r="3" spans="2:58" ht="14.1" customHeight="1" x14ac:dyDescent="0.25">
      <c r="B3" s="1009"/>
      <c r="C3" s="1009"/>
      <c r="D3" s="1009"/>
      <c r="E3" s="1009"/>
      <c r="F3" s="1009"/>
      <c r="G3" s="1009"/>
      <c r="H3" s="1009"/>
      <c r="I3" s="1009"/>
      <c r="J3" s="1009"/>
      <c r="K3" s="1009"/>
      <c r="N3" s="1086" t="s">
        <v>448</v>
      </c>
      <c r="O3" s="1009"/>
      <c r="P3" s="1009"/>
      <c r="Q3" s="1009"/>
      <c r="R3" s="1009"/>
      <c r="S3" s="1009"/>
      <c r="T3" s="1009"/>
      <c r="U3" s="1009"/>
      <c r="V3" s="1009"/>
      <c r="W3" s="1009"/>
      <c r="X3" s="1009"/>
      <c r="Y3" s="1009"/>
      <c r="Z3" s="1009"/>
      <c r="AA3" s="1009"/>
      <c r="AB3" s="1009"/>
      <c r="AE3" s="1087" t="s">
        <v>270</v>
      </c>
      <c r="AF3" s="1009"/>
      <c r="AG3" s="1009"/>
      <c r="AH3" s="1009"/>
      <c r="AI3" s="1009"/>
      <c r="AJ3" s="1009"/>
      <c r="AK3" s="1009"/>
      <c r="AL3" s="1009"/>
      <c r="AM3" s="1009"/>
      <c r="AN3" s="1009"/>
      <c r="AP3" s="1088" t="s">
        <v>891</v>
      </c>
      <c r="AQ3" s="1009"/>
      <c r="AR3" s="1009"/>
      <c r="AS3" s="1009"/>
      <c r="AT3" s="1079"/>
    </row>
    <row r="4" spans="2:58" ht="7.15" customHeight="1" x14ac:dyDescent="0.25">
      <c r="B4" s="1009"/>
      <c r="C4" s="1009"/>
      <c r="D4" s="1009"/>
      <c r="E4" s="1009"/>
      <c r="F4" s="1009"/>
      <c r="G4" s="1009"/>
      <c r="H4" s="1009"/>
      <c r="I4" s="1009"/>
      <c r="J4" s="1009"/>
      <c r="K4" s="1009"/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X4" s="1009"/>
      <c r="Y4" s="1009"/>
      <c r="Z4" s="1009"/>
      <c r="AA4" s="1009"/>
      <c r="AB4" s="1009"/>
    </row>
    <row r="5" spans="2:58" ht="28.35" customHeight="1" x14ac:dyDescent="0.25">
      <c r="B5" s="1009"/>
      <c r="C5" s="1009"/>
      <c r="D5" s="1009"/>
      <c r="E5" s="1009"/>
      <c r="F5" s="1009"/>
      <c r="G5" s="1009"/>
      <c r="H5" s="1009"/>
      <c r="I5" s="1009"/>
      <c r="J5" s="1009"/>
      <c r="K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B5" s="1009"/>
      <c r="AE5" s="1077" t="s">
        <v>271</v>
      </c>
      <c r="AF5" s="1009"/>
      <c r="AG5" s="1009"/>
      <c r="AH5" s="1009"/>
      <c r="AI5" s="1009"/>
      <c r="AJ5" s="1009"/>
      <c r="AK5" s="1009"/>
      <c r="AL5" s="1009"/>
      <c r="AM5" s="1009"/>
      <c r="AN5" s="1009"/>
      <c r="AP5" s="1078" t="s">
        <v>272</v>
      </c>
      <c r="AQ5" s="1009"/>
      <c r="AR5" s="1009"/>
      <c r="AS5" s="1009"/>
      <c r="AT5" s="1079"/>
    </row>
    <row r="6" spans="2:58" ht="2.85" customHeight="1" x14ac:dyDescent="0.25">
      <c r="B6" s="1009"/>
      <c r="C6" s="1009"/>
      <c r="D6" s="1009"/>
      <c r="E6" s="1009"/>
      <c r="F6" s="1009"/>
      <c r="G6" s="1009"/>
      <c r="H6" s="1009"/>
      <c r="I6" s="1009"/>
      <c r="J6" s="1009"/>
      <c r="K6" s="1009"/>
      <c r="AE6" s="1009"/>
      <c r="AF6" s="1009"/>
      <c r="AG6" s="1009"/>
      <c r="AH6" s="1009"/>
      <c r="AI6" s="1009"/>
      <c r="AJ6" s="1009"/>
      <c r="AK6" s="1009"/>
      <c r="AL6" s="1009"/>
      <c r="AM6" s="1009"/>
      <c r="AN6" s="1009"/>
      <c r="AP6" s="1009"/>
      <c r="AQ6" s="1009"/>
      <c r="AR6" s="1009"/>
      <c r="AS6" s="1009"/>
      <c r="AT6" s="1079"/>
    </row>
    <row r="7" spans="2:58" x14ac:dyDescent="0.25">
      <c r="AE7" s="1009"/>
      <c r="AF7" s="1009"/>
      <c r="AG7" s="1009"/>
      <c r="AH7" s="1009"/>
      <c r="AI7" s="1009"/>
      <c r="AJ7" s="1009"/>
      <c r="AK7" s="1009"/>
      <c r="AL7" s="1009"/>
      <c r="AM7" s="1009"/>
      <c r="AN7" s="1009"/>
      <c r="AP7" s="1009"/>
      <c r="AQ7" s="1009"/>
      <c r="AR7" s="1009"/>
      <c r="AS7" s="1009"/>
      <c r="AT7" s="1079"/>
    </row>
    <row r="8" spans="2:58" ht="7.15" customHeight="1" x14ac:dyDescent="0.25"/>
    <row r="9" spans="2:58" ht="14.1" customHeight="1" x14ac:dyDescent="0.25">
      <c r="AE9" s="1077" t="s">
        <v>273</v>
      </c>
      <c r="AF9" s="1009"/>
      <c r="AG9" s="1009"/>
      <c r="AH9" s="1009"/>
      <c r="AI9" s="1009"/>
      <c r="AJ9" s="1009"/>
      <c r="AK9" s="1009"/>
      <c r="AL9" s="1009"/>
      <c r="AM9" s="1009"/>
      <c r="AN9" s="1009"/>
      <c r="AP9" s="1078" t="s">
        <v>919</v>
      </c>
      <c r="AQ9" s="1009"/>
      <c r="AR9" s="1009"/>
      <c r="AS9" s="1009"/>
      <c r="AT9" s="1079"/>
    </row>
    <row r="10" spans="2:58" ht="0" hidden="1" customHeight="1" x14ac:dyDescent="0.25">
      <c r="AT10" s="791"/>
      <c r="AU10" s="791"/>
      <c r="AV10" s="791"/>
      <c r="AW10" s="791"/>
      <c r="AX10" s="791"/>
      <c r="AY10" s="791"/>
      <c r="AZ10" s="791"/>
      <c r="BA10" s="791"/>
      <c r="BB10" s="791"/>
      <c r="BC10" s="791"/>
    </row>
    <row r="11" spans="2:58" ht="19.899999999999999" customHeight="1" x14ac:dyDescent="0.25"/>
    <row r="12" spans="2:58" ht="0" hidden="1" customHeight="1" x14ac:dyDescent="0.25">
      <c r="AT12" s="791"/>
      <c r="AU12" s="791"/>
      <c r="AV12" s="791"/>
      <c r="AW12" s="791"/>
      <c r="AX12" s="791"/>
      <c r="AY12" s="791"/>
      <c r="AZ12" s="791"/>
      <c r="BA12" s="791"/>
      <c r="BB12" s="791"/>
      <c r="BC12" s="791"/>
    </row>
    <row r="13" spans="2:58" ht="8.4499999999999993" customHeight="1" x14ac:dyDescent="0.25"/>
    <row r="14" spans="2:58" ht="27.75" customHeight="1" x14ac:dyDescent="0.25">
      <c r="B14" s="1080" t="s">
        <v>274</v>
      </c>
      <c r="C14" s="1068"/>
      <c r="D14" s="1068"/>
      <c r="E14" s="1068"/>
      <c r="F14" s="1069"/>
      <c r="G14" s="1081" t="s">
        <v>449</v>
      </c>
      <c r="H14" s="1068"/>
      <c r="I14" s="1069"/>
      <c r="J14" s="1080" t="s">
        <v>275</v>
      </c>
      <c r="K14" s="1068"/>
      <c r="L14" s="1068"/>
      <c r="M14" s="1068"/>
      <c r="N14" s="1068"/>
      <c r="O14" s="1068"/>
      <c r="P14" s="1068"/>
      <c r="Q14" s="1069"/>
      <c r="R14" s="1082" t="s">
        <v>276</v>
      </c>
      <c r="S14" s="1068"/>
      <c r="T14" s="1068"/>
      <c r="U14" s="1068"/>
      <c r="V14" s="1068"/>
      <c r="W14" s="1068"/>
      <c r="X14" s="1069"/>
      <c r="Y14" s="1080" t="s">
        <v>277</v>
      </c>
      <c r="Z14" s="1068"/>
      <c r="AA14" s="1068"/>
      <c r="AB14" s="1068"/>
      <c r="AC14" s="1068"/>
      <c r="AD14" s="1068"/>
      <c r="AE14" s="1069"/>
      <c r="AF14" s="1083" t="s">
        <v>920</v>
      </c>
      <c r="AG14" s="1084"/>
      <c r="AH14" s="1084"/>
      <c r="AI14" s="1084"/>
      <c r="AJ14" s="1084"/>
      <c r="AK14" s="1085"/>
      <c r="AL14" s="790" t="s">
        <v>268</v>
      </c>
      <c r="AM14" s="790" t="s">
        <v>268</v>
      </c>
      <c r="AN14" s="1008" t="s">
        <v>268</v>
      </c>
      <c r="AO14" s="1009"/>
      <c r="AP14" s="1009"/>
      <c r="AQ14" s="790" t="s">
        <v>268</v>
      </c>
      <c r="AR14" s="790" t="s">
        <v>268</v>
      </c>
      <c r="AS14" s="790" t="s">
        <v>268</v>
      </c>
      <c r="AT14" s="795" t="s">
        <v>268</v>
      </c>
      <c r="AU14" s="795" t="s">
        <v>268</v>
      </c>
      <c r="AV14" s="795" t="s">
        <v>268</v>
      </c>
      <c r="AW14" s="795" t="s">
        <v>268</v>
      </c>
      <c r="AX14" s="795">
        <f>+AX15-AX19</f>
        <v>-247816050</v>
      </c>
      <c r="AY14" s="795" t="s">
        <v>268</v>
      </c>
      <c r="AZ14" s="795" t="s">
        <v>268</v>
      </c>
      <c r="BA14" s="795" t="s">
        <v>268</v>
      </c>
      <c r="BB14" s="795" t="s">
        <v>268</v>
      </c>
      <c r="BC14" s="795" t="s">
        <v>268</v>
      </c>
      <c r="BE14" s="790" t="s">
        <v>268</v>
      </c>
      <c r="BF14" s="790" t="s">
        <v>268</v>
      </c>
    </row>
    <row r="15" spans="2:58" x14ac:dyDescent="0.25">
      <c r="B15" s="1072" t="s">
        <v>278</v>
      </c>
      <c r="C15" s="1068"/>
      <c r="D15" s="1068"/>
      <c r="E15" s="1068"/>
      <c r="F15" s="1068"/>
      <c r="G15" s="1069"/>
      <c r="H15" s="1067" t="s">
        <v>272</v>
      </c>
      <c r="I15" s="1068"/>
      <c r="J15" s="1068"/>
      <c r="K15" s="1068"/>
      <c r="L15" s="1068"/>
      <c r="M15" s="1068"/>
      <c r="N15" s="1068"/>
      <c r="O15" s="1068"/>
      <c r="P15" s="1068"/>
      <c r="Q15" s="1068"/>
      <c r="R15" s="1068"/>
      <c r="S15" s="1068"/>
      <c r="T15" s="1068"/>
      <c r="U15" s="1068"/>
      <c r="V15" s="1068"/>
      <c r="W15" s="1068"/>
      <c r="X15" s="1068"/>
      <c r="Y15" s="1068"/>
      <c r="Z15" s="1068"/>
      <c r="AA15" s="1068"/>
      <c r="AB15" s="1068"/>
      <c r="AC15" s="1068"/>
      <c r="AD15" s="1068"/>
      <c r="AE15" s="1068"/>
      <c r="AF15" s="1068"/>
      <c r="AG15" s="1068"/>
      <c r="AH15" s="1069"/>
      <c r="AI15" s="792" t="s">
        <v>268</v>
      </c>
      <c r="AJ15" s="792" t="s">
        <v>268</v>
      </c>
      <c r="AK15" s="792" t="s">
        <v>268</v>
      </c>
      <c r="AL15" s="792" t="s">
        <v>268</v>
      </c>
      <c r="AM15" s="792" t="s">
        <v>268</v>
      </c>
      <c r="AN15" s="1070" t="s">
        <v>268</v>
      </c>
      <c r="AO15" s="1071"/>
      <c r="AP15" s="1071"/>
      <c r="AQ15" s="790" t="s">
        <v>268</v>
      </c>
      <c r="AR15" s="790" t="s">
        <v>268</v>
      </c>
      <c r="AS15" s="790" t="s">
        <v>268</v>
      </c>
      <c r="AT15" s="795" t="s">
        <v>268</v>
      </c>
      <c r="AU15" s="795" t="s">
        <v>268</v>
      </c>
      <c r="AV15" s="795" t="s">
        <v>268</v>
      </c>
      <c r="AW15" s="795" t="s">
        <v>268</v>
      </c>
      <c r="AX15" s="795">
        <v>3841165661.9000001</v>
      </c>
      <c r="AY15" s="795" t="s">
        <v>268</v>
      </c>
      <c r="AZ15" s="795" t="s">
        <v>268</v>
      </c>
      <c r="BA15" s="795" t="s">
        <v>268</v>
      </c>
      <c r="BB15" s="795" t="s">
        <v>268</v>
      </c>
      <c r="BC15" s="795" t="s">
        <v>268</v>
      </c>
      <c r="BE15" s="790" t="s">
        <v>268</v>
      </c>
      <c r="BF15" s="790" t="s">
        <v>268</v>
      </c>
    </row>
    <row r="16" spans="2:58" x14ac:dyDescent="0.25">
      <c r="B16" s="1072" t="s">
        <v>697</v>
      </c>
      <c r="C16" s="1068"/>
      <c r="D16" s="1068"/>
      <c r="E16" s="1068"/>
      <c r="F16" s="1068"/>
      <c r="G16" s="1068"/>
      <c r="H16" s="1069"/>
      <c r="I16" s="1067" t="s">
        <v>698</v>
      </c>
      <c r="J16" s="1068"/>
      <c r="K16" s="1068"/>
      <c r="L16" s="1068"/>
      <c r="M16" s="1068"/>
      <c r="N16" s="1068"/>
      <c r="O16" s="1068"/>
      <c r="P16" s="1068"/>
      <c r="Q16" s="1068"/>
      <c r="R16" s="1068"/>
      <c r="S16" s="1068"/>
      <c r="T16" s="1068"/>
      <c r="U16" s="1068"/>
      <c r="V16" s="1068"/>
      <c r="W16" s="1068"/>
      <c r="X16" s="1068"/>
      <c r="Y16" s="1068"/>
      <c r="Z16" s="1068"/>
      <c r="AA16" s="1068"/>
      <c r="AB16" s="1068"/>
      <c r="AC16" s="1068"/>
      <c r="AD16" s="1068"/>
      <c r="AE16" s="1068"/>
      <c r="AF16" s="1068"/>
      <c r="AG16" s="1068"/>
      <c r="AH16" s="1068"/>
      <c r="AI16" s="1068"/>
      <c r="AJ16" s="1068"/>
      <c r="AK16" s="1068"/>
      <c r="AL16" s="1068"/>
      <c r="AM16" s="1068"/>
      <c r="AN16" s="1068"/>
      <c r="AO16" s="1068"/>
      <c r="AP16" s="1069"/>
      <c r="AQ16" s="790" t="s">
        <v>268</v>
      </c>
      <c r="AR16" s="790" t="s">
        <v>268</v>
      </c>
      <c r="AS16" s="790" t="s">
        <v>268</v>
      </c>
      <c r="AT16" s="795" t="s">
        <v>268</v>
      </c>
      <c r="AU16" s="795" t="s">
        <v>268</v>
      </c>
      <c r="AV16" s="795" t="s">
        <v>268</v>
      </c>
      <c r="AW16" s="795" t="s">
        <v>268</v>
      </c>
      <c r="AX16" s="795" t="s">
        <v>268</v>
      </c>
      <c r="AY16" s="795" t="s">
        <v>268</v>
      </c>
      <c r="AZ16" s="795" t="s">
        <v>268</v>
      </c>
      <c r="BA16" s="795" t="s">
        <v>268</v>
      </c>
      <c r="BB16" s="795" t="s">
        <v>268</v>
      </c>
      <c r="BC16" s="795" t="s">
        <v>268</v>
      </c>
      <c r="BE16" s="790" t="s">
        <v>268</v>
      </c>
      <c r="BF16" s="790" t="s">
        <v>268</v>
      </c>
    </row>
    <row r="17" spans="2:58" s="798" customFormat="1" ht="45" customHeight="1" x14ac:dyDescent="0.2">
      <c r="B17" s="1073" t="s">
        <v>279</v>
      </c>
      <c r="C17" s="1074"/>
      <c r="D17" s="1075" t="s">
        <v>280</v>
      </c>
      <c r="E17" s="1074"/>
      <c r="F17" s="1073" t="s">
        <v>281</v>
      </c>
      <c r="G17" s="1074"/>
      <c r="H17" s="1073" t="s">
        <v>282</v>
      </c>
      <c r="I17" s="1074"/>
      <c r="J17" s="1073" t="s">
        <v>283</v>
      </c>
      <c r="K17" s="1076"/>
      <c r="L17" s="1074"/>
      <c r="M17" s="1073" t="s">
        <v>284</v>
      </c>
      <c r="N17" s="1076"/>
      <c r="O17" s="1074"/>
      <c r="P17" s="1073" t="s">
        <v>285</v>
      </c>
      <c r="Q17" s="1074"/>
      <c r="R17" s="1073" t="s">
        <v>286</v>
      </c>
      <c r="S17" s="1074"/>
      <c r="T17" s="1073" t="s">
        <v>287</v>
      </c>
      <c r="U17" s="1076"/>
      <c r="V17" s="1076"/>
      <c r="W17" s="1076"/>
      <c r="X17" s="1076"/>
      <c r="Y17" s="1076"/>
      <c r="Z17" s="1076"/>
      <c r="AA17" s="1074"/>
      <c r="AB17" s="1073" t="s">
        <v>288</v>
      </c>
      <c r="AC17" s="1076"/>
      <c r="AD17" s="1076"/>
      <c r="AE17" s="1076"/>
      <c r="AF17" s="1074"/>
      <c r="AG17" s="1073" t="s">
        <v>289</v>
      </c>
      <c r="AH17" s="1076"/>
      <c r="AI17" s="1074"/>
      <c r="AJ17" s="796" t="s">
        <v>290</v>
      </c>
      <c r="AK17" s="1073" t="s">
        <v>291</v>
      </c>
      <c r="AL17" s="1076"/>
      <c r="AM17" s="1076"/>
      <c r="AN17" s="1076"/>
      <c r="AO17" s="1076"/>
      <c r="AP17" s="1074"/>
      <c r="AQ17" s="796" t="s">
        <v>292</v>
      </c>
      <c r="AR17" s="796" t="s">
        <v>293</v>
      </c>
      <c r="AS17" s="796" t="s">
        <v>294</v>
      </c>
      <c r="AT17" s="797" t="s">
        <v>295</v>
      </c>
      <c r="AU17" s="797" t="s">
        <v>296</v>
      </c>
      <c r="AV17" s="797" t="s">
        <v>297</v>
      </c>
      <c r="AW17" s="797" t="s">
        <v>298</v>
      </c>
      <c r="AX17" s="924" t="s">
        <v>299</v>
      </c>
      <c r="AY17" s="797" t="s">
        <v>300</v>
      </c>
      <c r="AZ17" s="797" t="s">
        <v>301</v>
      </c>
      <c r="BA17" s="797" t="s">
        <v>302</v>
      </c>
      <c r="BB17" s="797" t="s">
        <v>303</v>
      </c>
      <c r="BC17" s="797" t="s">
        <v>304</v>
      </c>
      <c r="BE17" s="796" t="s">
        <v>921</v>
      </c>
      <c r="BF17" s="796" t="s">
        <v>922</v>
      </c>
    </row>
    <row r="18" spans="2:58" s="667" customFormat="1" ht="15.75" x14ac:dyDescent="0.25">
      <c r="B18" s="1063" t="s">
        <v>34</v>
      </c>
      <c r="C18" s="1064"/>
      <c r="D18" s="1063" t="s">
        <v>311</v>
      </c>
      <c r="E18" s="1064"/>
      <c r="F18" s="1063"/>
      <c r="G18" s="1064"/>
      <c r="H18" s="1063"/>
      <c r="I18" s="1064"/>
      <c r="J18" s="1063"/>
      <c r="K18" s="1064"/>
      <c r="L18" s="1064"/>
      <c r="M18" s="1063"/>
      <c r="N18" s="1064"/>
      <c r="O18" s="1064"/>
      <c r="P18" s="1063"/>
      <c r="Q18" s="1064"/>
      <c r="R18" s="1063"/>
      <c r="S18" s="1064"/>
      <c r="T18" s="1065" t="s">
        <v>23</v>
      </c>
      <c r="U18" s="1064"/>
      <c r="V18" s="1064"/>
      <c r="W18" s="1064"/>
      <c r="X18" s="1064"/>
      <c r="Y18" s="1064"/>
      <c r="Z18" s="1064"/>
      <c r="AA18" s="1064"/>
      <c r="AB18" s="1063" t="s">
        <v>305</v>
      </c>
      <c r="AC18" s="1064"/>
      <c r="AD18" s="1064"/>
      <c r="AE18" s="1064"/>
      <c r="AF18" s="1064"/>
      <c r="AG18" s="1063" t="s">
        <v>306</v>
      </c>
      <c r="AH18" s="1064"/>
      <c r="AI18" s="1064"/>
      <c r="AJ18" s="799" t="s">
        <v>85</v>
      </c>
      <c r="AK18" s="1066" t="s">
        <v>307</v>
      </c>
      <c r="AL18" s="1064"/>
      <c r="AM18" s="1064"/>
      <c r="AN18" s="1064"/>
      <c r="AO18" s="1064"/>
      <c r="AP18" s="1064"/>
      <c r="AQ18" s="800">
        <v>172387016667</v>
      </c>
      <c r="AR18" s="800">
        <v>162188751666</v>
      </c>
      <c r="AS18" s="800">
        <v>10198265001</v>
      </c>
      <c r="AT18" s="801">
        <v>0</v>
      </c>
      <c r="AU18" s="801">
        <v>122049856808</v>
      </c>
      <c r="AV18" s="801">
        <v>40138894858</v>
      </c>
      <c r="AW18" s="801">
        <v>120819523663</v>
      </c>
      <c r="AX18" s="801">
        <v>120819523663</v>
      </c>
      <c r="AY18" s="801">
        <v>120819523663</v>
      </c>
      <c r="AZ18" s="801">
        <v>120819523663</v>
      </c>
      <c r="BA18" s="801">
        <v>120819523663</v>
      </c>
      <c r="BB18" s="801">
        <v>120819523663</v>
      </c>
      <c r="BC18" s="801">
        <v>120819523663</v>
      </c>
      <c r="BE18" s="802">
        <f>+AU18/AQ18</f>
        <v>0.70799912410900245</v>
      </c>
      <c r="BF18" s="802">
        <f>+AW18/AQ18</f>
        <v>0.70086208346181356</v>
      </c>
    </row>
    <row r="19" spans="2:58" s="667" customFormat="1" ht="15.75" x14ac:dyDescent="0.25">
      <c r="B19" s="1063" t="s">
        <v>34</v>
      </c>
      <c r="C19" s="1064"/>
      <c r="D19" s="1063" t="s">
        <v>314</v>
      </c>
      <c r="E19" s="1064"/>
      <c r="F19" s="1063"/>
      <c r="G19" s="1064"/>
      <c r="H19" s="1063"/>
      <c r="I19" s="1064"/>
      <c r="J19" s="1063"/>
      <c r="K19" s="1064"/>
      <c r="L19" s="1064"/>
      <c r="M19" s="1063"/>
      <c r="N19" s="1064"/>
      <c r="O19" s="1064"/>
      <c r="P19" s="1063"/>
      <c r="Q19" s="1064"/>
      <c r="R19" s="1063"/>
      <c r="S19" s="1064"/>
      <c r="T19" s="1065" t="s">
        <v>25</v>
      </c>
      <c r="U19" s="1064"/>
      <c r="V19" s="1064"/>
      <c r="W19" s="1064"/>
      <c r="X19" s="1064"/>
      <c r="Y19" s="1064"/>
      <c r="Z19" s="1064"/>
      <c r="AA19" s="1064"/>
      <c r="AB19" s="1063" t="s">
        <v>305</v>
      </c>
      <c r="AC19" s="1064"/>
      <c r="AD19" s="1064"/>
      <c r="AE19" s="1064"/>
      <c r="AF19" s="1064"/>
      <c r="AG19" s="1063" t="s">
        <v>306</v>
      </c>
      <c r="AH19" s="1064"/>
      <c r="AI19" s="1064"/>
      <c r="AJ19" s="799" t="s">
        <v>85</v>
      </c>
      <c r="AK19" s="1066" t="s">
        <v>307</v>
      </c>
      <c r="AL19" s="1064"/>
      <c r="AM19" s="1064"/>
      <c r="AN19" s="1064"/>
      <c r="AO19" s="1064"/>
      <c r="AP19" s="1064"/>
      <c r="AQ19" s="801">
        <f>+AQ72+AQ73</f>
        <v>18461500000</v>
      </c>
      <c r="AR19" s="801">
        <f t="shared" ref="AR19:BC19" si="0">+AR72+AR73</f>
        <v>15621249753.18</v>
      </c>
      <c r="AS19" s="801">
        <f t="shared" si="0"/>
        <v>2840250246.8199997</v>
      </c>
      <c r="AT19" s="801">
        <f t="shared" si="0"/>
        <v>0</v>
      </c>
      <c r="AU19" s="801">
        <f t="shared" si="0"/>
        <v>11204186773.74</v>
      </c>
      <c r="AV19" s="801">
        <f t="shared" si="0"/>
        <v>4417062979.4400005</v>
      </c>
      <c r="AW19" s="801">
        <f>+AW72+AW73</f>
        <v>7115205061.8400002</v>
      </c>
      <c r="AX19" s="801">
        <f t="shared" ref="AX19:BC19" si="1">+AX72+AX73</f>
        <v>4088981711.9000001</v>
      </c>
      <c r="AY19" s="801">
        <f t="shared" si="1"/>
        <v>7063389255.8400002</v>
      </c>
      <c r="AZ19" s="801">
        <f t="shared" si="1"/>
        <v>51815806</v>
      </c>
      <c r="BA19" s="801">
        <f t="shared" si="1"/>
        <v>7046002583.8400002</v>
      </c>
      <c r="BB19" s="801">
        <f t="shared" si="1"/>
        <v>17386672</v>
      </c>
      <c r="BC19" s="801">
        <f t="shared" si="1"/>
        <v>2918088</v>
      </c>
      <c r="BE19" s="802">
        <f t="shared" ref="BE19:BE23" si="2">+AU19/AQ19</f>
        <v>0.60689471460823874</v>
      </c>
      <c r="BF19" s="802">
        <f t="shared" ref="BF19:BF23" si="3">+AW19/AQ19</f>
        <v>0.38540774378246623</v>
      </c>
    </row>
    <row r="20" spans="2:58" s="667" customFormat="1" ht="15.75" x14ac:dyDescent="0.25">
      <c r="B20" s="1063" t="s">
        <v>34</v>
      </c>
      <c r="C20" s="1064"/>
      <c r="D20" s="1063" t="s">
        <v>321</v>
      </c>
      <c r="E20" s="1064"/>
      <c r="F20" s="1063"/>
      <c r="G20" s="1064"/>
      <c r="H20" s="1063"/>
      <c r="I20" s="1064"/>
      <c r="J20" s="1063"/>
      <c r="K20" s="1064"/>
      <c r="L20" s="1064"/>
      <c r="M20" s="1063"/>
      <c r="N20" s="1064"/>
      <c r="O20" s="1064"/>
      <c r="P20" s="1063"/>
      <c r="Q20" s="1064"/>
      <c r="R20" s="1063"/>
      <c r="S20" s="1064"/>
      <c r="T20" s="1065" t="s">
        <v>26</v>
      </c>
      <c r="U20" s="1064"/>
      <c r="V20" s="1064"/>
      <c r="W20" s="1064"/>
      <c r="X20" s="1064"/>
      <c r="Y20" s="1064"/>
      <c r="Z20" s="1064"/>
      <c r="AA20" s="1064"/>
      <c r="AB20" s="1063" t="s">
        <v>305</v>
      </c>
      <c r="AC20" s="1064"/>
      <c r="AD20" s="1064"/>
      <c r="AE20" s="1064"/>
      <c r="AF20" s="1064"/>
      <c r="AG20" s="1063" t="s">
        <v>306</v>
      </c>
      <c r="AH20" s="1064"/>
      <c r="AI20" s="1064"/>
      <c r="AJ20" s="799" t="s">
        <v>85</v>
      </c>
      <c r="AK20" s="1066" t="s">
        <v>307</v>
      </c>
      <c r="AL20" s="1064"/>
      <c r="AM20" s="1064"/>
      <c r="AN20" s="1064"/>
      <c r="AO20" s="1064"/>
      <c r="AP20" s="1064"/>
      <c r="AQ20" s="801">
        <f>+AQ171+AQ172+AQ173</f>
        <v>268937100000</v>
      </c>
      <c r="AR20" s="801">
        <f t="shared" ref="AR20:BC20" si="4">+AR171+AR172+AR173</f>
        <v>219522795497</v>
      </c>
      <c r="AS20" s="801">
        <f t="shared" si="4"/>
        <v>49414304503</v>
      </c>
      <c r="AT20" s="801">
        <f t="shared" si="4"/>
        <v>0</v>
      </c>
      <c r="AU20" s="801">
        <f t="shared" si="4"/>
        <v>211517510343</v>
      </c>
      <c r="AV20" s="801">
        <f t="shared" si="4"/>
        <v>8005285154</v>
      </c>
      <c r="AW20" s="801">
        <f t="shared" si="4"/>
        <v>134281463874</v>
      </c>
      <c r="AX20" s="801">
        <f t="shared" ref="AX20:BC20" si="5">+AX171+AX172+AX173</f>
        <v>77236046469</v>
      </c>
      <c r="AY20" s="801">
        <f t="shared" si="5"/>
        <v>134222853663</v>
      </c>
      <c r="AZ20" s="801">
        <f t="shared" si="5"/>
        <v>58610211</v>
      </c>
      <c r="BA20" s="801">
        <f t="shared" si="5"/>
        <v>134222853663</v>
      </c>
      <c r="BB20" s="801">
        <f t="shared" si="5"/>
        <v>0</v>
      </c>
      <c r="BC20" s="801">
        <f t="shared" si="5"/>
        <v>2742263</v>
      </c>
      <c r="BE20" s="802">
        <f t="shared" si="2"/>
        <v>0.78649435255678746</v>
      </c>
      <c r="BF20" s="802">
        <f t="shared" si="3"/>
        <v>0.4993043498795815</v>
      </c>
    </row>
    <row r="21" spans="2:58" s="659" customFormat="1" ht="15.75" x14ac:dyDescent="0.25">
      <c r="B21" s="1061"/>
      <c r="C21" s="1062"/>
      <c r="D21" s="1061"/>
      <c r="E21" s="1062"/>
      <c r="F21" s="1061"/>
      <c r="G21" s="1062"/>
      <c r="H21" s="1061"/>
      <c r="I21" s="1062"/>
      <c r="J21" s="1061"/>
      <c r="K21" s="1062"/>
      <c r="L21" s="1062"/>
      <c r="M21" s="1061"/>
      <c r="N21" s="1062"/>
      <c r="O21" s="1062"/>
      <c r="P21" s="1061"/>
      <c r="Q21" s="1062"/>
      <c r="R21" s="1061"/>
      <c r="S21" s="1062"/>
      <c r="T21" s="1061"/>
      <c r="U21" s="1062"/>
      <c r="V21" s="1062"/>
      <c r="W21" s="1062"/>
      <c r="X21" s="1062"/>
      <c r="Y21" s="1062"/>
      <c r="Z21" s="1062"/>
      <c r="AA21" s="1062"/>
      <c r="AB21" s="1061"/>
      <c r="AC21" s="1062"/>
      <c r="AD21" s="1062"/>
      <c r="AE21" s="1062"/>
      <c r="AF21" s="1062"/>
      <c r="AG21" s="1061"/>
      <c r="AH21" s="1062"/>
      <c r="AI21" s="1062"/>
      <c r="AJ21" s="803"/>
      <c r="AK21" s="1061"/>
      <c r="AL21" s="1062"/>
      <c r="AM21" s="1062"/>
      <c r="AN21" s="1062"/>
      <c r="AO21" s="1062"/>
      <c r="AP21" s="1062"/>
      <c r="AQ21" s="804">
        <f>+SUM(AQ18:AQ20)</f>
        <v>459785616667</v>
      </c>
      <c r="AR21" s="804">
        <f t="shared" ref="AR21:BC21" si="6">+SUM(AR18:AR20)</f>
        <v>397332796916.17999</v>
      </c>
      <c r="AS21" s="804">
        <f t="shared" si="6"/>
        <v>62452819750.82</v>
      </c>
      <c r="AT21" s="804">
        <f t="shared" si="6"/>
        <v>0</v>
      </c>
      <c r="AU21" s="804">
        <f t="shared" si="6"/>
        <v>344771553924.73999</v>
      </c>
      <c r="AV21" s="804">
        <f t="shared" si="6"/>
        <v>52561242991.440002</v>
      </c>
      <c r="AW21" s="804">
        <f t="shared" si="6"/>
        <v>262216192598.84</v>
      </c>
      <c r="AX21" s="804">
        <f t="shared" si="6"/>
        <v>202144551843.89999</v>
      </c>
      <c r="AY21" s="804">
        <f t="shared" si="6"/>
        <v>262105766581.84</v>
      </c>
      <c r="AZ21" s="804">
        <f t="shared" si="6"/>
        <v>120929949680</v>
      </c>
      <c r="BA21" s="804">
        <f t="shared" si="6"/>
        <v>262088379909.84</v>
      </c>
      <c r="BB21" s="804">
        <f t="shared" si="6"/>
        <v>120836910335</v>
      </c>
      <c r="BC21" s="804">
        <f t="shared" si="6"/>
        <v>120825184014</v>
      </c>
      <c r="BE21" s="805">
        <f t="shared" si="2"/>
        <v>0.74985284755969428</v>
      </c>
      <c r="BF21" s="805">
        <f t="shared" si="3"/>
        <v>0.5703009904912929</v>
      </c>
    </row>
    <row r="22" spans="2:58" s="667" customFormat="1" ht="15.75" x14ac:dyDescent="0.25">
      <c r="B22" s="1063" t="s">
        <v>119</v>
      </c>
      <c r="C22" s="1064"/>
      <c r="D22" s="1063"/>
      <c r="E22" s="1064"/>
      <c r="F22" s="1063"/>
      <c r="G22" s="1064"/>
      <c r="H22" s="1063"/>
      <c r="I22" s="1064"/>
      <c r="J22" s="1063"/>
      <c r="K22" s="1064"/>
      <c r="L22" s="1064"/>
      <c r="M22" s="1063"/>
      <c r="N22" s="1064"/>
      <c r="O22" s="1064"/>
      <c r="P22" s="1063"/>
      <c r="Q22" s="1064"/>
      <c r="R22" s="1063"/>
      <c r="S22" s="1064"/>
      <c r="T22" s="1065" t="s">
        <v>27</v>
      </c>
      <c r="U22" s="1064"/>
      <c r="V22" s="1064"/>
      <c r="W22" s="1064"/>
      <c r="X22" s="1064"/>
      <c r="Y22" s="1064"/>
      <c r="Z22" s="1064"/>
      <c r="AA22" s="1064"/>
      <c r="AB22" s="1063" t="s">
        <v>305</v>
      </c>
      <c r="AC22" s="1064"/>
      <c r="AD22" s="1064"/>
      <c r="AE22" s="1064"/>
      <c r="AF22" s="1064"/>
      <c r="AG22" s="1063" t="s">
        <v>306</v>
      </c>
      <c r="AH22" s="1064"/>
      <c r="AI22" s="1064"/>
      <c r="AJ22" s="799" t="s">
        <v>85</v>
      </c>
      <c r="AK22" s="1066" t="s">
        <v>307</v>
      </c>
      <c r="AL22" s="1064"/>
      <c r="AM22" s="1064"/>
      <c r="AN22" s="1064"/>
      <c r="AO22" s="1064"/>
      <c r="AP22" s="1064"/>
      <c r="AQ22" s="801">
        <f>+AQ193+AQ195+AQ194</f>
        <v>34435745822</v>
      </c>
      <c r="AR22" s="801">
        <f t="shared" ref="AR22:BC22" si="7">+AR193+AR195+AR194</f>
        <v>19653822027</v>
      </c>
      <c r="AS22" s="801">
        <f t="shared" si="7"/>
        <v>12731923795</v>
      </c>
      <c r="AT22" s="801">
        <f t="shared" si="7"/>
        <v>2050000000</v>
      </c>
      <c r="AU22" s="801">
        <f t="shared" si="7"/>
        <v>16002797631</v>
      </c>
      <c r="AV22" s="801">
        <f t="shared" si="7"/>
        <v>3651024396</v>
      </c>
      <c r="AW22" s="801">
        <f t="shared" si="7"/>
        <v>5389113498.46</v>
      </c>
      <c r="AX22" s="801">
        <f t="shared" si="7"/>
        <v>10613684132.540001</v>
      </c>
      <c r="AY22" s="801">
        <f t="shared" si="7"/>
        <v>5268421022.46</v>
      </c>
      <c r="AZ22" s="801">
        <f t="shared" si="7"/>
        <v>120692476</v>
      </c>
      <c r="BA22" s="801">
        <f t="shared" si="7"/>
        <v>5260724237.46</v>
      </c>
      <c r="BB22" s="801">
        <f t="shared" si="7"/>
        <v>7696785</v>
      </c>
      <c r="BC22" s="801">
        <f t="shared" si="7"/>
        <v>1718802</v>
      </c>
      <c r="BE22" s="802">
        <f t="shared" si="2"/>
        <v>0.46471470993307995</v>
      </c>
      <c r="BF22" s="802">
        <f t="shared" si="3"/>
        <v>0.15649765584624137</v>
      </c>
    </row>
    <row r="23" spans="2:58" s="659" customFormat="1" ht="15.75" x14ac:dyDescent="0.25">
      <c r="B23" s="1061"/>
      <c r="C23" s="1062"/>
      <c r="D23" s="1061"/>
      <c r="E23" s="1062"/>
      <c r="F23" s="1061"/>
      <c r="G23" s="1062"/>
      <c r="H23" s="1061"/>
      <c r="I23" s="1062"/>
      <c r="J23" s="1061"/>
      <c r="K23" s="1062"/>
      <c r="L23" s="1062"/>
      <c r="M23" s="1061"/>
      <c r="N23" s="1062"/>
      <c r="O23" s="1062"/>
      <c r="P23" s="1061"/>
      <c r="Q23" s="1062"/>
      <c r="R23" s="1061"/>
      <c r="S23" s="1062"/>
      <c r="T23" s="1061"/>
      <c r="U23" s="1062"/>
      <c r="V23" s="1062"/>
      <c r="W23" s="1062"/>
      <c r="X23" s="1062"/>
      <c r="Y23" s="1062"/>
      <c r="Z23" s="1062"/>
      <c r="AA23" s="1062"/>
      <c r="AB23" s="1061"/>
      <c r="AC23" s="1062"/>
      <c r="AD23" s="1062"/>
      <c r="AE23" s="1062"/>
      <c r="AF23" s="1062"/>
      <c r="AG23" s="1061"/>
      <c r="AH23" s="1062"/>
      <c r="AI23" s="1062"/>
      <c r="AJ23" s="803"/>
      <c r="AK23" s="1061"/>
      <c r="AL23" s="1062"/>
      <c r="AM23" s="1062"/>
      <c r="AN23" s="1062"/>
      <c r="AO23" s="1062"/>
      <c r="AP23" s="1062"/>
      <c r="AQ23" s="804">
        <f>+AQ21+AQ22</f>
        <v>494221362489</v>
      </c>
      <c r="AR23" s="804">
        <f t="shared" ref="AR23:BC23" si="8">+AR21+AR22</f>
        <v>416986618943.17999</v>
      </c>
      <c r="AS23" s="804">
        <f t="shared" si="8"/>
        <v>75184743545.820007</v>
      </c>
      <c r="AT23" s="804">
        <f t="shared" si="8"/>
        <v>2050000000</v>
      </c>
      <c r="AU23" s="804">
        <f t="shared" si="8"/>
        <v>360774351555.73999</v>
      </c>
      <c r="AV23" s="804">
        <f t="shared" si="8"/>
        <v>56212267387.440002</v>
      </c>
      <c r="AW23" s="804">
        <f>+AW21+AW22</f>
        <v>267605306097.29999</v>
      </c>
      <c r="AX23" s="804">
        <f t="shared" si="8"/>
        <v>212758235976.44</v>
      </c>
      <c r="AY23" s="804">
        <f t="shared" si="8"/>
        <v>267374187604.29999</v>
      </c>
      <c r="AZ23" s="804">
        <f t="shared" si="8"/>
        <v>121050642156</v>
      </c>
      <c r="BA23" s="804">
        <f t="shared" si="8"/>
        <v>267349104147.29999</v>
      </c>
      <c r="BB23" s="804">
        <f t="shared" si="8"/>
        <v>120844607120</v>
      </c>
      <c r="BC23" s="804">
        <f t="shared" si="8"/>
        <v>120826902816</v>
      </c>
      <c r="BE23" s="805">
        <f t="shared" si="2"/>
        <v>0.72998534449989472</v>
      </c>
      <c r="BF23" s="805">
        <f t="shared" si="3"/>
        <v>0.54146851271176311</v>
      </c>
    </row>
    <row r="24" spans="2:58" x14ac:dyDescent="0.25">
      <c r="B24" s="790"/>
      <c r="C24" s="790"/>
      <c r="D24" s="790"/>
      <c r="E24" s="790"/>
      <c r="F24" s="790"/>
      <c r="G24" s="790"/>
      <c r="H24" s="790"/>
      <c r="I24" s="790"/>
      <c r="J24" s="790"/>
      <c r="K24" s="790"/>
      <c r="L24" s="790"/>
      <c r="M24" s="790"/>
      <c r="N24" s="790"/>
      <c r="O24" s="790"/>
      <c r="P24" s="790"/>
      <c r="Q24" s="790"/>
      <c r="R24" s="790"/>
      <c r="S24" s="790"/>
      <c r="T24" s="790"/>
      <c r="U24" s="790"/>
      <c r="V24" s="790"/>
      <c r="W24" s="790"/>
      <c r="X24" s="790"/>
      <c r="Y24" s="790"/>
      <c r="Z24" s="790"/>
      <c r="AA24" s="790"/>
      <c r="AB24" s="790"/>
      <c r="AC24" s="790"/>
      <c r="AD24" s="790"/>
      <c r="AE24" s="790"/>
      <c r="AF24" s="790"/>
      <c r="AG24" s="790"/>
      <c r="AH24" s="790"/>
      <c r="AI24" s="790"/>
      <c r="AJ24" s="790"/>
      <c r="AK24" s="790"/>
      <c r="AL24" s="790"/>
      <c r="AM24" s="790"/>
      <c r="AN24" s="790"/>
      <c r="AO24" s="790"/>
      <c r="AP24" s="790"/>
      <c r="AQ24" s="790"/>
      <c r="AR24" s="790"/>
      <c r="AS24" s="790"/>
      <c r="AT24" s="795"/>
      <c r="AU24" s="795"/>
      <c r="AV24" s="795"/>
      <c r="AW24" s="795"/>
      <c r="AX24" s="795"/>
      <c r="AY24" s="795"/>
      <c r="AZ24" s="795"/>
      <c r="BA24" s="795"/>
      <c r="BB24" s="795"/>
      <c r="BC24" s="795"/>
      <c r="BE24" s="790"/>
      <c r="BF24" s="790"/>
    </row>
    <row r="25" spans="2:58" s="808" customFormat="1" ht="15.75" x14ac:dyDescent="0.25">
      <c r="B25" s="1059"/>
      <c r="C25" s="1060"/>
      <c r="D25" s="1059"/>
      <c r="E25" s="1060"/>
      <c r="F25" s="1059"/>
      <c r="G25" s="1060"/>
      <c r="H25" s="1059"/>
      <c r="I25" s="1060"/>
      <c r="J25" s="1059"/>
      <c r="K25" s="1060"/>
      <c r="L25" s="1060"/>
      <c r="M25" s="1059"/>
      <c r="N25" s="1060"/>
      <c r="O25" s="1060"/>
      <c r="P25" s="1059"/>
      <c r="Q25" s="1060"/>
      <c r="R25" s="1059"/>
      <c r="S25" s="1060"/>
      <c r="T25" s="1059"/>
      <c r="U25" s="1060"/>
      <c r="V25" s="1060"/>
      <c r="W25" s="1060"/>
      <c r="X25" s="1060"/>
      <c r="Y25" s="1060"/>
      <c r="Z25" s="1060"/>
      <c r="AA25" s="1060"/>
      <c r="AB25" s="1059"/>
      <c r="AC25" s="1060"/>
      <c r="AD25" s="1060"/>
      <c r="AE25" s="1060"/>
      <c r="AF25" s="1060"/>
      <c r="AG25" s="1059"/>
      <c r="AH25" s="1060"/>
      <c r="AI25" s="1060"/>
      <c r="AJ25" s="806"/>
      <c r="AK25" s="1059"/>
      <c r="AL25" s="1060"/>
      <c r="AM25" s="1060"/>
      <c r="AN25" s="1060"/>
      <c r="AO25" s="1060"/>
      <c r="AP25" s="1060"/>
      <c r="AQ25" s="807" t="e">
        <f>+RESUMEN!#REF!</f>
        <v>#REF!</v>
      </c>
      <c r="AR25" s="807">
        <v>416986618943.18005</v>
      </c>
      <c r="AS25" s="807"/>
      <c r="AT25" s="807"/>
      <c r="AU25" s="807">
        <v>360774351555.73999</v>
      </c>
      <c r="AV25" s="807"/>
      <c r="AW25" s="807">
        <v>267605306097.29999</v>
      </c>
      <c r="AX25" s="807"/>
      <c r="AY25" s="807">
        <v>267374187604.29999</v>
      </c>
      <c r="AZ25" s="807"/>
      <c r="BA25" s="807"/>
      <c r="BB25" s="807"/>
      <c r="BC25" s="807"/>
      <c r="BE25" s="809"/>
      <c r="BF25" s="809"/>
    </row>
    <row r="26" spans="2:58" x14ac:dyDescent="0.25">
      <c r="B26" s="1056"/>
      <c r="C26" s="1057"/>
      <c r="D26" s="1056"/>
      <c r="E26" s="1057"/>
      <c r="F26" s="1056"/>
      <c r="G26" s="1057"/>
      <c r="H26" s="1056"/>
      <c r="I26" s="1057"/>
      <c r="J26" s="1056"/>
      <c r="K26" s="1057"/>
      <c r="L26" s="1057"/>
      <c r="M26" s="1056"/>
      <c r="N26" s="1057"/>
      <c r="O26" s="1057"/>
      <c r="P26" s="1056"/>
      <c r="Q26" s="1057"/>
      <c r="R26" s="1056"/>
      <c r="S26" s="1057"/>
      <c r="T26" s="1056"/>
      <c r="U26" s="1057"/>
      <c r="V26" s="1057"/>
      <c r="W26" s="1057"/>
      <c r="X26" s="1057"/>
      <c r="Y26" s="1057"/>
      <c r="Z26" s="1057"/>
      <c r="AA26" s="1057"/>
      <c r="AB26" s="1056"/>
      <c r="AC26" s="1057"/>
      <c r="AD26" s="1057"/>
      <c r="AE26" s="1057"/>
      <c r="AF26" s="1057"/>
      <c r="AG26" s="1056"/>
      <c r="AH26" s="1057"/>
      <c r="AI26" s="1057"/>
      <c r="AJ26" s="793"/>
      <c r="AK26" s="1056"/>
      <c r="AL26" s="1057"/>
      <c r="AM26" s="1057"/>
      <c r="AN26" s="1057"/>
      <c r="AO26" s="1057"/>
      <c r="AP26" s="1057"/>
      <c r="AQ26" s="1363" t="e">
        <f>+AQ23-AQ25</f>
        <v>#REF!</v>
      </c>
      <c r="AR26" s="810">
        <f>+AR23-AR25</f>
        <v>0</v>
      </c>
      <c r="AS26" s="793"/>
      <c r="AT26" s="811"/>
      <c r="AU26" s="810">
        <f>+AU23-AU25</f>
        <v>0</v>
      </c>
      <c r="AV26" s="811"/>
      <c r="AW26" s="810">
        <f>+AW23-AW25</f>
        <v>0</v>
      </c>
      <c r="AX26" s="811"/>
      <c r="AY26" s="810">
        <f>+AY23-AY25</f>
        <v>0</v>
      </c>
      <c r="AZ26" s="811"/>
      <c r="BA26" s="811"/>
      <c r="BB26" s="811"/>
      <c r="BC26" s="811"/>
      <c r="BE26" s="793"/>
      <c r="BF26" s="793"/>
    </row>
    <row r="27" spans="2:58" x14ac:dyDescent="0.25">
      <c r="B27" s="790"/>
      <c r="C27" s="790"/>
      <c r="D27" s="790"/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953"/>
      <c r="AC27" s="953"/>
      <c r="AD27" s="953"/>
      <c r="AE27" s="953"/>
      <c r="AF27" s="953"/>
      <c r="AG27" s="953"/>
      <c r="AH27" s="953"/>
      <c r="AI27" s="953"/>
      <c r="AJ27" s="953"/>
      <c r="AK27" s="953"/>
      <c r="AL27" s="953"/>
      <c r="AM27" s="953"/>
      <c r="AN27" s="953"/>
      <c r="AO27" s="953"/>
      <c r="AP27" s="953"/>
      <c r="AQ27" s="953"/>
      <c r="AR27" s="953"/>
      <c r="AS27" s="953"/>
      <c r="AT27" s="953"/>
      <c r="AU27" s="795"/>
      <c r="AV27" s="795"/>
      <c r="AW27" s="795"/>
      <c r="AX27" s="795"/>
      <c r="AY27" s="795"/>
      <c r="AZ27" s="795"/>
      <c r="BA27" s="795"/>
      <c r="BB27" s="795"/>
      <c r="BC27" s="795"/>
      <c r="BE27" s="790"/>
      <c r="BF27" s="790"/>
    </row>
    <row r="28" spans="2:58" x14ac:dyDescent="0.25">
      <c r="B28" s="790"/>
      <c r="C28" s="790"/>
      <c r="D28" s="790"/>
      <c r="E28" s="790"/>
      <c r="F28" s="790"/>
      <c r="G28" s="790"/>
      <c r="H28" s="790"/>
      <c r="I28" s="790"/>
      <c r="J28" s="790"/>
      <c r="K28" s="790"/>
      <c r="L28" s="790"/>
      <c r="M28" s="790"/>
      <c r="N28" s="790"/>
      <c r="O28" s="790"/>
      <c r="P28" s="790"/>
      <c r="Q28" s="790"/>
      <c r="R28" s="790"/>
      <c r="S28" s="790"/>
      <c r="T28" s="790"/>
      <c r="U28" s="790"/>
      <c r="V28" s="790"/>
      <c r="W28" s="790"/>
      <c r="X28" s="790"/>
      <c r="Y28" s="790"/>
      <c r="Z28" s="790"/>
      <c r="AA28" s="790"/>
      <c r="AB28" s="953"/>
      <c r="AC28" s="953"/>
      <c r="AD28" s="953"/>
      <c r="AE28" s="953"/>
      <c r="AF28" s="953"/>
      <c r="AG28" s="953"/>
      <c r="AH28" s="953"/>
      <c r="AI28" s="953"/>
      <c r="AJ28" s="953"/>
      <c r="AK28" s="953"/>
      <c r="AL28" s="953"/>
      <c r="AM28" s="953"/>
      <c r="AN28" s="953"/>
      <c r="AO28" s="953"/>
      <c r="AP28" s="953"/>
      <c r="AQ28" s="953"/>
      <c r="AR28" s="953"/>
      <c r="AS28" s="953"/>
      <c r="AT28" s="953"/>
      <c r="AU28" s="795"/>
      <c r="AV28" s="795"/>
      <c r="AW28" s="795"/>
      <c r="AX28" s="795"/>
      <c r="AY28" s="795"/>
      <c r="AZ28" s="795"/>
      <c r="BA28" s="795"/>
      <c r="BB28" s="795"/>
      <c r="BC28" s="795"/>
      <c r="BE28" s="790"/>
      <c r="BF28" s="790"/>
    </row>
    <row r="29" spans="2:58" ht="31.5" customHeight="1" x14ac:dyDescent="0.25">
      <c r="B29" s="1053" t="s">
        <v>279</v>
      </c>
      <c r="C29" s="1055"/>
      <c r="D29" s="1058" t="s">
        <v>280</v>
      </c>
      <c r="E29" s="1055"/>
      <c r="F29" s="1053" t="s">
        <v>281</v>
      </c>
      <c r="G29" s="1055"/>
      <c r="H29" s="1053" t="s">
        <v>282</v>
      </c>
      <c r="I29" s="1055"/>
      <c r="J29" s="1053" t="s">
        <v>283</v>
      </c>
      <c r="K29" s="1054"/>
      <c r="L29" s="1055"/>
      <c r="M29" s="1053" t="s">
        <v>284</v>
      </c>
      <c r="N29" s="1054"/>
      <c r="O29" s="1055"/>
      <c r="P29" s="1053" t="s">
        <v>285</v>
      </c>
      <c r="Q29" s="1055"/>
      <c r="R29" s="1053" t="s">
        <v>286</v>
      </c>
      <c r="S29" s="1055"/>
      <c r="T29" s="1053" t="s">
        <v>287</v>
      </c>
      <c r="U29" s="1054"/>
      <c r="V29" s="1054"/>
      <c r="W29" s="1054"/>
      <c r="X29" s="1054"/>
      <c r="Y29" s="1054"/>
      <c r="Z29" s="1054"/>
      <c r="AA29" s="1055"/>
      <c r="AB29" s="1053" t="s">
        <v>288</v>
      </c>
      <c r="AC29" s="1054"/>
      <c r="AD29" s="1054"/>
      <c r="AE29" s="1054"/>
      <c r="AF29" s="1055"/>
      <c r="AG29" s="1053" t="s">
        <v>289</v>
      </c>
      <c r="AH29" s="1054"/>
      <c r="AI29" s="1055"/>
      <c r="AJ29" s="812" t="s">
        <v>290</v>
      </c>
      <c r="AK29" s="1053" t="s">
        <v>291</v>
      </c>
      <c r="AL29" s="1054"/>
      <c r="AM29" s="1054"/>
      <c r="AN29" s="1054"/>
      <c r="AO29" s="1054"/>
      <c r="AP29" s="1055"/>
      <c r="AQ29" s="812" t="s">
        <v>292</v>
      </c>
      <c r="AR29" s="812" t="s">
        <v>293</v>
      </c>
      <c r="AS29" s="812" t="s">
        <v>294</v>
      </c>
      <c r="AT29" s="813" t="s">
        <v>295</v>
      </c>
      <c r="AU29" s="813" t="s">
        <v>296</v>
      </c>
      <c r="AV29" s="813" t="s">
        <v>297</v>
      </c>
      <c r="AW29" s="813" t="s">
        <v>298</v>
      </c>
      <c r="AX29" s="813" t="s">
        <v>299</v>
      </c>
      <c r="AY29" s="813" t="s">
        <v>300</v>
      </c>
      <c r="AZ29" s="813" t="s">
        <v>301</v>
      </c>
      <c r="BA29" s="813" t="s">
        <v>302</v>
      </c>
      <c r="BB29" s="813" t="s">
        <v>303</v>
      </c>
      <c r="BC29" s="813" t="s">
        <v>304</v>
      </c>
      <c r="BE29" s="812" t="str">
        <f>+BE17</f>
        <v>EJEC
COMP</v>
      </c>
      <c r="BF29" s="814" t="str">
        <f>+BF17</f>
        <v>EJEC
OBL</v>
      </c>
    </row>
    <row r="30" spans="2:58" x14ac:dyDescent="0.25">
      <c r="B30" s="1018" t="s">
        <v>34</v>
      </c>
      <c r="C30" s="1011"/>
      <c r="D30" s="1018"/>
      <c r="E30" s="1011"/>
      <c r="F30" s="1018"/>
      <c r="G30" s="1011"/>
      <c r="H30" s="1018"/>
      <c r="I30" s="1011"/>
      <c r="J30" s="1018"/>
      <c r="K30" s="1011"/>
      <c r="L30" s="1011"/>
      <c r="M30" s="1018"/>
      <c r="N30" s="1011"/>
      <c r="O30" s="1011"/>
      <c r="P30" s="1018"/>
      <c r="Q30" s="1011"/>
      <c r="R30" s="1018"/>
      <c r="S30" s="1011"/>
      <c r="T30" s="1020" t="s">
        <v>24</v>
      </c>
      <c r="U30" s="1011"/>
      <c r="V30" s="1011"/>
      <c r="W30" s="1011"/>
      <c r="X30" s="1011"/>
      <c r="Y30" s="1011"/>
      <c r="Z30" s="1011"/>
      <c r="AA30" s="1011"/>
      <c r="AB30" s="1018" t="s">
        <v>305</v>
      </c>
      <c r="AC30" s="1011"/>
      <c r="AD30" s="1011"/>
      <c r="AE30" s="1011"/>
      <c r="AF30" s="1011"/>
      <c r="AG30" s="1018" t="s">
        <v>306</v>
      </c>
      <c r="AH30" s="1011"/>
      <c r="AI30" s="1011"/>
      <c r="AJ30" s="815" t="s">
        <v>85</v>
      </c>
      <c r="AK30" s="1019" t="s">
        <v>307</v>
      </c>
      <c r="AL30" s="1011"/>
      <c r="AM30" s="1011"/>
      <c r="AN30" s="1011"/>
      <c r="AO30" s="1011"/>
      <c r="AP30" s="1011"/>
      <c r="AQ30" s="816">
        <v>388731630846</v>
      </c>
      <c r="AR30" s="816">
        <v>376507603596.17999</v>
      </c>
      <c r="AS30" s="816">
        <v>12224027249.82</v>
      </c>
      <c r="AT30" s="817">
        <v>0</v>
      </c>
      <c r="AU30" s="816">
        <v>327973514912.91998</v>
      </c>
      <c r="AV30" s="816">
        <v>48534088683.260002</v>
      </c>
      <c r="AW30" s="816">
        <v>251103828336.84</v>
      </c>
      <c r="AX30" s="816">
        <v>76869686576.080002</v>
      </c>
      <c r="AY30" s="816">
        <v>251080417245.84</v>
      </c>
      <c r="AZ30" s="816">
        <v>23411091</v>
      </c>
      <c r="BA30" s="816">
        <v>251080417245.84</v>
      </c>
      <c r="BB30" s="817">
        <v>0</v>
      </c>
      <c r="BC30" s="816">
        <v>382964461</v>
      </c>
      <c r="BD30" s="818"/>
      <c r="BE30" s="819">
        <f t="shared" ref="BE30:BE93" si="9">+AU30/AQ30</f>
        <v>0.84370164115317392</v>
      </c>
      <c r="BF30" s="819">
        <f t="shared" ref="BF30:BF93" si="10">+AW30/AQ30</f>
        <v>0.64595676917353129</v>
      </c>
    </row>
    <row r="31" spans="2:58" x14ac:dyDescent="0.25">
      <c r="B31" s="1018" t="s">
        <v>34</v>
      </c>
      <c r="C31" s="1011"/>
      <c r="D31" s="1018"/>
      <c r="E31" s="1011"/>
      <c r="F31" s="1018"/>
      <c r="G31" s="1011"/>
      <c r="H31" s="1018"/>
      <c r="I31" s="1011"/>
      <c r="J31" s="1018"/>
      <c r="K31" s="1011"/>
      <c r="L31" s="1011"/>
      <c r="M31" s="1018"/>
      <c r="N31" s="1011"/>
      <c r="O31" s="1011"/>
      <c r="P31" s="1018"/>
      <c r="Q31" s="1011"/>
      <c r="R31" s="1018"/>
      <c r="S31" s="1011"/>
      <c r="T31" s="1020" t="s">
        <v>24</v>
      </c>
      <c r="U31" s="1011"/>
      <c r="V31" s="1011"/>
      <c r="W31" s="1011"/>
      <c r="X31" s="1011"/>
      <c r="Y31" s="1011"/>
      <c r="Z31" s="1011"/>
      <c r="AA31" s="1011"/>
      <c r="AB31" s="1018" t="s">
        <v>305</v>
      </c>
      <c r="AC31" s="1011"/>
      <c r="AD31" s="1011"/>
      <c r="AE31" s="1011"/>
      <c r="AF31" s="1011"/>
      <c r="AG31" s="1018" t="s">
        <v>306</v>
      </c>
      <c r="AH31" s="1011"/>
      <c r="AI31" s="1011"/>
      <c r="AJ31" s="815" t="s">
        <v>335</v>
      </c>
      <c r="AK31" s="1019" t="s">
        <v>353</v>
      </c>
      <c r="AL31" s="1011"/>
      <c r="AM31" s="1011"/>
      <c r="AN31" s="1011"/>
      <c r="AO31" s="1011"/>
      <c r="AP31" s="1011"/>
      <c r="AQ31" s="816">
        <v>4021085821</v>
      </c>
      <c r="AR31" s="816">
        <v>3000928641</v>
      </c>
      <c r="AS31" s="816">
        <v>1020157180</v>
      </c>
      <c r="AT31" s="817">
        <v>0</v>
      </c>
      <c r="AU31" s="816">
        <v>979239913.82000005</v>
      </c>
      <c r="AV31" s="816">
        <v>2021688727.1800001</v>
      </c>
      <c r="AW31" s="816">
        <v>104400849</v>
      </c>
      <c r="AX31" s="816">
        <v>874839064.82000005</v>
      </c>
      <c r="AY31" s="816">
        <v>69112134</v>
      </c>
      <c r="AZ31" s="816">
        <v>35288715</v>
      </c>
      <c r="BA31" s="816">
        <v>51725462</v>
      </c>
      <c r="BB31" s="816">
        <v>17386672</v>
      </c>
      <c r="BC31" s="817">
        <v>0</v>
      </c>
      <c r="BD31" s="818"/>
      <c r="BE31" s="820">
        <f t="shared" si="9"/>
        <v>0.2435262407745562</v>
      </c>
      <c r="BF31" s="820">
        <f t="shared" si="10"/>
        <v>2.596334762485538E-2</v>
      </c>
    </row>
    <row r="32" spans="2:58" x14ac:dyDescent="0.25">
      <c r="B32" s="1018" t="s">
        <v>34</v>
      </c>
      <c r="C32" s="1011"/>
      <c r="D32" s="1018"/>
      <c r="E32" s="1011"/>
      <c r="F32" s="1018"/>
      <c r="G32" s="1011"/>
      <c r="H32" s="1018"/>
      <c r="I32" s="1011"/>
      <c r="J32" s="1018"/>
      <c r="K32" s="1011"/>
      <c r="L32" s="1011"/>
      <c r="M32" s="1018"/>
      <c r="N32" s="1011"/>
      <c r="O32" s="1011"/>
      <c r="P32" s="1018"/>
      <c r="Q32" s="1011"/>
      <c r="R32" s="1018"/>
      <c r="S32" s="1011"/>
      <c r="T32" s="1020" t="s">
        <v>24</v>
      </c>
      <c r="U32" s="1011"/>
      <c r="V32" s="1011"/>
      <c r="W32" s="1011"/>
      <c r="X32" s="1011"/>
      <c r="Y32" s="1011"/>
      <c r="Z32" s="1011"/>
      <c r="AA32" s="1011"/>
      <c r="AB32" s="1018" t="s">
        <v>305</v>
      </c>
      <c r="AC32" s="1011"/>
      <c r="AD32" s="1011"/>
      <c r="AE32" s="1011"/>
      <c r="AF32" s="1011"/>
      <c r="AG32" s="1018" t="s">
        <v>308</v>
      </c>
      <c r="AH32" s="1011"/>
      <c r="AI32" s="1011"/>
      <c r="AJ32" s="815" t="s">
        <v>100</v>
      </c>
      <c r="AK32" s="1019" t="s">
        <v>309</v>
      </c>
      <c r="AL32" s="1011"/>
      <c r="AM32" s="1011"/>
      <c r="AN32" s="1011"/>
      <c r="AO32" s="1011"/>
      <c r="AP32" s="1011"/>
      <c r="AQ32" s="816">
        <v>519000000</v>
      </c>
      <c r="AR32" s="817">
        <v>0</v>
      </c>
      <c r="AS32" s="816">
        <v>519000000</v>
      </c>
      <c r="AT32" s="817">
        <v>0</v>
      </c>
      <c r="AU32" s="817">
        <v>0</v>
      </c>
      <c r="AV32" s="817">
        <v>0</v>
      </c>
      <c r="AW32" s="817">
        <v>0</v>
      </c>
      <c r="AX32" s="817">
        <v>0</v>
      </c>
      <c r="AY32" s="817">
        <v>0</v>
      </c>
      <c r="AZ32" s="817">
        <v>0</v>
      </c>
      <c r="BA32" s="817">
        <v>0</v>
      </c>
      <c r="BB32" s="817">
        <v>0</v>
      </c>
      <c r="BC32" s="817">
        <v>0</v>
      </c>
      <c r="BD32" s="818"/>
      <c r="BE32" s="820">
        <f t="shared" si="9"/>
        <v>0</v>
      </c>
      <c r="BF32" s="820">
        <f t="shared" si="10"/>
        <v>0</v>
      </c>
    </row>
    <row r="33" spans="1:58" x14ac:dyDescent="0.25">
      <c r="B33" s="1018" t="s">
        <v>34</v>
      </c>
      <c r="C33" s="1011"/>
      <c r="D33" s="1018"/>
      <c r="E33" s="1011"/>
      <c r="F33" s="1018"/>
      <c r="G33" s="1011"/>
      <c r="H33" s="1018"/>
      <c r="I33" s="1011"/>
      <c r="J33" s="1018"/>
      <c r="K33" s="1011"/>
      <c r="L33" s="1011"/>
      <c r="M33" s="1018"/>
      <c r="N33" s="1011"/>
      <c r="O33" s="1011"/>
      <c r="P33" s="1018"/>
      <c r="Q33" s="1011"/>
      <c r="R33" s="1018"/>
      <c r="S33" s="1011"/>
      <c r="T33" s="1020" t="s">
        <v>24</v>
      </c>
      <c r="U33" s="1011"/>
      <c r="V33" s="1011"/>
      <c r="W33" s="1011"/>
      <c r="X33" s="1011"/>
      <c r="Y33" s="1011"/>
      <c r="Z33" s="1011"/>
      <c r="AA33" s="1011"/>
      <c r="AB33" s="1018" t="s">
        <v>305</v>
      </c>
      <c r="AC33" s="1011"/>
      <c r="AD33" s="1011"/>
      <c r="AE33" s="1011"/>
      <c r="AF33" s="1011"/>
      <c r="AG33" s="1018" t="s">
        <v>308</v>
      </c>
      <c r="AH33" s="1011"/>
      <c r="AI33" s="1011"/>
      <c r="AJ33" s="815" t="s">
        <v>43</v>
      </c>
      <c r="AK33" s="1019" t="s">
        <v>310</v>
      </c>
      <c r="AL33" s="1011"/>
      <c r="AM33" s="1011"/>
      <c r="AN33" s="1011"/>
      <c r="AO33" s="1011"/>
      <c r="AP33" s="1011"/>
      <c r="AQ33" s="816">
        <v>66513900000</v>
      </c>
      <c r="AR33" s="816">
        <v>17824264679</v>
      </c>
      <c r="AS33" s="816">
        <v>48689635321</v>
      </c>
      <c r="AT33" s="817">
        <v>0</v>
      </c>
      <c r="AU33" s="816">
        <v>15818799098</v>
      </c>
      <c r="AV33" s="816">
        <v>2005465581</v>
      </c>
      <c r="AW33" s="816">
        <v>11007963413</v>
      </c>
      <c r="AX33" s="816">
        <v>4810835685</v>
      </c>
      <c r="AY33" s="816">
        <v>10956237202</v>
      </c>
      <c r="AZ33" s="816">
        <v>51726211</v>
      </c>
      <c r="BA33" s="816">
        <v>10956237202</v>
      </c>
      <c r="BB33" s="817">
        <v>0</v>
      </c>
      <c r="BC33" s="817">
        <v>0</v>
      </c>
      <c r="BD33" s="818"/>
      <c r="BE33" s="820">
        <f t="shared" si="9"/>
        <v>0.23782696696479985</v>
      </c>
      <c r="BF33" s="820">
        <f t="shared" si="10"/>
        <v>0.16549869144644955</v>
      </c>
    </row>
    <row r="34" spans="1:58" s="826" customFormat="1" ht="13.5" x14ac:dyDescent="0.2">
      <c r="A34" s="826" t="str">
        <f>+B34&amp;D34&amp;F34&amp;H34&amp;J34&amp;M34&amp;P34&amp;R34&amp;AJ34</f>
        <v>A110</v>
      </c>
      <c r="B34" s="1039" t="s">
        <v>34</v>
      </c>
      <c r="C34" s="1040"/>
      <c r="D34" s="1039" t="s">
        <v>311</v>
      </c>
      <c r="E34" s="1040"/>
      <c r="F34" s="1039"/>
      <c r="G34" s="1040"/>
      <c r="H34" s="1039"/>
      <c r="I34" s="1040"/>
      <c r="J34" s="1039"/>
      <c r="K34" s="1040"/>
      <c r="L34" s="1040"/>
      <c r="M34" s="1039"/>
      <c r="N34" s="1040"/>
      <c r="O34" s="1040"/>
      <c r="P34" s="1039"/>
      <c r="Q34" s="1040"/>
      <c r="R34" s="1039"/>
      <c r="S34" s="1040"/>
      <c r="T34" s="1042" t="s">
        <v>23</v>
      </c>
      <c r="U34" s="1040"/>
      <c r="V34" s="1040"/>
      <c r="W34" s="1040"/>
      <c r="X34" s="1040"/>
      <c r="Y34" s="1040"/>
      <c r="Z34" s="1040"/>
      <c r="AA34" s="1040"/>
      <c r="AB34" s="1039" t="s">
        <v>305</v>
      </c>
      <c r="AC34" s="1040"/>
      <c r="AD34" s="1040"/>
      <c r="AE34" s="1040"/>
      <c r="AF34" s="1040"/>
      <c r="AG34" s="1039" t="s">
        <v>306</v>
      </c>
      <c r="AH34" s="1040"/>
      <c r="AI34" s="1040"/>
      <c r="AJ34" s="821" t="s">
        <v>85</v>
      </c>
      <c r="AK34" s="1041" t="s">
        <v>307</v>
      </c>
      <c r="AL34" s="1040"/>
      <c r="AM34" s="1040"/>
      <c r="AN34" s="1040"/>
      <c r="AO34" s="1040"/>
      <c r="AP34" s="1040"/>
      <c r="AQ34" s="822">
        <v>172387016667</v>
      </c>
      <c r="AR34" s="822">
        <v>162188751666</v>
      </c>
      <c r="AS34" s="822">
        <v>10198265001</v>
      </c>
      <c r="AT34" s="823">
        <v>0</v>
      </c>
      <c r="AU34" s="823">
        <v>122049856808</v>
      </c>
      <c r="AV34" s="823">
        <v>40138894858</v>
      </c>
      <c r="AW34" s="823">
        <v>120819523663</v>
      </c>
      <c r="AX34" s="823">
        <v>1230333145</v>
      </c>
      <c r="AY34" s="823">
        <v>120819523663</v>
      </c>
      <c r="AZ34" s="823">
        <v>0</v>
      </c>
      <c r="BA34" s="823">
        <v>120819523663</v>
      </c>
      <c r="BB34" s="823">
        <v>0</v>
      </c>
      <c r="BC34" s="823">
        <v>377304110</v>
      </c>
      <c r="BD34" s="824"/>
      <c r="BE34" s="825">
        <f t="shared" si="9"/>
        <v>0.70799912410900245</v>
      </c>
      <c r="BF34" s="825">
        <f t="shared" si="10"/>
        <v>0.70086208346181356</v>
      </c>
    </row>
    <row r="35" spans="1:58" x14ac:dyDescent="0.25">
      <c r="A35" s="826" t="str">
        <f t="shared" ref="A35:A98" si="11">+B35&amp;D35&amp;F35&amp;H35&amp;J35&amp;M35&amp;P35&amp;R35&amp;AJ35</f>
        <v>A1010</v>
      </c>
      <c r="B35" s="1018" t="s">
        <v>34</v>
      </c>
      <c r="C35" s="1011"/>
      <c r="D35" s="1018" t="s">
        <v>311</v>
      </c>
      <c r="E35" s="1011"/>
      <c r="F35" s="1018" t="s">
        <v>312</v>
      </c>
      <c r="G35" s="1011"/>
      <c r="H35" s="1018"/>
      <c r="I35" s="1011"/>
      <c r="J35" s="1018"/>
      <c r="K35" s="1011"/>
      <c r="L35" s="1011"/>
      <c r="M35" s="1018"/>
      <c r="N35" s="1011"/>
      <c r="O35" s="1011"/>
      <c r="P35" s="1018"/>
      <c r="Q35" s="1011"/>
      <c r="R35" s="1018"/>
      <c r="S35" s="1011"/>
      <c r="T35" s="1020" t="s">
        <v>23</v>
      </c>
      <c r="U35" s="1011"/>
      <c r="V35" s="1011"/>
      <c r="W35" s="1011"/>
      <c r="X35" s="1011"/>
      <c r="Y35" s="1011"/>
      <c r="Z35" s="1011"/>
      <c r="AA35" s="1011"/>
      <c r="AB35" s="1018" t="s">
        <v>305</v>
      </c>
      <c r="AC35" s="1011"/>
      <c r="AD35" s="1011"/>
      <c r="AE35" s="1011"/>
      <c r="AF35" s="1011"/>
      <c r="AG35" s="1018" t="s">
        <v>306</v>
      </c>
      <c r="AH35" s="1011"/>
      <c r="AI35" s="1011"/>
      <c r="AJ35" s="815" t="s">
        <v>85</v>
      </c>
      <c r="AK35" s="1019" t="s">
        <v>307</v>
      </c>
      <c r="AL35" s="1011"/>
      <c r="AM35" s="1011"/>
      <c r="AN35" s="1011"/>
      <c r="AO35" s="1011"/>
      <c r="AP35" s="1011"/>
      <c r="AQ35" s="816">
        <v>172387016667</v>
      </c>
      <c r="AR35" s="816">
        <v>162188751666</v>
      </c>
      <c r="AS35" s="816">
        <v>10198265001</v>
      </c>
      <c r="AT35" s="817">
        <v>0</v>
      </c>
      <c r="AU35" s="816">
        <v>122049856808</v>
      </c>
      <c r="AV35" s="816">
        <v>40138894858</v>
      </c>
      <c r="AW35" s="816">
        <v>120819523663</v>
      </c>
      <c r="AX35" s="816">
        <v>1230333145</v>
      </c>
      <c r="AY35" s="816">
        <v>120819523663</v>
      </c>
      <c r="AZ35" s="817">
        <v>0</v>
      </c>
      <c r="BA35" s="816">
        <v>120819523663</v>
      </c>
      <c r="BB35" s="817">
        <v>0</v>
      </c>
      <c r="BC35" s="816">
        <v>377304110</v>
      </c>
      <c r="BD35" s="818"/>
      <c r="BE35" s="820">
        <f t="shared" si="9"/>
        <v>0.70799912410900245</v>
      </c>
      <c r="BF35" s="820">
        <f t="shared" si="10"/>
        <v>0.70086208346181356</v>
      </c>
    </row>
    <row r="36" spans="1:58" x14ac:dyDescent="0.25">
      <c r="A36" s="826" t="str">
        <f t="shared" si="11"/>
        <v>A10110</v>
      </c>
      <c r="B36" s="1018" t="s">
        <v>34</v>
      </c>
      <c r="C36" s="1011"/>
      <c r="D36" s="1018" t="s">
        <v>311</v>
      </c>
      <c r="E36" s="1011"/>
      <c r="F36" s="1018" t="s">
        <v>312</v>
      </c>
      <c r="G36" s="1011"/>
      <c r="H36" s="1018" t="s">
        <v>311</v>
      </c>
      <c r="I36" s="1011"/>
      <c r="J36" s="1018"/>
      <c r="K36" s="1011"/>
      <c r="L36" s="1011"/>
      <c r="M36" s="1018"/>
      <c r="N36" s="1011"/>
      <c r="O36" s="1011"/>
      <c r="P36" s="1018"/>
      <c r="Q36" s="1011"/>
      <c r="R36" s="1018"/>
      <c r="S36" s="1011"/>
      <c r="T36" s="1020" t="s">
        <v>313</v>
      </c>
      <c r="U36" s="1011"/>
      <c r="V36" s="1011"/>
      <c r="W36" s="1011"/>
      <c r="X36" s="1011"/>
      <c r="Y36" s="1011"/>
      <c r="Z36" s="1011"/>
      <c r="AA36" s="1011"/>
      <c r="AB36" s="1018" t="s">
        <v>305</v>
      </c>
      <c r="AC36" s="1011"/>
      <c r="AD36" s="1011"/>
      <c r="AE36" s="1011"/>
      <c r="AF36" s="1011"/>
      <c r="AG36" s="1018" t="s">
        <v>306</v>
      </c>
      <c r="AH36" s="1011"/>
      <c r="AI36" s="1011"/>
      <c r="AJ36" s="815" t="s">
        <v>85</v>
      </c>
      <c r="AK36" s="1019" t="s">
        <v>307</v>
      </c>
      <c r="AL36" s="1011"/>
      <c r="AM36" s="1011"/>
      <c r="AN36" s="1011"/>
      <c r="AO36" s="1011"/>
      <c r="AP36" s="1011"/>
      <c r="AQ36" s="816">
        <v>126555371450</v>
      </c>
      <c r="AR36" s="816">
        <v>120465371450</v>
      </c>
      <c r="AS36" s="816">
        <v>6090000000</v>
      </c>
      <c r="AT36" s="817">
        <v>0</v>
      </c>
      <c r="AU36" s="816">
        <v>89723225777</v>
      </c>
      <c r="AV36" s="816">
        <v>30742145673</v>
      </c>
      <c r="AW36" s="816">
        <v>89637035440</v>
      </c>
      <c r="AX36" s="816">
        <v>86190337</v>
      </c>
      <c r="AY36" s="816">
        <v>89637035440</v>
      </c>
      <c r="AZ36" s="817">
        <v>0</v>
      </c>
      <c r="BA36" s="816">
        <v>89637035440</v>
      </c>
      <c r="BB36" s="817">
        <v>0</v>
      </c>
      <c r="BC36" s="816">
        <v>287506116</v>
      </c>
      <c r="BD36" s="818"/>
      <c r="BE36" s="820">
        <f t="shared" si="9"/>
        <v>0.70896418499666924</v>
      </c>
      <c r="BF36" s="820">
        <f t="shared" si="10"/>
        <v>0.70828313656693864</v>
      </c>
    </row>
    <row r="37" spans="1:58" x14ac:dyDescent="0.25">
      <c r="A37" s="826" t="str">
        <f t="shared" si="11"/>
        <v>A101110</v>
      </c>
      <c r="B37" s="1018" t="s">
        <v>34</v>
      </c>
      <c r="C37" s="1011"/>
      <c r="D37" s="1018" t="s">
        <v>311</v>
      </c>
      <c r="E37" s="1011"/>
      <c r="F37" s="1018" t="s">
        <v>312</v>
      </c>
      <c r="G37" s="1011"/>
      <c r="H37" s="1018" t="s">
        <v>311</v>
      </c>
      <c r="I37" s="1011"/>
      <c r="J37" s="1018" t="s">
        <v>311</v>
      </c>
      <c r="K37" s="1011"/>
      <c r="L37" s="1011"/>
      <c r="M37" s="1018"/>
      <c r="N37" s="1011"/>
      <c r="O37" s="1011"/>
      <c r="P37" s="1018"/>
      <c r="Q37" s="1011"/>
      <c r="R37" s="1018"/>
      <c r="S37" s="1011"/>
      <c r="T37" s="1020" t="s">
        <v>218</v>
      </c>
      <c r="U37" s="1011"/>
      <c r="V37" s="1011"/>
      <c r="W37" s="1011"/>
      <c r="X37" s="1011"/>
      <c r="Y37" s="1011"/>
      <c r="Z37" s="1011"/>
      <c r="AA37" s="1011"/>
      <c r="AB37" s="1018" t="s">
        <v>305</v>
      </c>
      <c r="AC37" s="1011"/>
      <c r="AD37" s="1011"/>
      <c r="AE37" s="1011"/>
      <c r="AF37" s="1011"/>
      <c r="AG37" s="1018" t="s">
        <v>306</v>
      </c>
      <c r="AH37" s="1011"/>
      <c r="AI37" s="1011"/>
      <c r="AJ37" s="815" t="s">
        <v>85</v>
      </c>
      <c r="AK37" s="1019" t="s">
        <v>307</v>
      </c>
      <c r="AL37" s="1011"/>
      <c r="AM37" s="1011"/>
      <c r="AN37" s="1011"/>
      <c r="AO37" s="1011"/>
      <c r="AP37" s="1011"/>
      <c r="AQ37" s="816">
        <v>97337680000</v>
      </c>
      <c r="AR37" s="816">
        <v>92237680000</v>
      </c>
      <c r="AS37" s="816">
        <v>5100000000</v>
      </c>
      <c r="AT37" s="817">
        <v>0</v>
      </c>
      <c r="AU37" s="816">
        <v>74331956289</v>
      </c>
      <c r="AV37" s="816">
        <v>17905723711</v>
      </c>
      <c r="AW37" s="816">
        <v>74245777757</v>
      </c>
      <c r="AX37" s="816">
        <v>86178532</v>
      </c>
      <c r="AY37" s="816">
        <v>74245777757</v>
      </c>
      <c r="AZ37" s="817">
        <v>0</v>
      </c>
      <c r="BA37" s="816">
        <v>74245777757</v>
      </c>
      <c r="BB37" s="817">
        <v>0</v>
      </c>
      <c r="BC37" s="816">
        <v>285503767</v>
      </c>
      <c r="BD37" s="818"/>
      <c r="BE37" s="820">
        <f t="shared" si="9"/>
        <v>0.76365037967825</v>
      </c>
      <c r="BF37" s="820">
        <f t="shared" si="10"/>
        <v>0.76276502333936869</v>
      </c>
    </row>
    <row r="38" spans="1:58" x14ac:dyDescent="0.25">
      <c r="A38" s="826" t="str">
        <f t="shared" si="11"/>
        <v>A1011110</v>
      </c>
      <c r="B38" s="1012" t="s">
        <v>34</v>
      </c>
      <c r="C38" s="1011"/>
      <c r="D38" s="1012" t="s">
        <v>311</v>
      </c>
      <c r="E38" s="1011"/>
      <c r="F38" s="1012" t="s">
        <v>312</v>
      </c>
      <c r="G38" s="1011"/>
      <c r="H38" s="1012" t="s">
        <v>311</v>
      </c>
      <c r="I38" s="1011"/>
      <c r="J38" s="1012" t="s">
        <v>311</v>
      </c>
      <c r="K38" s="1011"/>
      <c r="L38" s="1011"/>
      <c r="M38" s="1012" t="s">
        <v>311</v>
      </c>
      <c r="N38" s="1011"/>
      <c r="O38" s="1011"/>
      <c r="P38" s="1012"/>
      <c r="Q38" s="1011"/>
      <c r="R38" s="1012"/>
      <c r="S38" s="1011"/>
      <c r="T38" s="1013" t="s">
        <v>35</v>
      </c>
      <c r="U38" s="1011"/>
      <c r="V38" s="1011"/>
      <c r="W38" s="1011"/>
      <c r="X38" s="1011"/>
      <c r="Y38" s="1011"/>
      <c r="Z38" s="1011"/>
      <c r="AA38" s="1011"/>
      <c r="AB38" s="1012" t="s">
        <v>305</v>
      </c>
      <c r="AC38" s="1011"/>
      <c r="AD38" s="1011"/>
      <c r="AE38" s="1011"/>
      <c r="AF38" s="1011"/>
      <c r="AG38" s="1012" t="s">
        <v>306</v>
      </c>
      <c r="AH38" s="1011"/>
      <c r="AI38" s="1011"/>
      <c r="AJ38" s="827" t="s">
        <v>85</v>
      </c>
      <c r="AK38" s="1010" t="s">
        <v>307</v>
      </c>
      <c r="AL38" s="1011"/>
      <c r="AM38" s="1011"/>
      <c r="AN38" s="1011"/>
      <c r="AO38" s="1011"/>
      <c r="AP38" s="1011"/>
      <c r="AQ38" s="828">
        <v>90237680000</v>
      </c>
      <c r="AR38" s="828">
        <v>85737680000</v>
      </c>
      <c r="AS38" s="828">
        <v>4500000000</v>
      </c>
      <c r="AT38" s="829">
        <v>0</v>
      </c>
      <c r="AU38" s="828">
        <v>69519824195</v>
      </c>
      <c r="AV38" s="828">
        <v>16217855805</v>
      </c>
      <c r="AW38" s="828">
        <v>69519811504</v>
      </c>
      <c r="AX38" s="828">
        <v>12691</v>
      </c>
      <c r="AY38" s="828">
        <v>69519811504</v>
      </c>
      <c r="AZ38" s="829">
        <v>0</v>
      </c>
      <c r="BA38" s="828">
        <v>69519811504</v>
      </c>
      <c r="BB38" s="829">
        <v>0</v>
      </c>
      <c r="BC38" s="828">
        <v>116708</v>
      </c>
      <c r="BD38" s="818"/>
      <c r="BE38" s="830">
        <f t="shared" si="9"/>
        <v>0.77040792931511537</v>
      </c>
      <c r="BF38" s="830">
        <f t="shared" si="10"/>
        <v>0.77040778867541804</v>
      </c>
    </row>
    <row r="39" spans="1:58" x14ac:dyDescent="0.25">
      <c r="A39" s="826" t="str">
        <f t="shared" si="11"/>
        <v>A1011210</v>
      </c>
      <c r="B39" s="1012" t="s">
        <v>34</v>
      </c>
      <c r="C39" s="1011"/>
      <c r="D39" s="1012" t="s">
        <v>311</v>
      </c>
      <c r="E39" s="1011"/>
      <c r="F39" s="1012" t="s">
        <v>312</v>
      </c>
      <c r="G39" s="1011"/>
      <c r="H39" s="1012" t="s">
        <v>311</v>
      </c>
      <c r="I39" s="1011"/>
      <c r="J39" s="1012" t="s">
        <v>311</v>
      </c>
      <c r="K39" s="1011"/>
      <c r="L39" s="1011"/>
      <c r="M39" s="1012" t="s">
        <v>314</v>
      </c>
      <c r="N39" s="1011"/>
      <c r="O39" s="1011"/>
      <c r="P39" s="1012"/>
      <c r="Q39" s="1011"/>
      <c r="R39" s="1012"/>
      <c r="S39" s="1011"/>
      <c r="T39" s="1013" t="s">
        <v>36</v>
      </c>
      <c r="U39" s="1011"/>
      <c r="V39" s="1011"/>
      <c r="W39" s="1011"/>
      <c r="X39" s="1011"/>
      <c r="Y39" s="1011"/>
      <c r="Z39" s="1011"/>
      <c r="AA39" s="1011"/>
      <c r="AB39" s="1012" t="s">
        <v>305</v>
      </c>
      <c r="AC39" s="1011"/>
      <c r="AD39" s="1011"/>
      <c r="AE39" s="1011"/>
      <c r="AF39" s="1011"/>
      <c r="AG39" s="1012" t="s">
        <v>306</v>
      </c>
      <c r="AH39" s="1011"/>
      <c r="AI39" s="1011"/>
      <c r="AJ39" s="827" t="s">
        <v>85</v>
      </c>
      <c r="AK39" s="1010" t="s">
        <v>307</v>
      </c>
      <c r="AL39" s="1011"/>
      <c r="AM39" s="1011"/>
      <c r="AN39" s="1011"/>
      <c r="AO39" s="1011"/>
      <c r="AP39" s="1011"/>
      <c r="AQ39" s="828">
        <v>5880000000</v>
      </c>
      <c r="AR39" s="828">
        <v>5380000000</v>
      </c>
      <c r="AS39" s="828">
        <v>500000000</v>
      </c>
      <c r="AT39" s="829">
        <v>0</v>
      </c>
      <c r="AU39" s="828">
        <v>4163359299</v>
      </c>
      <c r="AV39" s="828">
        <v>1216640701</v>
      </c>
      <c r="AW39" s="828">
        <v>4163359299</v>
      </c>
      <c r="AX39" s="829">
        <v>0</v>
      </c>
      <c r="AY39" s="828">
        <v>4163359299</v>
      </c>
      <c r="AZ39" s="829">
        <v>0</v>
      </c>
      <c r="BA39" s="828">
        <v>4163359299</v>
      </c>
      <c r="BB39" s="829">
        <v>0</v>
      </c>
      <c r="BC39" s="828">
        <v>2549184</v>
      </c>
      <c r="BD39" s="818"/>
      <c r="BE39" s="830">
        <f t="shared" si="9"/>
        <v>0.70805430255102042</v>
      </c>
      <c r="BF39" s="830">
        <f t="shared" si="10"/>
        <v>0.70805430255102042</v>
      </c>
    </row>
    <row r="40" spans="1:58" x14ac:dyDescent="0.25">
      <c r="A40" s="826" t="str">
        <f t="shared" si="11"/>
        <v>A1011410</v>
      </c>
      <c r="B40" s="1012" t="s">
        <v>34</v>
      </c>
      <c r="C40" s="1011"/>
      <c r="D40" s="1012" t="s">
        <v>311</v>
      </c>
      <c r="E40" s="1011"/>
      <c r="F40" s="1012" t="s">
        <v>312</v>
      </c>
      <c r="G40" s="1011"/>
      <c r="H40" s="1012" t="s">
        <v>311</v>
      </c>
      <c r="I40" s="1011"/>
      <c r="J40" s="1012" t="s">
        <v>311</v>
      </c>
      <c r="K40" s="1011"/>
      <c r="L40" s="1011"/>
      <c r="M40" s="1012" t="s">
        <v>315</v>
      </c>
      <c r="N40" s="1011"/>
      <c r="O40" s="1011"/>
      <c r="P40" s="1012"/>
      <c r="Q40" s="1011"/>
      <c r="R40" s="1012"/>
      <c r="S40" s="1011"/>
      <c r="T40" s="1013" t="s">
        <v>37</v>
      </c>
      <c r="U40" s="1011"/>
      <c r="V40" s="1011"/>
      <c r="W40" s="1011"/>
      <c r="X40" s="1011"/>
      <c r="Y40" s="1011"/>
      <c r="Z40" s="1011"/>
      <c r="AA40" s="1011"/>
      <c r="AB40" s="1012" t="s">
        <v>305</v>
      </c>
      <c r="AC40" s="1011"/>
      <c r="AD40" s="1011"/>
      <c r="AE40" s="1011"/>
      <c r="AF40" s="1011"/>
      <c r="AG40" s="1012" t="s">
        <v>306</v>
      </c>
      <c r="AH40" s="1011"/>
      <c r="AI40" s="1011"/>
      <c r="AJ40" s="827" t="s">
        <v>85</v>
      </c>
      <c r="AK40" s="1010" t="s">
        <v>307</v>
      </c>
      <c r="AL40" s="1011"/>
      <c r="AM40" s="1011"/>
      <c r="AN40" s="1011"/>
      <c r="AO40" s="1011"/>
      <c r="AP40" s="1011"/>
      <c r="AQ40" s="828">
        <v>1220000000</v>
      </c>
      <c r="AR40" s="828">
        <v>1120000000</v>
      </c>
      <c r="AS40" s="828">
        <v>100000000</v>
      </c>
      <c r="AT40" s="829">
        <v>0</v>
      </c>
      <c r="AU40" s="828">
        <v>648772795</v>
      </c>
      <c r="AV40" s="828">
        <v>471227205</v>
      </c>
      <c r="AW40" s="828">
        <v>562606954</v>
      </c>
      <c r="AX40" s="828">
        <v>86165841</v>
      </c>
      <c r="AY40" s="828">
        <v>562606954</v>
      </c>
      <c r="AZ40" s="829">
        <v>0</v>
      </c>
      <c r="BA40" s="828">
        <v>562606954</v>
      </c>
      <c r="BB40" s="829">
        <v>0</v>
      </c>
      <c r="BC40" s="828">
        <v>282837875</v>
      </c>
      <c r="BD40" s="818"/>
      <c r="BE40" s="830">
        <f t="shared" si="9"/>
        <v>0.53178097950819669</v>
      </c>
      <c r="BF40" s="830">
        <f t="shared" si="10"/>
        <v>0.46115324098360655</v>
      </c>
    </row>
    <row r="41" spans="1:58" x14ac:dyDescent="0.25">
      <c r="A41" s="826" t="str">
        <f t="shared" si="11"/>
        <v>A101410</v>
      </c>
      <c r="B41" s="1018" t="s">
        <v>34</v>
      </c>
      <c r="C41" s="1011"/>
      <c r="D41" s="1018" t="s">
        <v>311</v>
      </c>
      <c r="E41" s="1011"/>
      <c r="F41" s="1018" t="s">
        <v>312</v>
      </c>
      <c r="G41" s="1011"/>
      <c r="H41" s="1018" t="s">
        <v>311</v>
      </c>
      <c r="I41" s="1011"/>
      <c r="J41" s="1018" t="s">
        <v>315</v>
      </c>
      <c r="K41" s="1011"/>
      <c r="L41" s="1011"/>
      <c r="M41" s="1018"/>
      <c r="N41" s="1011"/>
      <c r="O41" s="1011"/>
      <c r="P41" s="1018"/>
      <c r="Q41" s="1011"/>
      <c r="R41" s="1018"/>
      <c r="S41" s="1011"/>
      <c r="T41" s="1020" t="s">
        <v>219</v>
      </c>
      <c r="U41" s="1011"/>
      <c r="V41" s="1011"/>
      <c r="W41" s="1011"/>
      <c r="X41" s="1011"/>
      <c r="Y41" s="1011"/>
      <c r="Z41" s="1011"/>
      <c r="AA41" s="1011"/>
      <c r="AB41" s="1018" t="s">
        <v>305</v>
      </c>
      <c r="AC41" s="1011"/>
      <c r="AD41" s="1011"/>
      <c r="AE41" s="1011"/>
      <c r="AF41" s="1011"/>
      <c r="AG41" s="1018" t="s">
        <v>306</v>
      </c>
      <c r="AH41" s="1011"/>
      <c r="AI41" s="1011"/>
      <c r="AJ41" s="815" t="s">
        <v>85</v>
      </c>
      <c r="AK41" s="1019" t="s">
        <v>307</v>
      </c>
      <c r="AL41" s="1011"/>
      <c r="AM41" s="1011"/>
      <c r="AN41" s="1011"/>
      <c r="AO41" s="1011"/>
      <c r="AP41" s="1011"/>
      <c r="AQ41" s="816">
        <v>1741691450</v>
      </c>
      <c r="AR41" s="816">
        <v>1701691450</v>
      </c>
      <c r="AS41" s="816">
        <v>40000000</v>
      </c>
      <c r="AT41" s="817">
        <v>0</v>
      </c>
      <c r="AU41" s="816">
        <v>1284160072</v>
      </c>
      <c r="AV41" s="816">
        <v>417531378</v>
      </c>
      <c r="AW41" s="816">
        <v>1284160072</v>
      </c>
      <c r="AX41" s="817">
        <v>0</v>
      </c>
      <c r="AY41" s="816">
        <v>1284160072</v>
      </c>
      <c r="AZ41" s="817">
        <v>0</v>
      </c>
      <c r="BA41" s="816">
        <v>1284160072</v>
      </c>
      <c r="BB41" s="817">
        <v>0</v>
      </c>
      <c r="BC41" s="817">
        <v>0</v>
      </c>
      <c r="BD41" s="818"/>
      <c r="BE41" s="820">
        <f t="shared" si="9"/>
        <v>0.7373062961295469</v>
      </c>
      <c r="BF41" s="820">
        <f t="shared" si="10"/>
        <v>0.7373062961295469</v>
      </c>
    </row>
    <row r="42" spans="1:58" x14ac:dyDescent="0.25">
      <c r="A42" s="826" t="str">
        <f t="shared" si="11"/>
        <v>A1014210</v>
      </c>
      <c r="B42" s="1012" t="s">
        <v>34</v>
      </c>
      <c r="C42" s="1011"/>
      <c r="D42" s="1012" t="s">
        <v>311</v>
      </c>
      <c r="E42" s="1011"/>
      <c r="F42" s="1012" t="s">
        <v>312</v>
      </c>
      <c r="G42" s="1011"/>
      <c r="H42" s="1012" t="s">
        <v>311</v>
      </c>
      <c r="I42" s="1011"/>
      <c r="J42" s="1012" t="s">
        <v>315</v>
      </c>
      <c r="K42" s="1011"/>
      <c r="L42" s="1011"/>
      <c r="M42" s="1012" t="s">
        <v>314</v>
      </c>
      <c r="N42" s="1011"/>
      <c r="O42" s="1011"/>
      <c r="P42" s="1012"/>
      <c r="Q42" s="1011"/>
      <c r="R42" s="1012"/>
      <c r="S42" s="1011"/>
      <c r="T42" s="1013" t="s">
        <v>38</v>
      </c>
      <c r="U42" s="1011"/>
      <c r="V42" s="1011"/>
      <c r="W42" s="1011"/>
      <c r="X42" s="1011"/>
      <c r="Y42" s="1011"/>
      <c r="Z42" s="1011"/>
      <c r="AA42" s="1011"/>
      <c r="AB42" s="1012" t="s">
        <v>305</v>
      </c>
      <c r="AC42" s="1011"/>
      <c r="AD42" s="1011"/>
      <c r="AE42" s="1011"/>
      <c r="AF42" s="1011"/>
      <c r="AG42" s="1012" t="s">
        <v>306</v>
      </c>
      <c r="AH42" s="1011"/>
      <c r="AI42" s="1011"/>
      <c r="AJ42" s="827" t="s">
        <v>85</v>
      </c>
      <c r="AK42" s="1010" t="s">
        <v>307</v>
      </c>
      <c r="AL42" s="1011"/>
      <c r="AM42" s="1011"/>
      <c r="AN42" s="1011"/>
      <c r="AO42" s="1011"/>
      <c r="AP42" s="1011"/>
      <c r="AQ42" s="828">
        <v>1741691450</v>
      </c>
      <c r="AR42" s="828">
        <v>1701691450</v>
      </c>
      <c r="AS42" s="828">
        <v>40000000</v>
      </c>
      <c r="AT42" s="829">
        <v>0</v>
      </c>
      <c r="AU42" s="828">
        <v>1284160072</v>
      </c>
      <c r="AV42" s="828">
        <v>417531378</v>
      </c>
      <c r="AW42" s="828">
        <v>1284160072</v>
      </c>
      <c r="AX42" s="829">
        <v>0</v>
      </c>
      <c r="AY42" s="828">
        <v>1284160072</v>
      </c>
      <c r="AZ42" s="829">
        <v>0</v>
      </c>
      <c r="BA42" s="828">
        <v>1284160072</v>
      </c>
      <c r="BB42" s="829">
        <v>0</v>
      </c>
      <c r="BC42" s="829">
        <v>0</v>
      </c>
      <c r="BD42" s="818"/>
      <c r="BE42" s="830">
        <f t="shared" si="9"/>
        <v>0.7373062961295469</v>
      </c>
      <c r="BF42" s="830">
        <f t="shared" si="10"/>
        <v>0.7373062961295469</v>
      </c>
    </row>
    <row r="43" spans="1:58" x14ac:dyDescent="0.25">
      <c r="A43" s="826" t="str">
        <f t="shared" si="11"/>
        <v>A101510</v>
      </c>
      <c r="B43" s="1018" t="s">
        <v>34</v>
      </c>
      <c r="C43" s="1011"/>
      <c r="D43" s="1018" t="s">
        <v>311</v>
      </c>
      <c r="E43" s="1011"/>
      <c r="F43" s="1018" t="s">
        <v>312</v>
      </c>
      <c r="G43" s="1011"/>
      <c r="H43" s="1018" t="s">
        <v>311</v>
      </c>
      <c r="I43" s="1011"/>
      <c r="J43" s="1018" t="s">
        <v>316</v>
      </c>
      <c r="K43" s="1011"/>
      <c r="L43" s="1011"/>
      <c r="M43" s="1018"/>
      <c r="N43" s="1011"/>
      <c r="O43" s="1011"/>
      <c r="P43" s="1018"/>
      <c r="Q43" s="1011"/>
      <c r="R43" s="1018"/>
      <c r="S43" s="1011"/>
      <c r="T43" s="1020" t="s">
        <v>221</v>
      </c>
      <c r="U43" s="1011"/>
      <c r="V43" s="1011"/>
      <c r="W43" s="1011"/>
      <c r="X43" s="1011"/>
      <c r="Y43" s="1011"/>
      <c r="Z43" s="1011"/>
      <c r="AA43" s="1011"/>
      <c r="AB43" s="1018" t="s">
        <v>305</v>
      </c>
      <c r="AC43" s="1011"/>
      <c r="AD43" s="1011"/>
      <c r="AE43" s="1011"/>
      <c r="AF43" s="1011"/>
      <c r="AG43" s="1018" t="s">
        <v>306</v>
      </c>
      <c r="AH43" s="1011"/>
      <c r="AI43" s="1011"/>
      <c r="AJ43" s="815" t="s">
        <v>85</v>
      </c>
      <c r="AK43" s="1019" t="s">
        <v>307</v>
      </c>
      <c r="AL43" s="1011"/>
      <c r="AM43" s="1011"/>
      <c r="AN43" s="1011"/>
      <c r="AO43" s="1011"/>
      <c r="AP43" s="1011"/>
      <c r="AQ43" s="816">
        <v>26784000000</v>
      </c>
      <c r="AR43" s="816">
        <v>25854000000</v>
      </c>
      <c r="AS43" s="816">
        <v>930000000</v>
      </c>
      <c r="AT43" s="817">
        <v>0</v>
      </c>
      <c r="AU43" s="816">
        <v>13662485898</v>
      </c>
      <c r="AV43" s="816">
        <v>12191514102</v>
      </c>
      <c r="AW43" s="816">
        <v>13662481073</v>
      </c>
      <c r="AX43" s="816">
        <v>4825</v>
      </c>
      <c r="AY43" s="816">
        <v>13662481073</v>
      </c>
      <c r="AZ43" s="817">
        <v>0</v>
      </c>
      <c r="BA43" s="816">
        <v>13662481073</v>
      </c>
      <c r="BB43" s="817">
        <v>0</v>
      </c>
      <c r="BC43" s="816">
        <v>2002349</v>
      </c>
      <c r="BD43" s="818"/>
      <c r="BE43" s="820">
        <f t="shared" si="9"/>
        <v>0.51009878651433693</v>
      </c>
      <c r="BF43" s="820">
        <f t="shared" si="10"/>
        <v>0.51009860636947435</v>
      </c>
    </row>
    <row r="44" spans="1:58" x14ac:dyDescent="0.25">
      <c r="A44" s="826" t="str">
        <f t="shared" si="11"/>
        <v>A1015110</v>
      </c>
      <c r="B44" s="1012" t="s">
        <v>34</v>
      </c>
      <c r="C44" s="1011"/>
      <c r="D44" s="1012" t="s">
        <v>311</v>
      </c>
      <c r="E44" s="1011"/>
      <c r="F44" s="1012" t="s">
        <v>312</v>
      </c>
      <c r="G44" s="1011"/>
      <c r="H44" s="1012" t="s">
        <v>311</v>
      </c>
      <c r="I44" s="1011"/>
      <c r="J44" s="1012" t="s">
        <v>316</v>
      </c>
      <c r="K44" s="1011"/>
      <c r="L44" s="1011"/>
      <c r="M44" s="1012" t="s">
        <v>311</v>
      </c>
      <c r="N44" s="1011"/>
      <c r="O44" s="1011"/>
      <c r="P44" s="1012"/>
      <c r="Q44" s="1011"/>
      <c r="R44" s="1012"/>
      <c r="S44" s="1011"/>
      <c r="T44" s="1013" t="s">
        <v>39</v>
      </c>
      <c r="U44" s="1011"/>
      <c r="V44" s="1011"/>
      <c r="W44" s="1011"/>
      <c r="X44" s="1011"/>
      <c r="Y44" s="1011"/>
      <c r="Z44" s="1011"/>
      <c r="AA44" s="1011"/>
      <c r="AB44" s="1012" t="s">
        <v>305</v>
      </c>
      <c r="AC44" s="1011"/>
      <c r="AD44" s="1011"/>
      <c r="AE44" s="1011"/>
      <c r="AF44" s="1011"/>
      <c r="AG44" s="1012" t="s">
        <v>306</v>
      </c>
      <c r="AH44" s="1011"/>
      <c r="AI44" s="1011"/>
      <c r="AJ44" s="827" t="s">
        <v>85</v>
      </c>
      <c r="AK44" s="1010" t="s">
        <v>307</v>
      </c>
      <c r="AL44" s="1011"/>
      <c r="AM44" s="1011"/>
      <c r="AN44" s="1011"/>
      <c r="AO44" s="1011"/>
      <c r="AP44" s="1011"/>
      <c r="AQ44" s="828">
        <v>3441410138</v>
      </c>
      <c r="AR44" s="828">
        <v>3416410138</v>
      </c>
      <c r="AS44" s="828">
        <v>25000000</v>
      </c>
      <c r="AT44" s="829">
        <v>0</v>
      </c>
      <c r="AU44" s="828">
        <v>2579282222</v>
      </c>
      <c r="AV44" s="828">
        <v>837127916</v>
      </c>
      <c r="AW44" s="828">
        <v>2579282222</v>
      </c>
      <c r="AX44" s="829">
        <v>0</v>
      </c>
      <c r="AY44" s="828">
        <v>2579282222</v>
      </c>
      <c r="AZ44" s="829">
        <v>0</v>
      </c>
      <c r="BA44" s="828">
        <v>2579282222</v>
      </c>
      <c r="BB44" s="829">
        <v>0</v>
      </c>
      <c r="BC44" s="829">
        <v>0</v>
      </c>
      <c r="BD44" s="818"/>
      <c r="BE44" s="830">
        <f t="shared" si="9"/>
        <v>0.74948411220145017</v>
      </c>
      <c r="BF44" s="830">
        <f t="shared" si="10"/>
        <v>0.74948411220145017</v>
      </c>
    </row>
    <row r="45" spans="1:58" x14ac:dyDescent="0.25">
      <c r="A45" s="826" t="str">
        <f t="shared" si="11"/>
        <v>A1015210</v>
      </c>
      <c r="B45" s="1012" t="s">
        <v>34</v>
      </c>
      <c r="C45" s="1011"/>
      <c r="D45" s="1012" t="s">
        <v>311</v>
      </c>
      <c r="E45" s="1011"/>
      <c r="F45" s="1012" t="s">
        <v>312</v>
      </c>
      <c r="G45" s="1011"/>
      <c r="H45" s="1012" t="s">
        <v>311</v>
      </c>
      <c r="I45" s="1011"/>
      <c r="J45" s="1012" t="s">
        <v>316</v>
      </c>
      <c r="K45" s="1011"/>
      <c r="L45" s="1011"/>
      <c r="M45" s="1012" t="s">
        <v>314</v>
      </c>
      <c r="N45" s="1011"/>
      <c r="O45" s="1011"/>
      <c r="P45" s="1012"/>
      <c r="Q45" s="1011"/>
      <c r="R45" s="1012"/>
      <c r="S45" s="1011"/>
      <c r="T45" s="1013" t="s">
        <v>40</v>
      </c>
      <c r="U45" s="1011"/>
      <c r="V45" s="1011"/>
      <c r="W45" s="1011"/>
      <c r="X45" s="1011"/>
      <c r="Y45" s="1011"/>
      <c r="Z45" s="1011"/>
      <c r="AA45" s="1011"/>
      <c r="AB45" s="1012" t="s">
        <v>305</v>
      </c>
      <c r="AC45" s="1011"/>
      <c r="AD45" s="1011"/>
      <c r="AE45" s="1011"/>
      <c r="AF45" s="1011"/>
      <c r="AG45" s="1012" t="s">
        <v>306</v>
      </c>
      <c r="AH45" s="1011"/>
      <c r="AI45" s="1011"/>
      <c r="AJ45" s="827" t="s">
        <v>85</v>
      </c>
      <c r="AK45" s="1010" t="s">
        <v>307</v>
      </c>
      <c r="AL45" s="1011"/>
      <c r="AM45" s="1011"/>
      <c r="AN45" s="1011"/>
      <c r="AO45" s="1011"/>
      <c r="AP45" s="1011"/>
      <c r="AQ45" s="828">
        <v>2949264140</v>
      </c>
      <c r="AR45" s="828">
        <v>2849264140</v>
      </c>
      <c r="AS45" s="828">
        <v>100000000</v>
      </c>
      <c r="AT45" s="829">
        <v>0</v>
      </c>
      <c r="AU45" s="828">
        <v>2193979710</v>
      </c>
      <c r="AV45" s="828">
        <v>655284430</v>
      </c>
      <c r="AW45" s="828">
        <v>2193979710</v>
      </c>
      <c r="AX45" s="829">
        <v>0</v>
      </c>
      <c r="AY45" s="828">
        <v>2193979710</v>
      </c>
      <c r="AZ45" s="829">
        <v>0</v>
      </c>
      <c r="BA45" s="828">
        <v>2193979710</v>
      </c>
      <c r="BB45" s="829">
        <v>0</v>
      </c>
      <c r="BC45" s="829">
        <v>0</v>
      </c>
      <c r="BD45" s="818"/>
      <c r="BE45" s="830">
        <f t="shared" si="9"/>
        <v>0.74390749890581176</v>
      </c>
      <c r="BF45" s="830">
        <f t="shared" si="10"/>
        <v>0.74390749890581176</v>
      </c>
    </row>
    <row r="46" spans="1:58" x14ac:dyDescent="0.25">
      <c r="A46" s="826" t="str">
        <f t="shared" si="11"/>
        <v>A10151410</v>
      </c>
      <c r="B46" s="1012" t="s">
        <v>34</v>
      </c>
      <c r="C46" s="1011"/>
      <c r="D46" s="1012" t="s">
        <v>311</v>
      </c>
      <c r="E46" s="1011"/>
      <c r="F46" s="1012" t="s">
        <v>312</v>
      </c>
      <c r="G46" s="1011"/>
      <c r="H46" s="1012" t="s">
        <v>311</v>
      </c>
      <c r="I46" s="1011"/>
      <c r="J46" s="1012" t="s">
        <v>316</v>
      </c>
      <c r="K46" s="1011"/>
      <c r="L46" s="1011"/>
      <c r="M46" s="1012" t="s">
        <v>317</v>
      </c>
      <c r="N46" s="1011"/>
      <c r="O46" s="1011"/>
      <c r="P46" s="1012"/>
      <c r="Q46" s="1011"/>
      <c r="R46" s="1012"/>
      <c r="S46" s="1011"/>
      <c r="T46" s="1013" t="s">
        <v>41</v>
      </c>
      <c r="U46" s="1011"/>
      <c r="V46" s="1011"/>
      <c r="W46" s="1011"/>
      <c r="X46" s="1011"/>
      <c r="Y46" s="1011"/>
      <c r="Z46" s="1011"/>
      <c r="AA46" s="1011"/>
      <c r="AB46" s="1012" t="s">
        <v>305</v>
      </c>
      <c r="AC46" s="1011"/>
      <c r="AD46" s="1011"/>
      <c r="AE46" s="1011"/>
      <c r="AF46" s="1011"/>
      <c r="AG46" s="1012" t="s">
        <v>306</v>
      </c>
      <c r="AH46" s="1011"/>
      <c r="AI46" s="1011"/>
      <c r="AJ46" s="827" t="s">
        <v>85</v>
      </c>
      <c r="AK46" s="1010" t="s">
        <v>307</v>
      </c>
      <c r="AL46" s="1011"/>
      <c r="AM46" s="1011"/>
      <c r="AN46" s="1011"/>
      <c r="AO46" s="1011"/>
      <c r="AP46" s="1011"/>
      <c r="AQ46" s="828">
        <v>4261255939</v>
      </c>
      <c r="AR46" s="828">
        <v>4256255939</v>
      </c>
      <c r="AS46" s="828">
        <v>5000000</v>
      </c>
      <c r="AT46" s="829">
        <v>0</v>
      </c>
      <c r="AU46" s="828">
        <v>4152078585</v>
      </c>
      <c r="AV46" s="828">
        <v>104177354</v>
      </c>
      <c r="AW46" s="828">
        <v>4152078585</v>
      </c>
      <c r="AX46" s="829">
        <v>0</v>
      </c>
      <c r="AY46" s="828">
        <v>4152078585</v>
      </c>
      <c r="AZ46" s="829">
        <v>0</v>
      </c>
      <c r="BA46" s="828">
        <v>4152078585</v>
      </c>
      <c r="BB46" s="829">
        <v>0</v>
      </c>
      <c r="BC46" s="829">
        <v>0</v>
      </c>
      <c r="BD46" s="818"/>
      <c r="BE46" s="830">
        <f t="shared" si="9"/>
        <v>0.97437906674396546</v>
      </c>
      <c r="BF46" s="830">
        <f t="shared" si="10"/>
        <v>0.97437906674396546</v>
      </c>
    </row>
    <row r="47" spans="1:58" x14ac:dyDescent="0.25">
      <c r="A47" s="826" t="str">
        <f t="shared" si="11"/>
        <v>A10151510</v>
      </c>
      <c r="B47" s="1012" t="s">
        <v>34</v>
      </c>
      <c r="C47" s="1011"/>
      <c r="D47" s="1012" t="s">
        <v>311</v>
      </c>
      <c r="E47" s="1011"/>
      <c r="F47" s="1012" t="s">
        <v>312</v>
      </c>
      <c r="G47" s="1011"/>
      <c r="H47" s="1012" t="s">
        <v>311</v>
      </c>
      <c r="I47" s="1011"/>
      <c r="J47" s="1012" t="s">
        <v>316</v>
      </c>
      <c r="K47" s="1011"/>
      <c r="L47" s="1011"/>
      <c r="M47" s="1012" t="s">
        <v>318</v>
      </c>
      <c r="N47" s="1011"/>
      <c r="O47" s="1011"/>
      <c r="P47" s="1012"/>
      <c r="Q47" s="1011"/>
      <c r="R47" s="1012"/>
      <c r="S47" s="1011"/>
      <c r="T47" s="1013" t="s">
        <v>42</v>
      </c>
      <c r="U47" s="1011"/>
      <c r="V47" s="1011"/>
      <c r="W47" s="1011"/>
      <c r="X47" s="1011"/>
      <c r="Y47" s="1011"/>
      <c r="Z47" s="1011"/>
      <c r="AA47" s="1011"/>
      <c r="AB47" s="1012" t="s">
        <v>305</v>
      </c>
      <c r="AC47" s="1011"/>
      <c r="AD47" s="1011"/>
      <c r="AE47" s="1011"/>
      <c r="AF47" s="1011"/>
      <c r="AG47" s="1012" t="s">
        <v>306</v>
      </c>
      <c r="AH47" s="1011"/>
      <c r="AI47" s="1011"/>
      <c r="AJ47" s="827" t="s">
        <v>85</v>
      </c>
      <c r="AK47" s="1010" t="s">
        <v>307</v>
      </c>
      <c r="AL47" s="1011"/>
      <c r="AM47" s="1011"/>
      <c r="AN47" s="1011"/>
      <c r="AO47" s="1011"/>
      <c r="AP47" s="1011"/>
      <c r="AQ47" s="828">
        <v>4473037173</v>
      </c>
      <c r="AR47" s="828">
        <v>4173037173</v>
      </c>
      <c r="AS47" s="828">
        <v>300000000</v>
      </c>
      <c r="AT47" s="829">
        <v>0</v>
      </c>
      <c r="AU47" s="828">
        <v>2989603960</v>
      </c>
      <c r="AV47" s="828">
        <v>1183433213</v>
      </c>
      <c r="AW47" s="828">
        <v>2989599201</v>
      </c>
      <c r="AX47" s="828">
        <v>4759</v>
      </c>
      <c r="AY47" s="828">
        <v>2989599201</v>
      </c>
      <c r="AZ47" s="829">
        <v>0</v>
      </c>
      <c r="BA47" s="828">
        <v>2989599201</v>
      </c>
      <c r="BB47" s="829">
        <v>0</v>
      </c>
      <c r="BC47" s="828">
        <v>2002349</v>
      </c>
      <c r="BD47" s="818"/>
      <c r="BE47" s="830">
        <f t="shared" si="9"/>
        <v>0.66836108093305135</v>
      </c>
      <c r="BF47" s="830">
        <f t="shared" si="10"/>
        <v>0.66836001700270242</v>
      </c>
    </row>
    <row r="48" spans="1:58" x14ac:dyDescent="0.25">
      <c r="A48" s="826" t="str">
        <f t="shared" si="11"/>
        <v>A10151610</v>
      </c>
      <c r="B48" s="1012" t="s">
        <v>34</v>
      </c>
      <c r="C48" s="1011"/>
      <c r="D48" s="1012" t="s">
        <v>311</v>
      </c>
      <c r="E48" s="1011"/>
      <c r="F48" s="1012" t="s">
        <v>312</v>
      </c>
      <c r="G48" s="1011"/>
      <c r="H48" s="1012" t="s">
        <v>311</v>
      </c>
      <c r="I48" s="1011"/>
      <c r="J48" s="1012" t="s">
        <v>316</v>
      </c>
      <c r="K48" s="1011"/>
      <c r="L48" s="1011"/>
      <c r="M48" s="1012" t="s">
        <v>43</v>
      </c>
      <c r="N48" s="1011"/>
      <c r="O48" s="1011"/>
      <c r="P48" s="1012"/>
      <c r="Q48" s="1011"/>
      <c r="R48" s="1012"/>
      <c r="S48" s="1011"/>
      <c r="T48" s="1013" t="s">
        <v>44</v>
      </c>
      <c r="U48" s="1011"/>
      <c r="V48" s="1011"/>
      <c r="W48" s="1011"/>
      <c r="X48" s="1011"/>
      <c r="Y48" s="1011"/>
      <c r="Z48" s="1011"/>
      <c r="AA48" s="1011"/>
      <c r="AB48" s="1012" t="s">
        <v>305</v>
      </c>
      <c r="AC48" s="1011"/>
      <c r="AD48" s="1011"/>
      <c r="AE48" s="1011"/>
      <c r="AF48" s="1011"/>
      <c r="AG48" s="1012" t="s">
        <v>306</v>
      </c>
      <c r="AH48" s="1011"/>
      <c r="AI48" s="1011"/>
      <c r="AJ48" s="827" t="s">
        <v>85</v>
      </c>
      <c r="AK48" s="1010" t="s">
        <v>307</v>
      </c>
      <c r="AL48" s="1011"/>
      <c r="AM48" s="1011"/>
      <c r="AN48" s="1011"/>
      <c r="AO48" s="1011"/>
      <c r="AP48" s="1011"/>
      <c r="AQ48" s="828">
        <v>9451987628</v>
      </c>
      <c r="AR48" s="828">
        <v>9001987628</v>
      </c>
      <c r="AS48" s="828">
        <v>450000000</v>
      </c>
      <c r="AT48" s="829">
        <v>0</v>
      </c>
      <c r="AU48" s="828">
        <v>104345451</v>
      </c>
      <c r="AV48" s="828">
        <v>8897642177</v>
      </c>
      <c r="AW48" s="828">
        <v>104345385</v>
      </c>
      <c r="AX48" s="829">
        <v>66</v>
      </c>
      <c r="AY48" s="828">
        <v>104345385</v>
      </c>
      <c r="AZ48" s="829">
        <v>0</v>
      </c>
      <c r="BA48" s="828">
        <v>104345385</v>
      </c>
      <c r="BB48" s="829">
        <v>0</v>
      </c>
      <c r="BC48" s="829">
        <v>0</v>
      </c>
      <c r="BD48" s="818"/>
      <c r="BE48" s="830">
        <f t="shared" si="9"/>
        <v>1.1039524712335986E-2</v>
      </c>
      <c r="BF48" s="830">
        <f t="shared" si="10"/>
        <v>1.1039517729677671E-2</v>
      </c>
    </row>
    <row r="49" spans="1:58" x14ac:dyDescent="0.25">
      <c r="A49" s="826" t="str">
        <f t="shared" si="11"/>
        <v>A10152210</v>
      </c>
      <c r="B49" s="1012" t="s">
        <v>34</v>
      </c>
      <c r="C49" s="1011"/>
      <c r="D49" s="1012" t="s">
        <v>311</v>
      </c>
      <c r="E49" s="1011"/>
      <c r="F49" s="1012" t="s">
        <v>312</v>
      </c>
      <c r="G49" s="1011"/>
      <c r="H49" s="1012" t="s">
        <v>311</v>
      </c>
      <c r="I49" s="1011"/>
      <c r="J49" s="1012" t="s">
        <v>316</v>
      </c>
      <c r="K49" s="1011"/>
      <c r="L49" s="1011"/>
      <c r="M49" s="1012" t="s">
        <v>319</v>
      </c>
      <c r="N49" s="1011"/>
      <c r="O49" s="1011"/>
      <c r="P49" s="1012"/>
      <c r="Q49" s="1011"/>
      <c r="R49" s="1012"/>
      <c r="S49" s="1011"/>
      <c r="T49" s="1013" t="s">
        <v>45</v>
      </c>
      <c r="U49" s="1011"/>
      <c r="V49" s="1011"/>
      <c r="W49" s="1011"/>
      <c r="X49" s="1011"/>
      <c r="Y49" s="1011"/>
      <c r="Z49" s="1011"/>
      <c r="AA49" s="1011"/>
      <c r="AB49" s="1012" t="s">
        <v>305</v>
      </c>
      <c r="AC49" s="1011"/>
      <c r="AD49" s="1011"/>
      <c r="AE49" s="1011"/>
      <c r="AF49" s="1011"/>
      <c r="AG49" s="1012" t="s">
        <v>306</v>
      </c>
      <c r="AH49" s="1011"/>
      <c r="AI49" s="1011"/>
      <c r="AJ49" s="827" t="s">
        <v>85</v>
      </c>
      <c r="AK49" s="1010" t="s">
        <v>307</v>
      </c>
      <c r="AL49" s="1011"/>
      <c r="AM49" s="1011"/>
      <c r="AN49" s="1011"/>
      <c r="AO49" s="1011"/>
      <c r="AP49" s="1011"/>
      <c r="AQ49" s="828">
        <v>2207044982</v>
      </c>
      <c r="AR49" s="828">
        <v>2157044982</v>
      </c>
      <c r="AS49" s="828">
        <v>50000000</v>
      </c>
      <c r="AT49" s="829">
        <v>0</v>
      </c>
      <c r="AU49" s="828">
        <v>1643195970</v>
      </c>
      <c r="AV49" s="828">
        <v>513849012</v>
      </c>
      <c r="AW49" s="828">
        <v>1643195970</v>
      </c>
      <c r="AX49" s="829">
        <v>0</v>
      </c>
      <c r="AY49" s="828">
        <v>1643195970</v>
      </c>
      <c r="AZ49" s="829">
        <v>0</v>
      </c>
      <c r="BA49" s="828">
        <v>1643195970</v>
      </c>
      <c r="BB49" s="829">
        <v>0</v>
      </c>
      <c r="BC49" s="829">
        <v>0</v>
      </c>
      <c r="BD49" s="818"/>
      <c r="BE49" s="830">
        <f t="shared" si="9"/>
        <v>0.74452309916717407</v>
      </c>
      <c r="BF49" s="830">
        <f t="shared" si="10"/>
        <v>0.74452309916717407</v>
      </c>
    </row>
    <row r="50" spans="1:58" x14ac:dyDescent="0.25">
      <c r="A50" s="826" t="str">
        <f t="shared" si="11"/>
        <v>A101910</v>
      </c>
      <c r="B50" s="1018" t="s">
        <v>34</v>
      </c>
      <c r="C50" s="1011"/>
      <c r="D50" s="1018" t="s">
        <v>311</v>
      </c>
      <c r="E50" s="1011"/>
      <c r="F50" s="1018" t="s">
        <v>312</v>
      </c>
      <c r="G50" s="1011"/>
      <c r="H50" s="1018" t="s">
        <v>311</v>
      </c>
      <c r="I50" s="1011"/>
      <c r="J50" s="1018" t="s">
        <v>320</v>
      </c>
      <c r="K50" s="1011"/>
      <c r="L50" s="1011"/>
      <c r="M50" s="1018"/>
      <c r="N50" s="1011"/>
      <c r="O50" s="1011"/>
      <c r="P50" s="1018"/>
      <c r="Q50" s="1011"/>
      <c r="R50" s="1018"/>
      <c r="S50" s="1011"/>
      <c r="T50" s="1020" t="s">
        <v>222</v>
      </c>
      <c r="U50" s="1011"/>
      <c r="V50" s="1011"/>
      <c r="W50" s="1011"/>
      <c r="X50" s="1011"/>
      <c r="Y50" s="1011"/>
      <c r="Z50" s="1011"/>
      <c r="AA50" s="1011"/>
      <c r="AB50" s="1018" t="s">
        <v>305</v>
      </c>
      <c r="AC50" s="1011"/>
      <c r="AD50" s="1011"/>
      <c r="AE50" s="1011"/>
      <c r="AF50" s="1011"/>
      <c r="AG50" s="1018" t="s">
        <v>306</v>
      </c>
      <c r="AH50" s="1011"/>
      <c r="AI50" s="1011"/>
      <c r="AJ50" s="815" t="s">
        <v>85</v>
      </c>
      <c r="AK50" s="1019" t="s">
        <v>307</v>
      </c>
      <c r="AL50" s="1011"/>
      <c r="AM50" s="1011"/>
      <c r="AN50" s="1011"/>
      <c r="AO50" s="1011"/>
      <c r="AP50" s="1011"/>
      <c r="AQ50" s="816">
        <v>692000000</v>
      </c>
      <c r="AR50" s="816">
        <v>672000000</v>
      </c>
      <c r="AS50" s="816">
        <v>20000000</v>
      </c>
      <c r="AT50" s="817">
        <v>0</v>
      </c>
      <c r="AU50" s="816">
        <v>444623518</v>
      </c>
      <c r="AV50" s="816">
        <v>227376482</v>
      </c>
      <c r="AW50" s="816">
        <v>444616538</v>
      </c>
      <c r="AX50" s="816">
        <v>6980</v>
      </c>
      <c r="AY50" s="816">
        <v>444616538</v>
      </c>
      <c r="AZ50" s="817">
        <v>0</v>
      </c>
      <c r="BA50" s="816">
        <v>444616538</v>
      </c>
      <c r="BB50" s="817">
        <v>0</v>
      </c>
      <c r="BC50" s="817">
        <v>0</v>
      </c>
      <c r="BD50" s="818"/>
      <c r="BE50" s="820">
        <f t="shared" si="9"/>
        <v>0.6425195346820809</v>
      </c>
      <c r="BF50" s="820">
        <f t="shared" si="10"/>
        <v>0.64250944797687859</v>
      </c>
    </row>
    <row r="51" spans="1:58" x14ac:dyDescent="0.25">
      <c r="A51" s="826" t="str">
        <f t="shared" si="11"/>
        <v>A1019110</v>
      </c>
      <c r="B51" s="1012" t="s">
        <v>34</v>
      </c>
      <c r="C51" s="1011"/>
      <c r="D51" s="1012" t="s">
        <v>311</v>
      </c>
      <c r="E51" s="1011"/>
      <c r="F51" s="1012" t="s">
        <v>312</v>
      </c>
      <c r="G51" s="1011"/>
      <c r="H51" s="1012" t="s">
        <v>311</v>
      </c>
      <c r="I51" s="1011"/>
      <c r="J51" s="1012" t="s">
        <v>320</v>
      </c>
      <c r="K51" s="1011"/>
      <c r="L51" s="1011"/>
      <c r="M51" s="1012" t="s">
        <v>311</v>
      </c>
      <c r="N51" s="1011"/>
      <c r="O51" s="1011"/>
      <c r="P51" s="1012"/>
      <c r="Q51" s="1011"/>
      <c r="R51" s="1012"/>
      <c r="S51" s="1011"/>
      <c r="T51" s="1013" t="s">
        <v>46</v>
      </c>
      <c r="U51" s="1011"/>
      <c r="V51" s="1011"/>
      <c r="W51" s="1011"/>
      <c r="X51" s="1011"/>
      <c r="Y51" s="1011"/>
      <c r="Z51" s="1011"/>
      <c r="AA51" s="1011"/>
      <c r="AB51" s="1012" t="s">
        <v>305</v>
      </c>
      <c r="AC51" s="1011"/>
      <c r="AD51" s="1011"/>
      <c r="AE51" s="1011"/>
      <c r="AF51" s="1011"/>
      <c r="AG51" s="1012" t="s">
        <v>306</v>
      </c>
      <c r="AH51" s="1011"/>
      <c r="AI51" s="1011"/>
      <c r="AJ51" s="827" t="s">
        <v>85</v>
      </c>
      <c r="AK51" s="1010" t="s">
        <v>307</v>
      </c>
      <c r="AL51" s="1011"/>
      <c r="AM51" s="1011"/>
      <c r="AN51" s="1011"/>
      <c r="AO51" s="1011"/>
      <c r="AP51" s="1011"/>
      <c r="AQ51" s="828">
        <v>360000000</v>
      </c>
      <c r="AR51" s="828">
        <v>350000000</v>
      </c>
      <c r="AS51" s="828">
        <v>10000000</v>
      </c>
      <c r="AT51" s="829">
        <v>0</v>
      </c>
      <c r="AU51" s="828">
        <v>225745538</v>
      </c>
      <c r="AV51" s="828">
        <v>124254462</v>
      </c>
      <c r="AW51" s="828">
        <v>225745538</v>
      </c>
      <c r="AX51" s="829">
        <v>0</v>
      </c>
      <c r="AY51" s="828">
        <v>225745538</v>
      </c>
      <c r="AZ51" s="829">
        <v>0</v>
      </c>
      <c r="BA51" s="828">
        <v>225745538</v>
      </c>
      <c r="BB51" s="829">
        <v>0</v>
      </c>
      <c r="BC51" s="829">
        <v>0</v>
      </c>
      <c r="BD51" s="818"/>
      <c r="BE51" s="830">
        <f t="shared" si="9"/>
        <v>0.62707093888888887</v>
      </c>
      <c r="BF51" s="830">
        <f t="shared" si="10"/>
        <v>0.62707093888888887</v>
      </c>
    </row>
    <row r="52" spans="1:58" x14ac:dyDescent="0.25">
      <c r="A52" s="826" t="str">
        <f t="shared" si="11"/>
        <v>A1019310</v>
      </c>
      <c r="B52" s="1012" t="s">
        <v>34</v>
      </c>
      <c r="C52" s="1011"/>
      <c r="D52" s="1012" t="s">
        <v>311</v>
      </c>
      <c r="E52" s="1011"/>
      <c r="F52" s="1012" t="s">
        <v>312</v>
      </c>
      <c r="G52" s="1011"/>
      <c r="H52" s="1012" t="s">
        <v>311</v>
      </c>
      <c r="I52" s="1011"/>
      <c r="J52" s="1012" t="s">
        <v>320</v>
      </c>
      <c r="K52" s="1011"/>
      <c r="L52" s="1011"/>
      <c r="M52" s="1012" t="s">
        <v>321</v>
      </c>
      <c r="N52" s="1011"/>
      <c r="O52" s="1011"/>
      <c r="P52" s="1012"/>
      <c r="Q52" s="1011"/>
      <c r="R52" s="1012"/>
      <c r="S52" s="1011"/>
      <c r="T52" s="1013" t="s">
        <v>47</v>
      </c>
      <c r="U52" s="1011"/>
      <c r="V52" s="1011"/>
      <c r="W52" s="1011"/>
      <c r="X52" s="1011"/>
      <c r="Y52" s="1011"/>
      <c r="Z52" s="1011"/>
      <c r="AA52" s="1011"/>
      <c r="AB52" s="1012" t="s">
        <v>305</v>
      </c>
      <c r="AC52" s="1011"/>
      <c r="AD52" s="1011"/>
      <c r="AE52" s="1011"/>
      <c r="AF52" s="1011"/>
      <c r="AG52" s="1012" t="s">
        <v>306</v>
      </c>
      <c r="AH52" s="1011"/>
      <c r="AI52" s="1011"/>
      <c r="AJ52" s="827" t="s">
        <v>85</v>
      </c>
      <c r="AK52" s="1010" t="s">
        <v>307</v>
      </c>
      <c r="AL52" s="1011"/>
      <c r="AM52" s="1011"/>
      <c r="AN52" s="1011"/>
      <c r="AO52" s="1011"/>
      <c r="AP52" s="1011"/>
      <c r="AQ52" s="828">
        <v>332000000</v>
      </c>
      <c r="AR52" s="828">
        <v>322000000</v>
      </c>
      <c r="AS52" s="828">
        <v>10000000</v>
      </c>
      <c r="AT52" s="829">
        <v>0</v>
      </c>
      <c r="AU52" s="828">
        <v>218877980</v>
      </c>
      <c r="AV52" s="828">
        <v>103122020</v>
      </c>
      <c r="AW52" s="828">
        <v>218871000</v>
      </c>
      <c r="AX52" s="828">
        <v>6980</v>
      </c>
      <c r="AY52" s="828">
        <v>218871000</v>
      </c>
      <c r="AZ52" s="829">
        <v>0</v>
      </c>
      <c r="BA52" s="828">
        <v>218871000</v>
      </c>
      <c r="BB52" s="829">
        <v>0</v>
      </c>
      <c r="BC52" s="829">
        <v>0</v>
      </c>
      <c r="BD52" s="818"/>
      <c r="BE52" s="830">
        <f t="shared" si="9"/>
        <v>0.65927102409638549</v>
      </c>
      <c r="BF52" s="830">
        <f t="shared" si="10"/>
        <v>0.65925</v>
      </c>
    </row>
    <row r="53" spans="1:58" x14ac:dyDescent="0.25">
      <c r="A53" s="826" t="str">
        <f t="shared" si="11"/>
        <v>A1011010</v>
      </c>
      <c r="B53" s="1012" t="s">
        <v>34</v>
      </c>
      <c r="C53" s="1011"/>
      <c r="D53" s="1012" t="s">
        <v>311</v>
      </c>
      <c r="E53" s="1011"/>
      <c r="F53" s="1012" t="s">
        <v>312</v>
      </c>
      <c r="G53" s="1011"/>
      <c r="H53" s="1012" t="s">
        <v>311</v>
      </c>
      <c r="I53" s="1011"/>
      <c r="J53" s="1012" t="s">
        <v>85</v>
      </c>
      <c r="K53" s="1011"/>
      <c r="L53" s="1011"/>
      <c r="M53" s="1012"/>
      <c r="N53" s="1011"/>
      <c r="O53" s="1011"/>
      <c r="P53" s="1012"/>
      <c r="Q53" s="1011"/>
      <c r="R53" s="1012"/>
      <c r="S53" s="1011"/>
      <c r="T53" s="1013" t="s">
        <v>699</v>
      </c>
      <c r="U53" s="1011"/>
      <c r="V53" s="1011"/>
      <c r="W53" s="1011"/>
      <c r="X53" s="1011"/>
      <c r="Y53" s="1011"/>
      <c r="Z53" s="1011"/>
      <c r="AA53" s="1011"/>
      <c r="AB53" s="1012" t="s">
        <v>305</v>
      </c>
      <c r="AC53" s="1011"/>
      <c r="AD53" s="1011"/>
      <c r="AE53" s="1011"/>
      <c r="AF53" s="1011"/>
      <c r="AG53" s="1012" t="s">
        <v>306</v>
      </c>
      <c r="AH53" s="1011"/>
      <c r="AI53" s="1011"/>
      <c r="AJ53" s="827" t="s">
        <v>85</v>
      </c>
      <c r="AK53" s="1010" t="s">
        <v>307</v>
      </c>
      <c r="AL53" s="1011"/>
      <c r="AM53" s="1011"/>
      <c r="AN53" s="1011"/>
      <c r="AO53" s="1011"/>
      <c r="AP53" s="1011"/>
      <c r="AQ53" s="829">
        <v>0</v>
      </c>
      <c r="AR53" s="829">
        <v>0</v>
      </c>
      <c r="AS53" s="829">
        <v>0</v>
      </c>
      <c r="AT53" s="829">
        <v>0</v>
      </c>
      <c r="AU53" s="829">
        <v>0</v>
      </c>
      <c r="AV53" s="829">
        <v>0</v>
      </c>
      <c r="AW53" s="829">
        <v>0</v>
      </c>
      <c r="AX53" s="829">
        <v>0</v>
      </c>
      <c r="AY53" s="829">
        <v>0</v>
      </c>
      <c r="AZ53" s="829">
        <v>0</v>
      </c>
      <c r="BA53" s="829">
        <v>0</v>
      </c>
      <c r="BB53" s="829">
        <v>0</v>
      </c>
      <c r="BC53" s="829">
        <v>0</v>
      </c>
      <c r="BD53" s="818"/>
      <c r="BE53" s="830" t="e">
        <f t="shared" si="9"/>
        <v>#DIV/0!</v>
      </c>
      <c r="BF53" s="830" t="e">
        <f t="shared" si="10"/>
        <v>#DIV/0!</v>
      </c>
    </row>
    <row r="54" spans="1:58" x14ac:dyDescent="0.25">
      <c r="A54" s="826" t="str">
        <f t="shared" si="11"/>
        <v>A10210</v>
      </c>
      <c r="B54" s="1018" t="s">
        <v>34</v>
      </c>
      <c r="C54" s="1011"/>
      <c r="D54" s="1018" t="s">
        <v>311</v>
      </c>
      <c r="E54" s="1011"/>
      <c r="F54" s="1018" t="s">
        <v>312</v>
      </c>
      <c r="G54" s="1011"/>
      <c r="H54" s="1018" t="s">
        <v>314</v>
      </c>
      <c r="I54" s="1011"/>
      <c r="J54" s="1018"/>
      <c r="K54" s="1011"/>
      <c r="L54" s="1011"/>
      <c r="M54" s="1018"/>
      <c r="N54" s="1011"/>
      <c r="O54" s="1011"/>
      <c r="P54" s="1018"/>
      <c r="Q54" s="1011"/>
      <c r="R54" s="1018"/>
      <c r="S54" s="1011"/>
      <c r="T54" s="1020" t="s">
        <v>225</v>
      </c>
      <c r="U54" s="1011"/>
      <c r="V54" s="1011"/>
      <c r="W54" s="1011"/>
      <c r="X54" s="1011"/>
      <c r="Y54" s="1011"/>
      <c r="Z54" s="1011"/>
      <c r="AA54" s="1011"/>
      <c r="AB54" s="1018" t="s">
        <v>305</v>
      </c>
      <c r="AC54" s="1011"/>
      <c r="AD54" s="1011"/>
      <c r="AE54" s="1011"/>
      <c r="AF54" s="1011"/>
      <c r="AG54" s="1018" t="s">
        <v>306</v>
      </c>
      <c r="AH54" s="1011"/>
      <c r="AI54" s="1011"/>
      <c r="AJ54" s="815" t="s">
        <v>85</v>
      </c>
      <c r="AK54" s="1019" t="s">
        <v>307</v>
      </c>
      <c r="AL54" s="1011"/>
      <c r="AM54" s="1011"/>
      <c r="AN54" s="1011"/>
      <c r="AO54" s="1011"/>
      <c r="AP54" s="1011"/>
      <c r="AQ54" s="816">
        <v>2620100000</v>
      </c>
      <c r="AR54" s="816">
        <v>2421834999</v>
      </c>
      <c r="AS54" s="816">
        <v>198265001</v>
      </c>
      <c r="AT54" s="817">
        <v>0</v>
      </c>
      <c r="AU54" s="816">
        <v>2407541916</v>
      </c>
      <c r="AV54" s="816">
        <v>14293083</v>
      </c>
      <c r="AW54" s="816">
        <v>1296289825</v>
      </c>
      <c r="AX54" s="816">
        <v>1111252091</v>
      </c>
      <c r="AY54" s="816">
        <v>1296289825</v>
      </c>
      <c r="AZ54" s="817">
        <v>0</v>
      </c>
      <c r="BA54" s="816">
        <v>1296289825</v>
      </c>
      <c r="BB54" s="817">
        <v>0</v>
      </c>
      <c r="BC54" s="817">
        <v>0</v>
      </c>
      <c r="BD54" s="818"/>
      <c r="BE54" s="820">
        <f t="shared" si="9"/>
        <v>0.91887405671539257</v>
      </c>
      <c r="BF54" s="820">
        <f t="shared" si="10"/>
        <v>0.49474822525857792</v>
      </c>
    </row>
    <row r="55" spans="1:58" x14ac:dyDescent="0.25">
      <c r="A55" s="826" t="str">
        <f t="shared" si="11"/>
        <v>A1021210</v>
      </c>
      <c r="B55" s="1012" t="s">
        <v>34</v>
      </c>
      <c r="C55" s="1011"/>
      <c r="D55" s="1012" t="s">
        <v>311</v>
      </c>
      <c r="E55" s="1011"/>
      <c r="F55" s="1012" t="s">
        <v>312</v>
      </c>
      <c r="G55" s="1011"/>
      <c r="H55" s="1012" t="s">
        <v>314</v>
      </c>
      <c r="I55" s="1011"/>
      <c r="J55" s="1012" t="s">
        <v>322</v>
      </c>
      <c r="K55" s="1011"/>
      <c r="L55" s="1011"/>
      <c r="M55" s="1012"/>
      <c r="N55" s="1011"/>
      <c r="O55" s="1011"/>
      <c r="P55" s="1012"/>
      <c r="Q55" s="1011"/>
      <c r="R55" s="1012"/>
      <c r="S55" s="1011"/>
      <c r="T55" s="1013" t="s">
        <v>48</v>
      </c>
      <c r="U55" s="1011"/>
      <c r="V55" s="1011"/>
      <c r="W55" s="1011"/>
      <c r="X55" s="1011"/>
      <c r="Y55" s="1011"/>
      <c r="Z55" s="1011"/>
      <c r="AA55" s="1011"/>
      <c r="AB55" s="1012" t="s">
        <v>305</v>
      </c>
      <c r="AC55" s="1011"/>
      <c r="AD55" s="1011"/>
      <c r="AE55" s="1011"/>
      <c r="AF55" s="1011"/>
      <c r="AG55" s="1012" t="s">
        <v>306</v>
      </c>
      <c r="AH55" s="1011"/>
      <c r="AI55" s="1011"/>
      <c r="AJ55" s="827" t="s">
        <v>85</v>
      </c>
      <c r="AK55" s="1010" t="s">
        <v>307</v>
      </c>
      <c r="AL55" s="1011"/>
      <c r="AM55" s="1011"/>
      <c r="AN55" s="1011"/>
      <c r="AO55" s="1011"/>
      <c r="AP55" s="1011"/>
      <c r="AQ55" s="828">
        <v>2620100000</v>
      </c>
      <c r="AR55" s="828">
        <v>2421834999</v>
      </c>
      <c r="AS55" s="828">
        <v>198265001</v>
      </c>
      <c r="AT55" s="829">
        <v>0</v>
      </c>
      <c r="AU55" s="828">
        <v>2407541916</v>
      </c>
      <c r="AV55" s="828">
        <v>14293083</v>
      </c>
      <c r="AW55" s="828">
        <v>1296289825</v>
      </c>
      <c r="AX55" s="828">
        <v>1111252091</v>
      </c>
      <c r="AY55" s="828">
        <v>1296289825</v>
      </c>
      <c r="AZ55" s="829">
        <v>0</v>
      </c>
      <c r="BA55" s="828">
        <v>1296289825</v>
      </c>
      <c r="BB55" s="829">
        <v>0</v>
      </c>
      <c r="BC55" s="829">
        <v>0</v>
      </c>
      <c r="BD55" s="818"/>
      <c r="BE55" s="830">
        <f t="shared" si="9"/>
        <v>0.91887405671539257</v>
      </c>
      <c r="BF55" s="830">
        <f t="shared" si="10"/>
        <v>0.49474822525857792</v>
      </c>
    </row>
    <row r="56" spans="1:58" x14ac:dyDescent="0.25">
      <c r="A56" s="826" t="str">
        <f t="shared" si="11"/>
        <v>A10510</v>
      </c>
      <c r="B56" s="1018" t="s">
        <v>34</v>
      </c>
      <c r="C56" s="1011"/>
      <c r="D56" s="1018" t="s">
        <v>311</v>
      </c>
      <c r="E56" s="1011"/>
      <c r="F56" s="1018" t="s">
        <v>312</v>
      </c>
      <c r="G56" s="1011"/>
      <c r="H56" s="1018" t="s">
        <v>316</v>
      </c>
      <c r="I56" s="1011"/>
      <c r="J56" s="1018"/>
      <c r="K56" s="1011"/>
      <c r="L56" s="1011"/>
      <c r="M56" s="1018"/>
      <c r="N56" s="1011"/>
      <c r="O56" s="1011"/>
      <c r="P56" s="1018"/>
      <c r="Q56" s="1011"/>
      <c r="R56" s="1018"/>
      <c r="S56" s="1011"/>
      <c r="T56" s="1020" t="s">
        <v>227</v>
      </c>
      <c r="U56" s="1011"/>
      <c r="V56" s="1011"/>
      <c r="W56" s="1011"/>
      <c r="X56" s="1011"/>
      <c r="Y56" s="1011"/>
      <c r="Z56" s="1011"/>
      <c r="AA56" s="1011"/>
      <c r="AB56" s="1018" t="s">
        <v>305</v>
      </c>
      <c r="AC56" s="1011"/>
      <c r="AD56" s="1011"/>
      <c r="AE56" s="1011"/>
      <c r="AF56" s="1011"/>
      <c r="AG56" s="1018" t="s">
        <v>306</v>
      </c>
      <c r="AH56" s="1011"/>
      <c r="AI56" s="1011"/>
      <c r="AJ56" s="815" t="s">
        <v>85</v>
      </c>
      <c r="AK56" s="1019" t="s">
        <v>307</v>
      </c>
      <c r="AL56" s="1011"/>
      <c r="AM56" s="1011"/>
      <c r="AN56" s="1011"/>
      <c r="AO56" s="1011"/>
      <c r="AP56" s="1011"/>
      <c r="AQ56" s="816">
        <v>43211545217</v>
      </c>
      <c r="AR56" s="816">
        <v>39301545217</v>
      </c>
      <c r="AS56" s="816">
        <v>3910000000</v>
      </c>
      <c r="AT56" s="817">
        <v>0</v>
      </c>
      <c r="AU56" s="816">
        <v>29919089115</v>
      </c>
      <c r="AV56" s="816">
        <v>9382456102</v>
      </c>
      <c r="AW56" s="816">
        <v>29886198398</v>
      </c>
      <c r="AX56" s="816">
        <v>32890717</v>
      </c>
      <c r="AY56" s="816">
        <v>29886198398</v>
      </c>
      <c r="AZ56" s="817">
        <v>0</v>
      </c>
      <c r="BA56" s="816">
        <v>29886198398</v>
      </c>
      <c r="BB56" s="817">
        <v>0</v>
      </c>
      <c r="BC56" s="816">
        <v>89797994</v>
      </c>
      <c r="BD56" s="818"/>
      <c r="BE56" s="820">
        <f t="shared" si="9"/>
        <v>0.6923864667359646</v>
      </c>
      <c r="BF56" s="820">
        <f t="shared" si="10"/>
        <v>0.69162531096532898</v>
      </c>
    </row>
    <row r="57" spans="1:58" x14ac:dyDescent="0.25">
      <c r="A57" s="826" t="str">
        <f t="shared" si="11"/>
        <v>A105110</v>
      </c>
      <c r="B57" s="1018" t="s">
        <v>34</v>
      </c>
      <c r="C57" s="1011"/>
      <c r="D57" s="1018" t="s">
        <v>311</v>
      </c>
      <c r="E57" s="1011"/>
      <c r="F57" s="1018" t="s">
        <v>312</v>
      </c>
      <c r="G57" s="1011"/>
      <c r="H57" s="1018" t="s">
        <v>316</v>
      </c>
      <c r="I57" s="1011"/>
      <c r="J57" s="1018" t="s">
        <v>311</v>
      </c>
      <c r="K57" s="1011"/>
      <c r="L57" s="1011"/>
      <c r="M57" s="1018"/>
      <c r="N57" s="1011"/>
      <c r="O57" s="1011"/>
      <c r="P57" s="1018"/>
      <c r="Q57" s="1011"/>
      <c r="R57" s="1018"/>
      <c r="S57" s="1011"/>
      <c r="T57" s="1020" t="s">
        <v>229</v>
      </c>
      <c r="U57" s="1011"/>
      <c r="V57" s="1011"/>
      <c r="W57" s="1011"/>
      <c r="X57" s="1011"/>
      <c r="Y57" s="1011"/>
      <c r="Z57" s="1011"/>
      <c r="AA57" s="1011"/>
      <c r="AB57" s="1018" t="s">
        <v>305</v>
      </c>
      <c r="AC57" s="1011"/>
      <c r="AD57" s="1011"/>
      <c r="AE57" s="1011"/>
      <c r="AF57" s="1011"/>
      <c r="AG57" s="1018" t="s">
        <v>306</v>
      </c>
      <c r="AH57" s="1011"/>
      <c r="AI57" s="1011"/>
      <c r="AJ57" s="815" t="s">
        <v>85</v>
      </c>
      <c r="AK57" s="1019" t="s">
        <v>307</v>
      </c>
      <c r="AL57" s="1011"/>
      <c r="AM57" s="1011"/>
      <c r="AN57" s="1011"/>
      <c r="AO57" s="1011"/>
      <c r="AP57" s="1011"/>
      <c r="AQ57" s="816">
        <v>22794858469</v>
      </c>
      <c r="AR57" s="816">
        <v>20544858469</v>
      </c>
      <c r="AS57" s="816">
        <v>2250000000</v>
      </c>
      <c r="AT57" s="817">
        <v>0</v>
      </c>
      <c r="AU57" s="816">
        <v>15075472016</v>
      </c>
      <c r="AV57" s="816">
        <v>5469386453</v>
      </c>
      <c r="AW57" s="816">
        <v>15043269232</v>
      </c>
      <c r="AX57" s="816">
        <v>32202784</v>
      </c>
      <c r="AY57" s="816">
        <v>15043269232</v>
      </c>
      <c r="AZ57" s="817">
        <v>0</v>
      </c>
      <c r="BA57" s="816">
        <v>15043269232</v>
      </c>
      <c r="BB57" s="817">
        <v>0</v>
      </c>
      <c r="BC57" s="816">
        <v>86684398</v>
      </c>
      <c r="BD57" s="818"/>
      <c r="BE57" s="820">
        <f t="shared" si="9"/>
        <v>0.66135405212109455</v>
      </c>
      <c r="BF57" s="820">
        <f t="shared" si="10"/>
        <v>0.659941330737288</v>
      </c>
    </row>
    <row r="58" spans="1:58" x14ac:dyDescent="0.25">
      <c r="A58" s="826" t="str">
        <f t="shared" si="11"/>
        <v>A1051110</v>
      </c>
      <c r="B58" s="1012" t="s">
        <v>34</v>
      </c>
      <c r="C58" s="1011"/>
      <c r="D58" s="1012" t="s">
        <v>311</v>
      </c>
      <c r="E58" s="1011"/>
      <c r="F58" s="1012" t="s">
        <v>312</v>
      </c>
      <c r="G58" s="1011"/>
      <c r="H58" s="1012" t="s">
        <v>316</v>
      </c>
      <c r="I58" s="1011"/>
      <c r="J58" s="1012" t="s">
        <v>311</v>
      </c>
      <c r="K58" s="1011"/>
      <c r="L58" s="1011"/>
      <c r="M58" s="1012" t="s">
        <v>311</v>
      </c>
      <c r="N58" s="1011"/>
      <c r="O58" s="1011"/>
      <c r="P58" s="1012"/>
      <c r="Q58" s="1011"/>
      <c r="R58" s="1012"/>
      <c r="S58" s="1011"/>
      <c r="T58" s="1013" t="s">
        <v>49</v>
      </c>
      <c r="U58" s="1011"/>
      <c r="V58" s="1011"/>
      <c r="W58" s="1011"/>
      <c r="X58" s="1011"/>
      <c r="Y58" s="1011"/>
      <c r="Z58" s="1011"/>
      <c r="AA58" s="1011"/>
      <c r="AB58" s="1012" t="s">
        <v>305</v>
      </c>
      <c r="AC58" s="1011"/>
      <c r="AD58" s="1011"/>
      <c r="AE58" s="1011"/>
      <c r="AF58" s="1011"/>
      <c r="AG58" s="1012" t="s">
        <v>306</v>
      </c>
      <c r="AH58" s="1011"/>
      <c r="AI58" s="1011"/>
      <c r="AJ58" s="827" t="s">
        <v>85</v>
      </c>
      <c r="AK58" s="1010" t="s">
        <v>307</v>
      </c>
      <c r="AL58" s="1011"/>
      <c r="AM58" s="1011"/>
      <c r="AN58" s="1011"/>
      <c r="AO58" s="1011"/>
      <c r="AP58" s="1011"/>
      <c r="AQ58" s="828">
        <v>4351217965</v>
      </c>
      <c r="AR58" s="828">
        <v>4001217965</v>
      </c>
      <c r="AS58" s="828">
        <v>350000000</v>
      </c>
      <c r="AT58" s="829">
        <v>0</v>
      </c>
      <c r="AU58" s="828">
        <v>3365579445</v>
      </c>
      <c r="AV58" s="828">
        <v>635638520</v>
      </c>
      <c r="AW58" s="828">
        <v>3365579445</v>
      </c>
      <c r="AX58" s="829">
        <v>0</v>
      </c>
      <c r="AY58" s="828">
        <v>3365579445</v>
      </c>
      <c r="AZ58" s="829">
        <v>0</v>
      </c>
      <c r="BA58" s="828">
        <v>3365579445</v>
      </c>
      <c r="BB58" s="829">
        <v>0</v>
      </c>
      <c r="BC58" s="828">
        <v>833255</v>
      </c>
      <c r="BD58" s="818"/>
      <c r="BE58" s="830">
        <f t="shared" si="9"/>
        <v>0.7734798560016517</v>
      </c>
      <c r="BF58" s="830">
        <f t="shared" si="10"/>
        <v>0.7734798560016517</v>
      </c>
    </row>
    <row r="59" spans="1:58" x14ac:dyDescent="0.25">
      <c r="A59" s="826" t="str">
        <f t="shared" si="11"/>
        <v>A1051210</v>
      </c>
      <c r="B59" s="1012" t="s">
        <v>34</v>
      </c>
      <c r="C59" s="1011"/>
      <c r="D59" s="1012" t="s">
        <v>311</v>
      </c>
      <c r="E59" s="1011"/>
      <c r="F59" s="1012" t="s">
        <v>312</v>
      </c>
      <c r="G59" s="1011"/>
      <c r="H59" s="1012" t="s">
        <v>316</v>
      </c>
      <c r="I59" s="1011"/>
      <c r="J59" s="1012" t="s">
        <v>311</v>
      </c>
      <c r="K59" s="1011"/>
      <c r="L59" s="1011"/>
      <c r="M59" s="1012" t="s">
        <v>314</v>
      </c>
      <c r="N59" s="1011"/>
      <c r="O59" s="1011"/>
      <c r="P59" s="1012"/>
      <c r="Q59" s="1011"/>
      <c r="R59" s="1012"/>
      <c r="S59" s="1011"/>
      <c r="T59" s="1013" t="s">
        <v>50</v>
      </c>
      <c r="U59" s="1011"/>
      <c r="V59" s="1011"/>
      <c r="W59" s="1011"/>
      <c r="X59" s="1011"/>
      <c r="Y59" s="1011"/>
      <c r="Z59" s="1011"/>
      <c r="AA59" s="1011"/>
      <c r="AB59" s="1012" t="s">
        <v>305</v>
      </c>
      <c r="AC59" s="1011"/>
      <c r="AD59" s="1011"/>
      <c r="AE59" s="1011"/>
      <c r="AF59" s="1011"/>
      <c r="AG59" s="1012" t="s">
        <v>306</v>
      </c>
      <c r="AH59" s="1011"/>
      <c r="AI59" s="1011"/>
      <c r="AJ59" s="827" t="s">
        <v>85</v>
      </c>
      <c r="AK59" s="1010" t="s">
        <v>307</v>
      </c>
      <c r="AL59" s="1011"/>
      <c r="AM59" s="1011"/>
      <c r="AN59" s="1011"/>
      <c r="AO59" s="1011"/>
      <c r="AP59" s="1011"/>
      <c r="AQ59" s="828">
        <v>3124691545</v>
      </c>
      <c r="AR59" s="828">
        <v>2324691545</v>
      </c>
      <c r="AS59" s="828">
        <v>800000000</v>
      </c>
      <c r="AT59" s="829">
        <v>0</v>
      </c>
      <c r="AU59" s="828">
        <v>67713279</v>
      </c>
      <c r="AV59" s="828">
        <v>2256978266</v>
      </c>
      <c r="AW59" s="828">
        <v>67713279</v>
      </c>
      <c r="AX59" s="829">
        <v>0</v>
      </c>
      <c r="AY59" s="828">
        <v>67713279</v>
      </c>
      <c r="AZ59" s="829">
        <v>0</v>
      </c>
      <c r="BA59" s="828">
        <v>67713279</v>
      </c>
      <c r="BB59" s="829">
        <v>0</v>
      </c>
      <c r="BC59" s="829">
        <v>0</v>
      </c>
      <c r="BD59" s="818"/>
      <c r="BE59" s="830">
        <f t="shared" si="9"/>
        <v>2.1670388268676292E-2</v>
      </c>
      <c r="BF59" s="830">
        <f t="shared" si="10"/>
        <v>2.1670388268676292E-2</v>
      </c>
    </row>
    <row r="60" spans="1:58" x14ac:dyDescent="0.25">
      <c r="A60" s="826" t="str">
        <f t="shared" si="11"/>
        <v>A1051310</v>
      </c>
      <c r="B60" s="1012" t="s">
        <v>34</v>
      </c>
      <c r="C60" s="1011"/>
      <c r="D60" s="1012" t="s">
        <v>311</v>
      </c>
      <c r="E60" s="1011"/>
      <c r="F60" s="1012" t="s">
        <v>312</v>
      </c>
      <c r="G60" s="1011"/>
      <c r="H60" s="1012" t="s">
        <v>316</v>
      </c>
      <c r="I60" s="1011"/>
      <c r="J60" s="1012" t="s">
        <v>311</v>
      </c>
      <c r="K60" s="1011"/>
      <c r="L60" s="1011"/>
      <c r="M60" s="1012" t="s">
        <v>321</v>
      </c>
      <c r="N60" s="1011"/>
      <c r="O60" s="1011"/>
      <c r="P60" s="1012"/>
      <c r="Q60" s="1011"/>
      <c r="R60" s="1012"/>
      <c r="S60" s="1011"/>
      <c r="T60" s="1013" t="s">
        <v>51</v>
      </c>
      <c r="U60" s="1011"/>
      <c r="V60" s="1011"/>
      <c r="W60" s="1011"/>
      <c r="X60" s="1011"/>
      <c r="Y60" s="1011"/>
      <c r="Z60" s="1011"/>
      <c r="AA60" s="1011"/>
      <c r="AB60" s="1012" t="s">
        <v>305</v>
      </c>
      <c r="AC60" s="1011"/>
      <c r="AD60" s="1011"/>
      <c r="AE60" s="1011"/>
      <c r="AF60" s="1011"/>
      <c r="AG60" s="1012" t="s">
        <v>306</v>
      </c>
      <c r="AH60" s="1011"/>
      <c r="AI60" s="1011"/>
      <c r="AJ60" s="827" t="s">
        <v>85</v>
      </c>
      <c r="AK60" s="1010" t="s">
        <v>307</v>
      </c>
      <c r="AL60" s="1011"/>
      <c r="AM60" s="1011"/>
      <c r="AN60" s="1011"/>
      <c r="AO60" s="1011"/>
      <c r="AP60" s="1011"/>
      <c r="AQ60" s="828">
        <v>5351871042</v>
      </c>
      <c r="AR60" s="828">
        <v>5051871042</v>
      </c>
      <c r="AS60" s="828">
        <v>300000000</v>
      </c>
      <c r="AT60" s="829">
        <v>0</v>
      </c>
      <c r="AU60" s="828">
        <v>4022508815</v>
      </c>
      <c r="AV60" s="828">
        <v>1029362227</v>
      </c>
      <c r="AW60" s="828">
        <v>4022016110</v>
      </c>
      <c r="AX60" s="828">
        <v>492705</v>
      </c>
      <c r="AY60" s="828">
        <v>4022016110</v>
      </c>
      <c r="AZ60" s="829">
        <v>0</v>
      </c>
      <c r="BA60" s="828">
        <v>4022016110</v>
      </c>
      <c r="BB60" s="829">
        <v>0</v>
      </c>
      <c r="BC60" s="828">
        <v>1028266</v>
      </c>
      <c r="BD60" s="818"/>
      <c r="BE60" s="830">
        <f t="shared" si="9"/>
        <v>0.75160794859077618</v>
      </c>
      <c r="BF60" s="830">
        <f t="shared" si="10"/>
        <v>0.75151588639493228</v>
      </c>
    </row>
    <row r="61" spans="1:58" x14ac:dyDescent="0.25">
      <c r="A61" s="826" t="str">
        <f t="shared" si="11"/>
        <v>A1051410</v>
      </c>
      <c r="B61" s="1012" t="s">
        <v>34</v>
      </c>
      <c r="C61" s="1011"/>
      <c r="D61" s="1012" t="s">
        <v>311</v>
      </c>
      <c r="E61" s="1011"/>
      <c r="F61" s="1012" t="s">
        <v>312</v>
      </c>
      <c r="G61" s="1011"/>
      <c r="H61" s="1012" t="s">
        <v>316</v>
      </c>
      <c r="I61" s="1011"/>
      <c r="J61" s="1012" t="s">
        <v>311</v>
      </c>
      <c r="K61" s="1011"/>
      <c r="L61" s="1011"/>
      <c r="M61" s="1012" t="s">
        <v>315</v>
      </c>
      <c r="N61" s="1011"/>
      <c r="O61" s="1011"/>
      <c r="P61" s="1012"/>
      <c r="Q61" s="1011"/>
      <c r="R61" s="1012"/>
      <c r="S61" s="1011"/>
      <c r="T61" s="1013" t="s">
        <v>52</v>
      </c>
      <c r="U61" s="1011"/>
      <c r="V61" s="1011"/>
      <c r="W61" s="1011"/>
      <c r="X61" s="1011"/>
      <c r="Y61" s="1011"/>
      <c r="Z61" s="1011"/>
      <c r="AA61" s="1011"/>
      <c r="AB61" s="1012" t="s">
        <v>305</v>
      </c>
      <c r="AC61" s="1011"/>
      <c r="AD61" s="1011"/>
      <c r="AE61" s="1011"/>
      <c r="AF61" s="1011"/>
      <c r="AG61" s="1012" t="s">
        <v>306</v>
      </c>
      <c r="AH61" s="1011"/>
      <c r="AI61" s="1011"/>
      <c r="AJ61" s="827" t="s">
        <v>85</v>
      </c>
      <c r="AK61" s="1010" t="s">
        <v>307</v>
      </c>
      <c r="AL61" s="1011"/>
      <c r="AM61" s="1011"/>
      <c r="AN61" s="1011"/>
      <c r="AO61" s="1011"/>
      <c r="AP61" s="1011"/>
      <c r="AQ61" s="828">
        <v>8832131228</v>
      </c>
      <c r="AR61" s="828">
        <v>8132131228</v>
      </c>
      <c r="AS61" s="828">
        <v>700000000</v>
      </c>
      <c r="AT61" s="829">
        <v>0</v>
      </c>
      <c r="AU61" s="828">
        <v>6747220302</v>
      </c>
      <c r="AV61" s="828">
        <v>1384910926</v>
      </c>
      <c r="AW61" s="828">
        <v>6715510223</v>
      </c>
      <c r="AX61" s="828">
        <v>31710079</v>
      </c>
      <c r="AY61" s="828">
        <v>6715510223</v>
      </c>
      <c r="AZ61" s="829">
        <v>0</v>
      </c>
      <c r="BA61" s="828">
        <v>6715510223</v>
      </c>
      <c r="BB61" s="829">
        <v>0</v>
      </c>
      <c r="BC61" s="828">
        <v>84822877</v>
      </c>
      <c r="BD61" s="818"/>
      <c r="BE61" s="830">
        <f t="shared" si="9"/>
        <v>0.76394022323962685</v>
      </c>
      <c r="BF61" s="830">
        <f t="shared" si="10"/>
        <v>0.76034991437969157</v>
      </c>
    </row>
    <row r="62" spans="1:58" x14ac:dyDescent="0.25">
      <c r="A62" s="826" t="str">
        <f t="shared" si="11"/>
        <v>A1051510</v>
      </c>
      <c r="B62" s="1012" t="s">
        <v>34</v>
      </c>
      <c r="C62" s="1011"/>
      <c r="D62" s="1012" t="s">
        <v>311</v>
      </c>
      <c r="E62" s="1011"/>
      <c r="F62" s="1012" t="s">
        <v>312</v>
      </c>
      <c r="G62" s="1011"/>
      <c r="H62" s="1012" t="s">
        <v>316</v>
      </c>
      <c r="I62" s="1011"/>
      <c r="J62" s="1012" t="s">
        <v>311</v>
      </c>
      <c r="K62" s="1011"/>
      <c r="L62" s="1011"/>
      <c r="M62" s="1012" t="s">
        <v>316</v>
      </c>
      <c r="N62" s="1011"/>
      <c r="O62" s="1011"/>
      <c r="P62" s="1012"/>
      <c r="Q62" s="1011"/>
      <c r="R62" s="1012"/>
      <c r="S62" s="1011"/>
      <c r="T62" s="1013" t="s">
        <v>53</v>
      </c>
      <c r="U62" s="1011"/>
      <c r="V62" s="1011"/>
      <c r="W62" s="1011"/>
      <c r="X62" s="1011"/>
      <c r="Y62" s="1011"/>
      <c r="Z62" s="1011"/>
      <c r="AA62" s="1011"/>
      <c r="AB62" s="1012" t="s">
        <v>305</v>
      </c>
      <c r="AC62" s="1011"/>
      <c r="AD62" s="1011"/>
      <c r="AE62" s="1011"/>
      <c r="AF62" s="1011"/>
      <c r="AG62" s="1012" t="s">
        <v>306</v>
      </c>
      <c r="AH62" s="1011"/>
      <c r="AI62" s="1011"/>
      <c r="AJ62" s="827" t="s">
        <v>85</v>
      </c>
      <c r="AK62" s="1010" t="s">
        <v>307</v>
      </c>
      <c r="AL62" s="1011"/>
      <c r="AM62" s="1011"/>
      <c r="AN62" s="1011"/>
      <c r="AO62" s="1011"/>
      <c r="AP62" s="1011"/>
      <c r="AQ62" s="828">
        <v>1134946689</v>
      </c>
      <c r="AR62" s="828">
        <v>1034946689</v>
      </c>
      <c r="AS62" s="828">
        <v>100000000</v>
      </c>
      <c r="AT62" s="829">
        <v>0</v>
      </c>
      <c r="AU62" s="828">
        <v>872450175</v>
      </c>
      <c r="AV62" s="828">
        <v>162496514</v>
      </c>
      <c r="AW62" s="828">
        <v>872450175</v>
      </c>
      <c r="AX62" s="829">
        <v>0</v>
      </c>
      <c r="AY62" s="828">
        <v>872450175</v>
      </c>
      <c r="AZ62" s="829">
        <v>0</v>
      </c>
      <c r="BA62" s="828">
        <v>872450175</v>
      </c>
      <c r="BB62" s="829">
        <v>0</v>
      </c>
      <c r="BC62" s="829">
        <v>0</v>
      </c>
      <c r="BD62" s="818"/>
      <c r="BE62" s="830">
        <f t="shared" si="9"/>
        <v>0.76871467484407985</v>
      </c>
      <c r="BF62" s="830">
        <f t="shared" si="10"/>
        <v>0.76871467484407985</v>
      </c>
    </row>
    <row r="63" spans="1:58" x14ac:dyDescent="0.25">
      <c r="A63" s="826" t="str">
        <f t="shared" si="11"/>
        <v>A105210</v>
      </c>
      <c r="B63" s="1018" t="s">
        <v>34</v>
      </c>
      <c r="C63" s="1011"/>
      <c r="D63" s="1018" t="s">
        <v>311</v>
      </c>
      <c r="E63" s="1011"/>
      <c r="F63" s="1018" t="s">
        <v>312</v>
      </c>
      <c r="G63" s="1011"/>
      <c r="H63" s="1018" t="s">
        <v>316</v>
      </c>
      <c r="I63" s="1011"/>
      <c r="J63" s="1018" t="s">
        <v>314</v>
      </c>
      <c r="K63" s="1011"/>
      <c r="L63" s="1011"/>
      <c r="M63" s="1018"/>
      <c r="N63" s="1011"/>
      <c r="O63" s="1011"/>
      <c r="P63" s="1018"/>
      <c r="Q63" s="1011"/>
      <c r="R63" s="1018"/>
      <c r="S63" s="1011"/>
      <c r="T63" s="1020" t="s">
        <v>323</v>
      </c>
      <c r="U63" s="1011"/>
      <c r="V63" s="1011"/>
      <c r="W63" s="1011"/>
      <c r="X63" s="1011"/>
      <c r="Y63" s="1011"/>
      <c r="Z63" s="1011"/>
      <c r="AA63" s="1011"/>
      <c r="AB63" s="1018" t="s">
        <v>305</v>
      </c>
      <c r="AC63" s="1011"/>
      <c r="AD63" s="1011"/>
      <c r="AE63" s="1011"/>
      <c r="AF63" s="1011"/>
      <c r="AG63" s="1018" t="s">
        <v>306</v>
      </c>
      <c r="AH63" s="1011"/>
      <c r="AI63" s="1011"/>
      <c r="AJ63" s="815" t="s">
        <v>85</v>
      </c>
      <c r="AK63" s="1019" t="s">
        <v>307</v>
      </c>
      <c r="AL63" s="1011"/>
      <c r="AM63" s="1011"/>
      <c r="AN63" s="1011"/>
      <c r="AO63" s="1011"/>
      <c r="AP63" s="1011"/>
      <c r="AQ63" s="816">
        <v>14524261648</v>
      </c>
      <c r="AR63" s="816">
        <v>13614261648</v>
      </c>
      <c r="AS63" s="816">
        <v>910000000</v>
      </c>
      <c r="AT63" s="817">
        <v>0</v>
      </c>
      <c r="AU63" s="816">
        <v>10506646399</v>
      </c>
      <c r="AV63" s="816">
        <v>3107615249</v>
      </c>
      <c r="AW63" s="816">
        <v>10505958466</v>
      </c>
      <c r="AX63" s="816">
        <v>687933</v>
      </c>
      <c r="AY63" s="816">
        <v>10505958466</v>
      </c>
      <c r="AZ63" s="817">
        <v>0</v>
      </c>
      <c r="BA63" s="816">
        <v>10505958466</v>
      </c>
      <c r="BB63" s="817">
        <v>0</v>
      </c>
      <c r="BC63" s="816">
        <v>3113596</v>
      </c>
      <c r="BD63" s="818"/>
      <c r="BE63" s="820">
        <f t="shared" si="9"/>
        <v>0.72338592168275706</v>
      </c>
      <c r="BF63" s="820">
        <f t="shared" si="10"/>
        <v>0.72333855727851593</v>
      </c>
    </row>
    <row r="64" spans="1:58" x14ac:dyDescent="0.25">
      <c r="A64" s="826" t="str">
        <f t="shared" si="11"/>
        <v>A1052110</v>
      </c>
      <c r="B64" s="1012" t="s">
        <v>34</v>
      </c>
      <c r="C64" s="1011"/>
      <c r="D64" s="1012" t="s">
        <v>311</v>
      </c>
      <c r="E64" s="1011"/>
      <c r="F64" s="1012" t="s">
        <v>312</v>
      </c>
      <c r="G64" s="1011"/>
      <c r="H64" s="1012" t="s">
        <v>316</v>
      </c>
      <c r="I64" s="1011"/>
      <c r="J64" s="1012" t="s">
        <v>314</v>
      </c>
      <c r="K64" s="1011"/>
      <c r="L64" s="1011"/>
      <c r="M64" s="1012" t="s">
        <v>311</v>
      </c>
      <c r="N64" s="1011"/>
      <c r="O64" s="1011"/>
      <c r="P64" s="1012"/>
      <c r="Q64" s="1011"/>
      <c r="R64" s="1012"/>
      <c r="S64" s="1011"/>
      <c r="T64" s="1013" t="s">
        <v>54</v>
      </c>
      <c r="U64" s="1011"/>
      <c r="V64" s="1011"/>
      <c r="W64" s="1011"/>
      <c r="X64" s="1011"/>
      <c r="Y64" s="1011"/>
      <c r="Z64" s="1011"/>
      <c r="AA64" s="1011"/>
      <c r="AB64" s="1012" t="s">
        <v>305</v>
      </c>
      <c r="AC64" s="1011"/>
      <c r="AD64" s="1011"/>
      <c r="AE64" s="1011"/>
      <c r="AF64" s="1011"/>
      <c r="AG64" s="1012" t="s">
        <v>306</v>
      </c>
      <c r="AH64" s="1011"/>
      <c r="AI64" s="1011"/>
      <c r="AJ64" s="827" t="s">
        <v>85</v>
      </c>
      <c r="AK64" s="1010" t="s">
        <v>307</v>
      </c>
      <c r="AL64" s="1011"/>
      <c r="AM64" s="1011"/>
      <c r="AN64" s="1011"/>
      <c r="AO64" s="1011"/>
      <c r="AP64" s="1011"/>
      <c r="AQ64" s="828">
        <v>134144700</v>
      </c>
      <c r="AR64" s="828">
        <v>129144700</v>
      </c>
      <c r="AS64" s="828">
        <v>5000000</v>
      </c>
      <c r="AT64" s="829">
        <v>0</v>
      </c>
      <c r="AU64" s="828">
        <v>102729300</v>
      </c>
      <c r="AV64" s="828">
        <v>26415400</v>
      </c>
      <c r="AW64" s="828">
        <v>102729300</v>
      </c>
      <c r="AX64" s="829">
        <v>0</v>
      </c>
      <c r="AY64" s="828">
        <v>102729300</v>
      </c>
      <c r="AZ64" s="829">
        <v>0</v>
      </c>
      <c r="BA64" s="828">
        <v>102729300</v>
      </c>
      <c r="BB64" s="829">
        <v>0</v>
      </c>
      <c r="BC64" s="829">
        <v>0</v>
      </c>
      <c r="BD64" s="818"/>
      <c r="BE64" s="830">
        <f t="shared" si="9"/>
        <v>0.76580960708846491</v>
      </c>
      <c r="BF64" s="830">
        <f t="shared" si="10"/>
        <v>0.76580960708846491</v>
      </c>
    </row>
    <row r="65" spans="1:58" x14ac:dyDescent="0.25">
      <c r="A65" s="826" t="str">
        <f t="shared" si="11"/>
        <v>A1052210</v>
      </c>
      <c r="B65" s="1012" t="s">
        <v>34</v>
      </c>
      <c r="C65" s="1011"/>
      <c r="D65" s="1012" t="s">
        <v>311</v>
      </c>
      <c r="E65" s="1011"/>
      <c r="F65" s="1012" t="s">
        <v>312</v>
      </c>
      <c r="G65" s="1011"/>
      <c r="H65" s="1012" t="s">
        <v>316</v>
      </c>
      <c r="I65" s="1011"/>
      <c r="J65" s="1012" t="s">
        <v>314</v>
      </c>
      <c r="K65" s="1011"/>
      <c r="L65" s="1011"/>
      <c r="M65" s="1012" t="s">
        <v>314</v>
      </c>
      <c r="N65" s="1011"/>
      <c r="O65" s="1011"/>
      <c r="P65" s="1012"/>
      <c r="Q65" s="1011"/>
      <c r="R65" s="1012"/>
      <c r="S65" s="1011"/>
      <c r="T65" s="1013" t="s">
        <v>55</v>
      </c>
      <c r="U65" s="1011"/>
      <c r="V65" s="1011"/>
      <c r="W65" s="1011"/>
      <c r="X65" s="1011"/>
      <c r="Y65" s="1011"/>
      <c r="Z65" s="1011"/>
      <c r="AA65" s="1011"/>
      <c r="AB65" s="1012" t="s">
        <v>305</v>
      </c>
      <c r="AC65" s="1011"/>
      <c r="AD65" s="1011"/>
      <c r="AE65" s="1011"/>
      <c r="AF65" s="1011"/>
      <c r="AG65" s="1012" t="s">
        <v>306</v>
      </c>
      <c r="AH65" s="1011"/>
      <c r="AI65" s="1011"/>
      <c r="AJ65" s="827" t="s">
        <v>85</v>
      </c>
      <c r="AK65" s="1010" t="s">
        <v>307</v>
      </c>
      <c r="AL65" s="1011"/>
      <c r="AM65" s="1011"/>
      <c r="AN65" s="1011"/>
      <c r="AO65" s="1011"/>
      <c r="AP65" s="1011"/>
      <c r="AQ65" s="828">
        <v>6642403045</v>
      </c>
      <c r="AR65" s="828">
        <v>6242403045</v>
      </c>
      <c r="AS65" s="828">
        <v>400000000</v>
      </c>
      <c r="AT65" s="829">
        <v>0</v>
      </c>
      <c r="AU65" s="828">
        <v>4693146925</v>
      </c>
      <c r="AV65" s="828">
        <v>1549256120</v>
      </c>
      <c r="AW65" s="828">
        <v>4693146925</v>
      </c>
      <c r="AX65" s="829">
        <v>0</v>
      </c>
      <c r="AY65" s="828">
        <v>4693146925</v>
      </c>
      <c r="AZ65" s="829">
        <v>0</v>
      </c>
      <c r="BA65" s="828">
        <v>4693146925</v>
      </c>
      <c r="BB65" s="829">
        <v>0</v>
      </c>
      <c r="BC65" s="829">
        <v>0</v>
      </c>
      <c r="BD65" s="818"/>
      <c r="BE65" s="830">
        <f t="shared" si="9"/>
        <v>0.70654353450182728</v>
      </c>
      <c r="BF65" s="830">
        <f t="shared" si="10"/>
        <v>0.70654353450182728</v>
      </c>
    </row>
    <row r="66" spans="1:58" x14ac:dyDescent="0.25">
      <c r="A66" s="826" t="str">
        <f t="shared" si="11"/>
        <v>A1052310</v>
      </c>
      <c r="B66" s="1012" t="s">
        <v>34</v>
      </c>
      <c r="C66" s="1011"/>
      <c r="D66" s="1012" t="s">
        <v>311</v>
      </c>
      <c r="E66" s="1011"/>
      <c r="F66" s="1012" t="s">
        <v>312</v>
      </c>
      <c r="G66" s="1011"/>
      <c r="H66" s="1012" t="s">
        <v>316</v>
      </c>
      <c r="I66" s="1011"/>
      <c r="J66" s="1012" t="s">
        <v>314</v>
      </c>
      <c r="K66" s="1011"/>
      <c r="L66" s="1011"/>
      <c r="M66" s="1012" t="s">
        <v>321</v>
      </c>
      <c r="N66" s="1011"/>
      <c r="O66" s="1011"/>
      <c r="P66" s="1012"/>
      <c r="Q66" s="1011"/>
      <c r="R66" s="1012"/>
      <c r="S66" s="1011"/>
      <c r="T66" s="1013" t="s">
        <v>56</v>
      </c>
      <c r="U66" s="1011"/>
      <c r="V66" s="1011"/>
      <c r="W66" s="1011"/>
      <c r="X66" s="1011"/>
      <c r="Y66" s="1011"/>
      <c r="Z66" s="1011"/>
      <c r="AA66" s="1011"/>
      <c r="AB66" s="1012" t="s">
        <v>305</v>
      </c>
      <c r="AC66" s="1011"/>
      <c r="AD66" s="1011"/>
      <c r="AE66" s="1011"/>
      <c r="AF66" s="1011"/>
      <c r="AG66" s="1012" t="s">
        <v>306</v>
      </c>
      <c r="AH66" s="1011"/>
      <c r="AI66" s="1011"/>
      <c r="AJ66" s="827" t="s">
        <v>85</v>
      </c>
      <c r="AK66" s="1010" t="s">
        <v>307</v>
      </c>
      <c r="AL66" s="1011"/>
      <c r="AM66" s="1011"/>
      <c r="AN66" s="1011"/>
      <c r="AO66" s="1011"/>
      <c r="AP66" s="1011"/>
      <c r="AQ66" s="828">
        <v>7662566613</v>
      </c>
      <c r="AR66" s="828">
        <v>7162566613</v>
      </c>
      <c r="AS66" s="828">
        <v>500000000</v>
      </c>
      <c r="AT66" s="829">
        <v>0</v>
      </c>
      <c r="AU66" s="828">
        <v>5661689060</v>
      </c>
      <c r="AV66" s="828">
        <v>1500877553</v>
      </c>
      <c r="AW66" s="828">
        <v>5661001127</v>
      </c>
      <c r="AX66" s="828">
        <v>687933</v>
      </c>
      <c r="AY66" s="828">
        <v>5661001127</v>
      </c>
      <c r="AZ66" s="829">
        <v>0</v>
      </c>
      <c r="BA66" s="828">
        <v>5661001127</v>
      </c>
      <c r="BB66" s="829">
        <v>0</v>
      </c>
      <c r="BC66" s="828">
        <v>3113596</v>
      </c>
      <c r="BD66" s="818"/>
      <c r="BE66" s="830">
        <f t="shared" si="9"/>
        <v>0.73887632511991574</v>
      </c>
      <c r="BF66" s="830">
        <f t="shared" si="10"/>
        <v>0.73878654671605393</v>
      </c>
    </row>
    <row r="67" spans="1:58" x14ac:dyDescent="0.25">
      <c r="A67" s="826" t="str">
        <f t="shared" si="11"/>
        <v>A1052610</v>
      </c>
      <c r="B67" s="1012" t="s">
        <v>34</v>
      </c>
      <c r="C67" s="1011"/>
      <c r="D67" s="1012" t="s">
        <v>311</v>
      </c>
      <c r="E67" s="1011"/>
      <c r="F67" s="1012" t="s">
        <v>312</v>
      </c>
      <c r="G67" s="1011"/>
      <c r="H67" s="1012" t="s">
        <v>316</v>
      </c>
      <c r="I67" s="1011"/>
      <c r="J67" s="1012" t="s">
        <v>314</v>
      </c>
      <c r="K67" s="1011"/>
      <c r="L67" s="1011"/>
      <c r="M67" s="1012" t="s">
        <v>324</v>
      </c>
      <c r="N67" s="1011"/>
      <c r="O67" s="1011"/>
      <c r="P67" s="1012"/>
      <c r="Q67" s="1011"/>
      <c r="R67" s="1012"/>
      <c r="S67" s="1011"/>
      <c r="T67" s="1013" t="s">
        <v>57</v>
      </c>
      <c r="U67" s="1011"/>
      <c r="V67" s="1011"/>
      <c r="W67" s="1011"/>
      <c r="X67" s="1011"/>
      <c r="Y67" s="1011"/>
      <c r="Z67" s="1011"/>
      <c r="AA67" s="1011"/>
      <c r="AB67" s="1012" t="s">
        <v>305</v>
      </c>
      <c r="AC67" s="1011"/>
      <c r="AD67" s="1011"/>
      <c r="AE67" s="1011"/>
      <c r="AF67" s="1011"/>
      <c r="AG67" s="1012" t="s">
        <v>306</v>
      </c>
      <c r="AH67" s="1011"/>
      <c r="AI67" s="1011"/>
      <c r="AJ67" s="827" t="s">
        <v>85</v>
      </c>
      <c r="AK67" s="1010" t="s">
        <v>307</v>
      </c>
      <c r="AL67" s="1011"/>
      <c r="AM67" s="1011"/>
      <c r="AN67" s="1011"/>
      <c r="AO67" s="1011"/>
      <c r="AP67" s="1011"/>
      <c r="AQ67" s="828">
        <v>85147290</v>
      </c>
      <c r="AR67" s="828">
        <v>80147290</v>
      </c>
      <c r="AS67" s="828">
        <v>5000000</v>
      </c>
      <c r="AT67" s="829">
        <v>0</v>
      </c>
      <c r="AU67" s="828">
        <v>49081114</v>
      </c>
      <c r="AV67" s="828">
        <v>31066176</v>
      </c>
      <c r="AW67" s="828">
        <v>49081114</v>
      </c>
      <c r="AX67" s="829">
        <v>0</v>
      </c>
      <c r="AY67" s="828">
        <v>49081114</v>
      </c>
      <c r="AZ67" s="829">
        <v>0</v>
      </c>
      <c r="BA67" s="828">
        <v>49081114</v>
      </c>
      <c r="BB67" s="829">
        <v>0</v>
      </c>
      <c r="BC67" s="829">
        <v>0</v>
      </c>
      <c r="BD67" s="818"/>
      <c r="BE67" s="830">
        <f t="shared" si="9"/>
        <v>0.57642602600740434</v>
      </c>
      <c r="BF67" s="830">
        <f t="shared" si="10"/>
        <v>0.57642602600740434</v>
      </c>
    </row>
    <row r="68" spans="1:58" x14ac:dyDescent="0.25">
      <c r="A68" s="826" t="str">
        <f t="shared" si="11"/>
        <v>A105610</v>
      </c>
      <c r="B68" s="1012" t="s">
        <v>34</v>
      </c>
      <c r="C68" s="1011"/>
      <c r="D68" s="1012" t="s">
        <v>311</v>
      </c>
      <c r="E68" s="1011"/>
      <c r="F68" s="1012" t="s">
        <v>312</v>
      </c>
      <c r="G68" s="1011"/>
      <c r="H68" s="1012" t="s">
        <v>316</v>
      </c>
      <c r="I68" s="1011"/>
      <c r="J68" s="1012" t="s">
        <v>324</v>
      </c>
      <c r="K68" s="1011"/>
      <c r="L68" s="1011"/>
      <c r="M68" s="1012"/>
      <c r="N68" s="1011"/>
      <c r="O68" s="1011"/>
      <c r="P68" s="1012"/>
      <c r="Q68" s="1011"/>
      <c r="R68" s="1012"/>
      <c r="S68" s="1011"/>
      <c r="T68" s="1013" t="s">
        <v>58</v>
      </c>
      <c r="U68" s="1011"/>
      <c r="V68" s="1011"/>
      <c r="W68" s="1011"/>
      <c r="X68" s="1011"/>
      <c r="Y68" s="1011"/>
      <c r="Z68" s="1011"/>
      <c r="AA68" s="1011"/>
      <c r="AB68" s="1012" t="s">
        <v>305</v>
      </c>
      <c r="AC68" s="1011"/>
      <c r="AD68" s="1011"/>
      <c r="AE68" s="1011"/>
      <c r="AF68" s="1011"/>
      <c r="AG68" s="1012" t="s">
        <v>306</v>
      </c>
      <c r="AH68" s="1011"/>
      <c r="AI68" s="1011"/>
      <c r="AJ68" s="827" t="s">
        <v>85</v>
      </c>
      <c r="AK68" s="1010" t="s">
        <v>307</v>
      </c>
      <c r="AL68" s="1011"/>
      <c r="AM68" s="1011"/>
      <c r="AN68" s="1011"/>
      <c r="AO68" s="1011"/>
      <c r="AP68" s="1011"/>
      <c r="AQ68" s="828">
        <v>3471591300</v>
      </c>
      <c r="AR68" s="828">
        <v>3021591300</v>
      </c>
      <c r="AS68" s="828">
        <v>450000000</v>
      </c>
      <c r="AT68" s="829">
        <v>0</v>
      </c>
      <c r="AU68" s="828">
        <v>2601153400</v>
      </c>
      <c r="AV68" s="828">
        <v>420437900</v>
      </c>
      <c r="AW68" s="828">
        <v>2601153400</v>
      </c>
      <c r="AX68" s="829">
        <v>0</v>
      </c>
      <c r="AY68" s="828">
        <v>2601153400</v>
      </c>
      <c r="AZ68" s="829">
        <v>0</v>
      </c>
      <c r="BA68" s="828">
        <v>2601153400</v>
      </c>
      <c r="BB68" s="829">
        <v>0</v>
      </c>
      <c r="BC68" s="829">
        <v>0</v>
      </c>
      <c r="BD68" s="818"/>
      <c r="BE68" s="830">
        <f t="shared" si="9"/>
        <v>0.74926832545063704</v>
      </c>
      <c r="BF68" s="830">
        <f t="shared" si="10"/>
        <v>0.74926832545063704</v>
      </c>
    </row>
    <row r="69" spans="1:58" x14ac:dyDescent="0.25">
      <c r="A69" s="826" t="str">
        <f t="shared" si="11"/>
        <v>A105710</v>
      </c>
      <c r="B69" s="1012" t="s">
        <v>34</v>
      </c>
      <c r="C69" s="1011"/>
      <c r="D69" s="1012" t="s">
        <v>311</v>
      </c>
      <c r="E69" s="1011"/>
      <c r="F69" s="1012" t="s">
        <v>312</v>
      </c>
      <c r="G69" s="1011"/>
      <c r="H69" s="1012" t="s">
        <v>316</v>
      </c>
      <c r="I69" s="1011"/>
      <c r="J69" s="1012" t="s">
        <v>325</v>
      </c>
      <c r="K69" s="1011"/>
      <c r="L69" s="1011"/>
      <c r="M69" s="1012"/>
      <c r="N69" s="1011"/>
      <c r="O69" s="1011"/>
      <c r="P69" s="1012"/>
      <c r="Q69" s="1011"/>
      <c r="R69" s="1012"/>
      <c r="S69" s="1011"/>
      <c r="T69" s="1013" t="s">
        <v>59</v>
      </c>
      <c r="U69" s="1011"/>
      <c r="V69" s="1011"/>
      <c r="W69" s="1011"/>
      <c r="X69" s="1011"/>
      <c r="Y69" s="1011"/>
      <c r="Z69" s="1011"/>
      <c r="AA69" s="1011"/>
      <c r="AB69" s="1012" t="s">
        <v>305</v>
      </c>
      <c r="AC69" s="1011"/>
      <c r="AD69" s="1011"/>
      <c r="AE69" s="1011"/>
      <c r="AF69" s="1011"/>
      <c r="AG69" s="1012" t="s">
        <v>306</v>
      </c>
      <c r="AH69" s="1011"/>
      <c r="AI69" s="1011"/>
      <c r="AJ69" s="827" t="s">
        <v>85</v>
      </c>
      <c r="AK69" s="1010" t="s">
        <v>307</v>
      </c>
      <c r="AL69" s="1011"/>
      <c r="AM69" s="1011"/>
      <c r="AN69" s="1011"/>
      <c r="AO69" s="1011"/>
      <c r="AP69" s="1011"/>
      <c r="AQ69" s="828">
        <v>615219400</v>
      </c>
      <c r="AR69" s="828">
        <v>540219400</v>
      </c>
      <c r="AS69" s="828">
        <v>75000000</v>
      </c>
      <c r="AT69" s="829">
        <v>0</v>
      </c>
      <c r="AU69" s="828">
        <v>434134500</v>
      </c>
      <c r="AV69" s="828">
        <v>106084900</v>
      </c>
      <c r="AW69" s="828">
        <v>434134500</v>
      </c>
      <c r="AX69" s="829">
        <v>0</v>
      </c>
      <c r="AY69" s="828">
        <v>434134500</v>
      </c>
      <c r="AZ69" s="829">
        <v>0</v>
      </c>
      <c r="BA69" s="828">
        <v>434134500</v>
      </c>
      <c r="BB69" s="829">
        <v>0</v>
      </c>
      <c r="BC69" s="829">
        <v>0</v>
      </c>
      <c r="BD69" s="818"/>
      <c r="BE69" s="830">
        <f t="shared" si="9"/>
        <v>0.70565801403531814</v>
      </c>
      <c r="BF69" s="830">
        <f t="shared" si="10"/>
        <v>0.70565801403531814</v>
      </c>
    </row>
    <row r="70" spans="1:58" x14ac:dyDescent="0.25">
      <c r="A70" s="826" t="str">
        <f t="shared" si="11"/>
        <v>A105810</v>
      </c>
      <c r="B70" s="1012" t="s">
        <v>34</v>
      </c>
      <c r="C70" s="1011"/>
      <c r="D70" s="1012" t="s">
        <v>311</v>
      </c>
      <c r="E70" s="1011"/>
      <c r="F70" s="1012" t="s">
        <v>312</v>
      </c>
      <c r="G70" s="1011"/>
      <c r="H70" s="1012" t="s">
        <v>316</v>
      </c>
      <c r="I70" s="1011"/>
      <c r="J70" s="1012" t="s">
        <v>326</v>
      </c>
      <c r="K70" s="1011"/>
      <c r="L70" s="1011"/>
      <c r="M70" s="1012"/>
      <c r="N70" s="1011"/>
      <c r="O70" s="1011"/>
      <c r="P70" s="1012"/>
      <c r="Q70" s="1011"/>
      <c r="R70" s="1012"/>
      <c r="S70" s="1011"/>
      <c r="T70" s="1013" t="s">
        <v>60</v>
      </c>
      <c r="U70" s="1011"/>
      <c r="V70" s="1011"/>
      <c r="W70" s="1011"/>
      <c r="X70" s="1011"/>
      <c r="Y70" s="1011"/>
      <c r="Z70" s="1011"/>
      <c r="AA70" s="1011"/>
      <c r="AB70" s="1012" t="s">
        <v>305</v>
      </c>
      <c r="AC70" s="1011"/>
      <c r="AD70" s="1011"/>
      <c r="AE70" s="1011"/>
      <c r="AF70" s="1011"/>
      <c r="AG70" s="1012" t="s">
        <v>306</v>
      </c>
      <c r="AH70" s="1011"/>
      <c r="AI70" s="1011"/>
      <c r="AJ70" s="827" t="s">
        <v>85</v>
      </c>
      <c r="AK70" s="1010" t="s">
        <v>307</v>
      </c>
      <c r="AL70" s="1011"/>
      <c r="AM70" s="1011"/>
      <c r="AN70" s="1011"/>
      <c r="AO70" s="1011"/>
      <c r="AP70" s="1011"/>
      <c r="AQ70" s="828">
        <v>615219400</v>
      </c>
      <c r="AR70" s="828">
        <v>540219400</v>
      </c>
      <c r="AS70" s="828">
        <v>75000000</v>
      </c>
      <c r="AT70" s="829">
        <v>0</v>
      </c>
      <c r="AU70" s="828">
        <v>434134500</v>
      </c>
      <c r="AV70" s="828">
        <v>106084900</v>
      </c>
      <c r="AW70" s="828">
        <v>434134500</v>
      </c>
      <c r="AX70" s="829">
        <v>0</v>
      </c>
      <c r="AY70" s="828">
        <v>434134500</v>
      </c>
      <c r="AZ70" s="829">
        <v>0</v>
      </c>
      <c r="BA70" s="828">
        <v>434134500</v>
      </c>
      <c r="BB70" s="829">
        <v>0</v>
      </c>
      <c r="BC70" s="829">
        <v>0</v>
      </c>
      <c r="BD70" s="818"/>
      <c r="BE70" s="830">
        <f t="shared" si="9"/>
        <v>0.70565801403531814</v>
      </c>
      <c r="BF70" s="830">
        <f t="shared" si="10"/>
        <v>0.70565801403531814</v>
      </c>
    </row>
    <row r="71" spans="1:58" x14ac:dyDescent="0.25">
      <c r="A71" s="826" t="str">
        <f t="shared" si="11"/>
        <v>A105910</v>
      </c>
      <c r="B71" s="1012" t="s">
        <v>34</v>
      </c>
      <c r="C71" s="1011"/>
      <c r="D71" s="1012" t="s">
        <v>311</v>
      </c>
      <c r="E71" s="1011"/>
      <c r="F71" s="1012" t="s">
        <v>312</v>
      </c>
      <c r="G71" s="1011"/>
      <c r="H71" s="1012" t="s">
        <v>316</v>
      </c>
      <c r="I71" s="1011"/>
      <c r="J71" s="1012" t="s">
        <v>320</v>
      </c>
      <c r="K71" s="1011"/>
      <c r="L71" s="1011"/>
      <c r="M71" s="1012"/>
      <c r="N71" s="1011"/>
      <c r="O71" s="1011"/>
      <c r="P71" s="1012"/>
      <c r="Q71" s="1011"/>
      <c r="R71" s="1012"/>
      <c r="S71" s="1011"/>
      <c r="T71" s="1013" t="s">
        <v>61</v>
      </c>
      <c r="U71" s="1011"/>
      <c r="V71" s="1011"/>
      <c r="W71" s="1011"/>
      <c r="X71" s="1011"/>
      <c r="Y71" s="1011"/>
      <c r="Z71" s="1011"/>
      <c r="AA71" s="1011"/>
      <c r="AB71" s="1012" t="s">
        <v>305</v>
      </c>
      <c r="AC71" s="1011"/>
      <c r="AD71" s="1011"/>
      <c r="AE71" s="1011"/>
      <c r="AF71" s="1011"/>
      <c r="AG71" s="1012" t="s">
        <v>306</v>
      </c>
      <c r="AH71" s="1011"/>
      <c r="AI71" s="1011"/>
      <c r="AJ71" s="827" t="s">
        <v>85</v>
      </c>
      <c r="AK71" s="1010" t="s">
        <v>307</v>
      </c>
      <c r="AL71" s="1011"/>
      <c r="AM71" s="1011"/>
      <c r="AN71" s="1011"/>
      <c r="AO71" s="1011"/>
      <c r="AP71" s="1011"/>
      <c r="AQ71" s="828">
        <v>1190395000</v>
      </c>
      <c r="AR71" s="828">
        <v>1040395000</v>
      </c>
      <c r="AS71" s="828">
        <v>150000000</v>
      </c>
      <c r="AT71" s="829">
        <v>0</v>
      </c>
      <c r="AU71" s="828">
        <v>867548300</v>
      </c>
      <c r="AV71" s="828">
        <v>172846700</v>
      </c>
      <c r="AW71" s="828">
        <v>867548300</v>
      </c>
      <c r="AX71" s="829">
        <v>0</v>
      </c>
      <c r="AY71" s="828">
        <v>867548300</v>
      </c>
      <c r="AZ71" s="829">
        <v>0</v>
      </c>
      <c r="BA71" s="828">
        <v>867548300</v>
      </c>
      <c r="BB71" s="829">
        <v>0</v>
      </c>
      <c r="BC71" s="829">
        <v>0</v>
      </c>
      <c r="BD71" s="818"/>
      <c r="BE71" s="830">
        <f t="shared" si="9"/>
        <v>0.72879027549678888</v>
      </c>
      <c r="BF71" s="830">
        <f t="shared" si="10"/>
        <v>0.72879027549678888</v>
      </c>
    </row>
    <row r="72" spans="1:58" s="826" customFormat="1" ht="13.5" x14ac:dyDescent="0.2">
      <c r="A72" s="826" t="str">
        <f t="shared" si="11"/>
        <v>A210</v>
      </c>
      <c r="B72" s="1039" t="s">
        <v>34</v>
      </c>
      <c r="C72" s="1040"/>
      <c r="D72" s="1039" t="s">
        <v>314</v>
      </c>
      <c r="E72" s="1040"/>
      <c r="F72" s="1039"/>
      <c r="G72" s="1040"/>
      <c r="H72" s="1039"/>
      <c r="I72" s="1040"/>
      <c r="J72" s="1039"/>
      <c r="K72" s="1040"/>
      <c r="L72" s="1040"/>
      <c r="M72" s="1039"/>
      <c r="N72" s="1040"/>
      <c r="O72" s="1040"/>
      <c r="P72" s="1039"/>
      <c r="Q72" s="1040"/>
      <c r="R72" s="1039"/>
      <c r="S72" s="1040"/>
      <c r="T72" s="1042" t="s">
        <v>25</v>
      </c>
      <c r="U72" s="1040"/>
      <c r="V72" s="1040"/>
      <c r="W72" s="1040"/>
      <c r="X72" s="1040"/>
      <c r="Y72" s="1040"/>
      <c r="Z72" s="1040"/>
      <c r="AA72" s="1040"/>
      <c r="AB72" s="1039" t="s">
        <v>305</v>
      </c>
      <c r="AC72" s="1040"/>
      <c r="AD72" s="1040"/>
      <c r="AE72" s="1040"/>
      <c r="AF72" s="1040"/>
      <c r="AG72" s="1039" t="s">
        <v>306</v>
      </c>
      <c r="AH72" s="1040"/>
      <c r="AI72" s="1040"/>
      <c r="AJ72" s="821" t="s">
        <v>85</v>
      </c>
      <c r="AK72" s="1041" t="s">
        <v>307</v>
      </c>
      <c r="AL72" s="1040"/>
      <c r="AM72" s="1040"/>
      <c r="AN72" s="1040"/>
      <c r="AO72" s="1040"/>
      <c r="AP72" s="1040"/>
      <c r="AQ72" s="822">
        <v>14440414179</v>
      </c>
      <c r="AR72" s="822">
        <v>12620321112.18</v>
      </c>
      <c r="AS72" s="822">
        <v>1820093066.8199999</v>
      </c>
      <c r="AT72" s="823">
        <v>0</v>
      </c>
      <c r="AU72" s="823">
        <v>10224946859.92</v>
      </c>
      <c r="AV72" s="823">
        <v>2395374252.2600002</v>
      </c>
      <c r="AW72" s="823">
        <v>7010804212.8400002</v>
      </c>
      <c r="AX72" s="823">
        <v>3214142647.0799999</v>
      </c>
      <c r="AY72" s="823">
        <v>6994277121.8400002</v>
      </c>
      <c r="AZ72" s="823">
        <v>16527091</v>
      </c>
      <c r="BA72" s="823">
        <v>6994277121.8400002</v>
      </c>
      <c r="BB72" s="823">
        <v>0</v>
      </c>
      <c r="BC72" s="823">
        <v>2918088</v>
      </c>
      <c r="BD72" s="824"/>
      <c r="BE72" s="825">
        <f t="shared" si="9"/>
        <v>0.70807850337074463</v>
      </c>
      <c r="BF72" s="825">
        <f t="shared" si="10"/>
        <v>0.48549883167724339</v>
      </c>
    </row>
    <row r="73" spans="1:58" s="826" customFormat="1" ht="13.5" x14ac:dyDescent="0.2">
      <c r="A73" s="826" t="str">
        <f t="shared" si="11"/>
        <v>A213</v>
      </c>
      <c r="B73" s="1039" t="s">
        <v>34</v>
      </c>
      <c r="C73" s="1040"/>
      <c r="D73" s="1039" t="s">
        <v>314</v>
      </c>
      <c r="E73" s="1040"/>
      <c r="F73" s="1039"/>
      <c r="G73" s="1040"/>
      <c r="H73" s="1039"/>
      <c r="I73" s="1040"/>
      <c r="J73" s="1039"/>
      <c r="K73" s="1040"/>
      <c r="L73" s="1040"/>
      <c r="M73" s="1039"/>
      <c r="N73" s="1040"/>
      <c r="O73" s="1040"/>
      <c r="P73" s="1039"/>
      <c r="Q73" s="1040"/>
      <c r="R73" s="1039"/>
      <c r="S73" s="1040"/>
      <c r="T73" s="1042" t="s">
        <v>25</v>
      </c>
      <c r="U73" s="1040"/>
      <c r="V73" s="1040"/>
      <c r="W73" s="1040"/>
      <c r="X73" s="1040"/>
      <c r="Y73" s="1040"/>
      <c r="Z73" s="1040"/>
      <c r="AA73" s="1040"/>
      <c r="AB73" s="1039" t="s">
        <v>305</v>
      </c>
      <c r="AC73" s="1040"/>
      <c r="AD73" s="1040"/>
      <c r="AE73" s="1040"/>
      <c r="AF73" s="1040"/>
      <c r="AG73" s="1039" t="s">
        <v>306</v>
      </c>
      <c r="AH73" s="1040"/>
      <c r="AI73" s="1040"/>
      <c r="AJ73" s="821" t="s">
        <v>335</v>
      </c>
      <c r="AK73" s="1041" t="s">
        <v>353</v>
      </c>
      <c r="AL73" s="1040"/>
      <c r="AM73" s="1040"/>
      <c r="AN73" s="1040"/>
      <c r="AO73" s="1040"/>
      <c r="AP73" s="1040"/>
      <c r="AQ73" s="822">
        <v>4021085821</v>
      </c>
      <c r="AR73" s="822">
        <v>3000928641</v>
      </c>
      <c r="AS73" s="822">
        <v>1020157180</v>
      </c>
      <c r="AT73" s="823">
        <v>0</v>
      </c>
      <c r="AU73" s="823">
        <v>979239913.82000005</v>
      </c>
      <c r="AV73" s="823">
        <v>2021688727.1800001</v>
      </c>
      <c r="AW73" s="823">
        <v>104400849</v>
      </c>
      <c r="AX73" s="823">
        <v>874839064.82000005</v>
      </c>
      <c r="AY73" s="823">
        <v>69112134</v>
      </c>
      <c r="AZ73" s="823">
        <v>35288715</v>
      </c>
      <c r="BA73" s="823">
        <v>51725462</v>
      </c>
      <c r="BB73" s="823">
        <v>17386672</v>
      </c>
      <c r="BC73" s="823">
        <v>0</v>
      </c>
      <c r="BD73" s="824"/>
      <c r="BE73" s="825">
        <f t="shared" si="9"/>
        <v>0.2435262407745562</v>
      </c>
      <c r="BF73" s="825">
        <f t="shared" si="10"/>
        <v>2.596334762485538E-2</v>
      </c>
    </row>
    <row r="74" spans="1:58" x14ac:dyDescent="0.25">
      <c r="A74" s="826" t="str">
        <f t="shared" si="11"/>
        <v>A2010</v>
      </c>
      <c r="B74" s="1018" t="s">
        <v>34</v>
      </c>
      <c r="C74" s="1011"/>
      <c r="D74" s="1018" t="s">
        <v>314</v>
      </c>
      <c r="E74" s="1011"/>
      <c r="F74" s="1018" t="s">
        <v>312</v>
      </c>
      <c r="G74" s="1011"/>
      <c r="H74" s="1018"/>
      <c r="I74" s="1011"/>
      <c r="J74" s="1018"/>
      <c r="K74" s="1011"/>
      <c r="L74" s="1011"/>
      <c r="M74" s="1018"/>
      <c r="N74" s="1011"/>
      <c r="O74" s="1011"/>
      <c r="P74" s="1018"/>
      <c r="Q74" s="1011"/>
      <c r="R74" s="1018"/>
      <c r="S74" s="1011"/>
      <c r="T74" s="1020" t="s">
        <v>25</v>
      </c>
      <c r="U74" s="1011"/>
      <c r="V74" s="1011"/>
      <c r="W74" s="1011"/>
      <c r="X74" s="1011"/>
      <c r="Y74" s="1011"/>
      <c r="Z74" s="1011"/>
      <c r="AA74" s="1011"/>
      <c r="AB74" s="1018" t="s">
        <v>305</v>
      </c>
      <c r="AC74" s="1011"/>
      <c r="AD74" s="1011"/>
      <c r="AE74" s="1011"/>
      <c r="AF74" s="1011"/>
      <c r="AG74" s="1018" t="s">
        <v>306</v>
      </c>
      <c r="AH74" s="1011"/>
      <c r="AI74" s="1011"/>
      <c r="AJ74" s="815" t="s">
        <v>85</v>
      </c>
      <c r="AK74" s="1019" t="s">
        <v>307</v>
      </c>
      <c r="AL74" s="1011"/>
      <c r="AM74" s="1011"/>
      <c r="AN74" s="1011"/>
      <c r="AO74" s="1011"/>
      <c r="AP74" s="1011"/>
      <c r="AQ74" s="816">
        <v>14440414179</v>
      </c>
      <c r="AR74" s="816">
        <v>12620321112.18</v>
      </c>
      <c r="AS74" s="816">
        <v>1820093066.8199999</v>
      </c>
      <c r="AT74" s="817">
        <v>0</v>
      </c>
      <c r="AU74" s="816">
        <v>10224946859.92</v>
      </c>
      <c r="AV74" s="816">
        <v>2395374252.2600002</v>
      </c>
      <c r="AW74" s="816">
        <v>7010804212.8400002</v>
      </c>
      <c r="AX74" s="816">
        <v>3214142647.0799999</v>
      </c>
      <c r="AY74" s="816">
        <v>6994277121.8400002</v>
      </c>
      <c r="AZ74" s="816">
        <v>16527091</v>
      </c>
      <c r="BA74" s="816">
        <v>6994277121.8400002</v>
      </c>
      <c r="BB74" s="817">
        <v>0</v>
      </c>
      <c r="BC74" s="816">
        <v>2918088</v>
      </c>
      <c r="BD74" s="818"/>
      <c r="BE74" s="820">
        <f t="shared" si="9"/>
        <v>0.70807850337074463</v>
      </c>
      <c r="BF74" s="820">
        <f t="shared" si="10"/>
        <v>0.48549883167724339</v>
      </c>
    </row>
    <row r="75" spans="1:58" x14ac:dyDescent="0.25">
      <c r="A75" s="826" t="str">
        <f t="shared" si="11"/>
        <v>A2013</v>
      </c>
      <c r="B75" s="1018" t="s">
        <v>34</v>
      </c>
      <c r="C75" s="1011"/>
      <c r="D75" s="1018" t="s">
        <v>314</v>
      </c>
      <c r="E75" s="1011"/>
      <c r="F75" s="1018" t="s">
        <v>312</v>
      </c>
      <c r="G75" s="1011"/>
      <c r="H75" s="1018"/>
      <c r="I75" s="1011"/>
      <c r="J75" s="1018"/>
      <c r="K75" s="1011"/>
      <c r="L75" s="1011"/>
      <c r="M75" s="1018"/>
      <c r="N75" s="1011"/>
      <c r="O75" s="1011"/>
      <c r="P75" s="1018"/>
      <c r="Q75" s="1011"/>
      <c r="R75" s="1018"/>
      <c r="S75" s="1011"/>
      <c r="T75" s="1020" t="s">
        <v>25</v>
      </c>
      <c r="U75" s="1011"/>
      <c r="V75" s="1011"/>
      <c r="W75" s="1011"/>
      <c r="X75" s="1011"/>
      <c r="Y75" s="1011"/>
      <c r="Z75" s="1011"/>
      <c r="AA75" s="1011"/>
      <c r="AB75" s="1018" t="s">
        <v>305</v>
      </c>
      <c r="AC75" s="1011"/>
      <c r="AD75" s="1011"/>
      <c r="AE75" s="1011"/>
      <c r="AF75" s="1011"/>
      <c r="AG75" s="1018" t="s">
        <v>306</v>
      </c>
      <c r="AH75" s="1011"/>
      <c r="AI75" s="1011"/>
      <c r="AJ75" s="815" t="s">
        <v>335</v>
      </c>
      <c r="AK75" s="1019" t="s">
        <v>353</v>
      </c>
      <c r="AL75" s="1011"/>
      <c r="AM75" s="1011"/>
      <c r="AN75" s="1011"/>
      <c r="AO75" s="1011"/>
      <c r="AP75" s="1011"/>
      <c r="AQ75" s="816">
        <v>4021085821</v>
      </c>
      <c r="AR75" s="816">
        <v>3000928641</v>
      </c>
      <c r="AS75" s="816">
        <v>1020157180</v>
      </c>
      <c r="AT75" s="817">
        <v>0</v>
      </c>
      <c r="AU75" s="816">
        <v>979239913.82000005</v>
      </c>
      <c r="AV75" s="816">
        <v>2021688727.1800001</v>
      </c>
      <c r="AW75" s="816">
        <v>104400849</v>
      </c>
      <c r="AX75" s="816">
        <v>874839064.82000005</v>
      </c>
      <c r="AY75" s="816">
        <v>69112134</v>
      </c>
      <c r="AZ75" s="816">
        <v>35288715</v>
      </c>
      <c r="BA75" s="816">
        <v>51725462</v>
      </c>
      <c r="BB75" s="816">
        <v>17386672</v>
      </c>
      <c r="BC75" s="817">
        <v>0</v>
      </c>
      <c r="BD75" s="818"/>
      <c r="BE75" s="820">
        <f t="shared" si="9"/>
        <v>0.2435262407745562</v>
      </c>
      <c r="BF75" s="820">
        <f t="shared" si="10"/>
        <v>2.596334762485538E-2</v>
      </c>
    </row>
    <row r="76" spans="1:58" x14ac:dyDescent="0.25">
      <c r="A76" s="826" t="str">
        <f t="shared" si="11"/>
        <v>A20310</v>
      </c>
      <c r="B76" s="1018" t="s">
        <v>34</v>
      </c>
      <c r="C76" s="1011"/>
      <c r="D76" s="1018" t="s">
        <v>314</v>
      </c>
      <c r="E76" s="1011"/>
      <c r="F76" s="1018" t="s">
        <v>312</v>
      </c>
      <c r="G76" s="1011"/>
      <c r="H76" s="1018" t="s">
        <v>321</v>
      </c>
      <c r="I76" s="1011"/>
      <c r="J76" s="1018"/>
      <c r="K76" s="1011"/>
      <c r="L76" s="1011"/>
      <c r="M76" s="1018"/>
      <c r="N76" s="1011"/>
      <c r="O76" s="1011"/>
      <c r="P76" s="1018"/>
      <c r="Q76" s="1011"/>
      <c r="R76" s="1018"/>
      <c r="S76" s="1011"/>
      <c r="T76" s="1020" t="s">
        <v>233</v>
      </c>
      <c r="U76" s="1011"/>
      <c r="V76" s="1011"/>
      <c r="W76" s="1011"/>
      <c r="X76" s="1011"/>
      <c r="Y76" s="1011"/>
      <c r="Z76" s="1011"/>
      <c r="AA76" s="1011"/>
      <c r="AB76" s="1018" t="s">
        <v>305</v>
      </c>
      <c r="AC76" s="1011"/>
      <c r="AD76" s="1011"/>
      <c r="AE76" s="1011"/>
      <c r="AF76" s="1011"/>
      <c r="AG76" s="1018" t="s">
        <v>306</v>
      </c>
      <c r="AH76" s="1011"/>
      <c r="AI76" s="1011"/>
      <c r="AJ76" s="815" t="s">
        <v>85</v>
      </c>
      <c r="AK76" s="1019" t="s">
        <v>307</v>
      </c>
      <c r="AL76" s="1011"/>
      <c r="AM76" s="1011"/>
      <c r="AN76" s="1011"/>
      <c r="AO76" s="1011"/>
      <c r="AP76" s="1011"/>
      <c r="AQ76" s="816">
        <v>343000000</v>
      </c>
      <c r="AR76" s="816">
        <v>313661563</v>
      </c>
      <c r="AS76" s="816">
        <v>29338437</v>
      </c>
      <c r="AT76" s="817">
        <v>0</v>
      </c>
      <c r="AU76" s="816">
        <v>313661563</v>
      </c>
      <c r="AV76" s="817">
        <v>0</v>
      </c>
      <c r="AW76" s="816">
        <v>313661563</v>
      </c>
      <c r="AX76" s="817">
        <v>0</v>
      </c>
      <c r="AY76" s="816">
        <v>313661563</v>
      </c>
      <c r="AZ76" s="817">
        <v>0</v>
      </c>
      <c r="BA76" s="816">
        <v>313661563</v>
      </c>
      <c r="BB76" s="817">
        <v>0</v>
      </c>
      <c r="BC76" s="817">
        <v>0</v>
      </c>
      <c r="BD76" s="818"/>
      <c r="BE76" s="820">
        <f t="shared" si="9"/>
        <v>0.91446519825072892</v>
      </c>
      <c r="BF76" s="820">
        <f t="shared" si="10"/>
        <v>0.91446519825072892</v>
      </c>
    </row>
    <row r="77" spans="1:58" x14ac:dyDescent="0.25">
      <c r="A77" s="826" t="str">
        <f t="shared" si="11"/>
        <v>A2035010</v>
      </c>
      <c r="B77" s="1018" t="s">
        <v>34</v>
      </c>
      <c r="C77" s="1011"/>
      <c r="D77" s="1018" t="s">
        <v>314</v>
      </c>
      <c r="E77" s="1011"/>
      <c r="F77" s="1018" t="s">
        <v>312</v>
      </c>
      <c r="G77" s="1011"/>
      <c r="H77" s="1018" t="s">
        <v>321</v>
      </c>
      <c r="I77" s="1011"/>
      <c r="J77" s="1018" t="s">
        <v>327</v>
      </c>
      <c r="K77" s="1011"/>
      <c r="L77" s="1011"/>
      <c r="M77" s="1018"/>
      <c r="N77" s="1011"/>
      <c r="O77" s="1011"/>
      <c r="P77" s="1018"/>
      <c r="Q77" s="1011"/>
      <c r="R77" s="1018"/>
      <c r="S77" s="1011"/>
      <c r="T77" s="1020" t="s">
        <v>240</v>
      </c>
      <c r="U77" s="1011"/>
      <c r="V77" s="1011"/>
      <c r="W77" s="1011"/>
      <c r="X77" s="1011"/>
      <c r="Y77" s="1011"/>
      <c r="Z77" s="1011"/>
      <c r="AA77" s="1011"/>
      <c r="AB77" s="1018" t="s">
        <v>305</v>
      </c>
      <c r="AC77" s="1011"/>
      <c r="AD77" s="1011"/>
      <c r="AE77" s="1011"/>
      <c r="AF77" s="1011"/>
      <c r="AG77" s="1018" t="s">
        <v>306</v>
      </c>
      <c r="AH77" s="1011"/>
      <c r="AI77" s="1011"/>
      <c r="AJ77" s="815" t="s">
        <v>85</v>
      </c>
      <c r="AK77" s="1019" t="s">
        <v>307</v>
      </c>
      <c r="AL77" s="1011"/>
      <c r="AM77" s="1011"/>
      <c r="AN77" s="1011"/>
      <c r="AO77" s="1011"/>
      <c r="AP77" s="1011"/>
      <c r="AQ77" s="816">
        <v>341000000</v>
      </c>
      <c r="AR77" s="816">
        <v>313661563</v>
      </c>
      <c r="AS77" s="816">
        <v>27338437</v>
      </c>
      <c r="AT77" s="817">
        <v>0</v>
      </c>
      <c r="AU77" s="816">
        <v>313661563</v>
      </c>
      <c r="AV77" s="817">
        <v>0</v>
      </c>
      <c r="AW77" s="816">
        <v>313661563</v>
      </c>
      <c r="AX77" s="817">
        <v>0</v>
      </c>
      <c r="AY77" s="816">
        <v>313661563</v>
      </c>
      <c r="AZ77" s="817">
        <v>0</v>
      </c>
      <c r="BA77" s="816">
        <v>313661563</v>
      </c>
      <c r="BB77" s="817">
        <v>0</v>
      </c>
      <c r="BC77" s="817">
        <v>0</v>
      </c>
      <c r="BD77" s="818"/>
      <c r="BE77" s="820">
        <f t="shared" si="9"/>
        <v>0.91982863049853369</v>
      </c>
      <c r="BF77" s="820">
        <f t="shared" si="10"/>
        <v>0.91982863049853369</v>
      </c>
    </row>
    <row r="78" spans="1:58" x14ac:dyDescent="0.25">
      <c r="A78" s="826" t="str">
        <f t="shared" si="11"/>
        <v>A20350210</v>
      </c>
      <c r="B78" s="1012" t="s">
        <v>34</v>
      </c>
      <c r="C78" s="1011"/>
      <c r="D78" s="1012" t="s">
        <v>314</v>
      </c>
      <c r="E78" s="1011"/>
      <c r="F78" s="1012" t="s">
        <v>312</v>
      </c>
      <c r="G78" s="1011"/>
      <c r="H78" s="1012" t="s">
        <v>321</v>
      </c>
      <c r="I78" s="1011"/>
      <c r="J78" s="1012" t="s">
        <v>327</v>
      </c>
      <c r="K78" s="1011"/>
      <c r="L78" s="1011"/>
      <c r="M78" s="1012" t="s">
        <v>314</v>
      </c>
      <c r="N78" s="1011"/>
      <c r="O78" s="1011"/>
      <c r="P78" s="1012"/>
      <c r="Q78" s="1011"/>
      <c r="R78" s="1012"/>
      <c r="S78" s="1011"/>
      <c r="T78" s="1013" t="s">
        <v>62</v>
      </c>
      <c r="U78" s="1011"/>
      <c r="V78" s="1011"/>
      <c r="W78" s="1011"/>
      <c r="X78" s="1011"/>
      <c r="Y78" s="1011"/>
      <c r="Z78" s="1011"/>
      <c r="AA78" s="1011"/>
      <c r="AB78" s="1012" t="s">
        <v>305</v>
      </c>
      <c r="AC78" s="1011"/>
      <c r="AD78" s="1011"/>
      <c r="AE78" s="1011"/>
      <c r="AF78" s="1011"/>
      <c r="AG78" s="1012" t="s">
        <v>306</v>
      </c>
      <c r="AH78" s="1011"/>
      <c r="AI78" s="1011"/>
      <c r="AJ78" s="827" t="s">
        <v>85</v>
      </c>
      <c r="AK78" s="1010" t="s">
        <v>307</v>
      </c>
      <c r="AL78" s="1011"/>
      <c r="AM78" s="1011"/>
      <c r="AN78" s="1011"/>
      <c r="AO78" s="1011"/>
      <c r="AP78" s="1011"/>
      <c r="AQ78" s="828">
        <v>6376304</v>
      </c>
      <c r="AR78" s="828">
        <v>6217875</v>
      </c>
      <c r="AS78" s="828">
        <v>158429</v>
      </c>
      <c r="AT78" s="829">
        <v>0</v>
      </c>
      <c r="AU78" s="828">
        <v>6217875</v>
      </c>
      <c r="AV78" s="829">
        <v>0</v>
      </c>
      <c r="AW78" s="828">
        <v>6217875</v>
      </c>
      <c r="AX78" s="829">
        <v>0</v>
      </c>
      <c r="AY78" s="828">
        <v>6217875</v>
      </c>
      <c r="AZ78" s="829">
        <v>0</v>
      </c>
      <c r="BA78" s="828">
        <v>6217875</v>
      </c>
      <c r="BB78" s="829">
        <v>0</v>
      </c>
      <c r="BC78" s="829">
        <v>0</v>
      </c>
      <c r="BD78" s="818"/>
      <c r="BE78" s="830">
        <f t="shared" si="9"/>
        <v>0.97515347448929657</v>
      </c>
      <c r="BF78" s="830">
        <f t="shared" si="10"/>
        <v>0.97515347448929657</v>
      </c>
    </row>
    <row r="79" spans="1:58" x14ac:dyDescent="0.25">
      <c r="A79" s="826" t="str">
        <f t="shared" si="11"/>
        <v>A20350310</v>
      </c>
      <c r="B79" s="1012" t="s">
        <v>34</v>
      </c>
      <c r="C79" s="1011"/>
      <c r="D79" s="1012" t="s">
        <v>314</v>
      </c>
      <c r="E79" s="1011"/>
      <c r="F79" s="1012" t="s">
        <v>312</v>
      </c>
      <c r="G79" s="1011"/>
      <c r="H79" s="1012" t="s">
        <v>321</v>
      </c>
      <c r="I79" s="1011"/>
      <c r="J79" s="1012" t="s">
        <v>327</v>
      </c>
      <c r="K79" s="1011"/>
      <c r="L79" s="1011"/>
      <c r="M79" s="1012" t="s">
        <v>321</v>
      </c>
      <c r="N79" s="1011"/>
      <c r="O79" s="1011"/>
      <c r="P79" s="1012"/>
      <c r="Q79" s="1011"/>
      <c r="R79" s="1012"/>
      <c r="S79" s="1011"/>
      <c r="T79" s="1013" t="s">
        <v>63</v>
      </c>
      <c r="U79" s="1011"/>
      <c r="V79" s="1011"/>
      <c r="W79" s="1011"/>
      <c r="X79" s="1011"/>
      <c r="Y79" s="1011"/>
      <c r="Z79" s="1011"/>
      <c r="AA79" s="1011"/>
      <c r="AB79" s="1012" t="s">
        <v>305</v>
      </c>
      <c r="AC79" s="1011"/>
      <c r="AD79" s="1011"/>
      <c r="AE79" s="1011"/>
      <c r="AF79" s="1011"/>
      <c r="AG79" s="1012" t="s">
        <v>306</v>
      </c>
      <c r="AH79" s="1011"/>
      <c r="AI79" s="1011"/>
      <c r="AJ79" s="827" t="s">
        <v>85</v>
      </c>
      <c r="AK79" s="1010" t="s">
        <v>307</v>
      </c>
      <c r="AL79" s="1011"/>
      <c r="AM79" s="1011"/>
      <c r="AN79" s="1011"/>
      <c r="AO79" s="1011"/>
      <c r="AP79" s="1011"/>
      <c r="AQ79" s="828">
        <v>324023696</v>
      </c>
      <c r="AR79" s="828">
        <v>307443688</v>
      </c>
      <c r="AS79" s="828">
        <v>16580008</v>
      </c>
      <c r="AT79" s="829">
        <v>0</v>
      </c>
      <c r="AU79" s="828">
        <v>307443688</v>
      </c>
      <c r="AV79" s="829">
        <v>0</v>
      </c>
      <c r="AW79" s="828">
        <v>307443688</v>
      </c>
      <c r="AX79" s="829">
        <v>0</v>
      </c>
      <c r="AY79" s="828">
        <v>307443688</v>
      </c>
      <c r="AZ79" s="829">
        <v>0</v>
      </c>
      <c r="BA79" s="828">
        <v>307443688</v>
      </c>
      <c r="BB79" s="829">
        <v>0</v>
      </c>
      <c r="BC79" s="829">
        <v>0</v>
      </c>
      <c r="BD79" s="818"/>
      <c r="BE79" s="830">
        <f t="shared" si="9"/>
        <v>0.94883087809726119</v>
      </c>
      <c r="BF79" s="830">
        <f t="shared" si="10"/>
        <v>0.94883087809726119</v>
      </c>
    </row>
    <row r="80" spans="1:58" x14ac:dyDescent="0.25">
      <c r="A80" s="826" t="str">
        <f t="shared" si="11"/>
        <v>A203501610</v>
      </c>
      <c r="B80" s="1012" t="s">
        <v>34</v>
      </c>
      <c r="C80" s="1011"/>
      <c r="D80" s="1012" t="s">
        <v>314</v>
      </c>
      <c r="E80" s="1011"/>
      <c r="F80" s="1012" t="s">
        <v>312</v>
      </c>
      <c r="G80" s="1011"/>
      <c r="H80" s="1012" t="s">
        <v>321</v>
      </c>
      <c r="I80" s="1011"/>
      <c r="J80" s="1012" t="s">
        <v>327</v>
      </c>
      <c r="K80" s="1011"/>
      <c r="L80" s="1011"/>
      <c r="M80" s="1012" t="s">
        <v>43</v>
      </c>
      <c r="N80" s="1011"/>
      <c r="O80" s="1011"/>
      <c r="P80" s="1012"/>
      <c r="Q80" s="1011"/>
      <c r="R80" s="1012"/>
      <c r="S80" s="1011"/>
      <c r="T80" s="1013" t="s">
        <v>64</v>
      </c>
      <c r="U80" s="1011"/>
      <c r="V80" s="1011"/>
      <c r="W80" s="1011"/>
      <c r="X80" s="1011"/>
      <c r="Y80" s="1011"/>
      <c r="Z80" s="1011"/>
      <c r="AA80" s="1011"/>
      <c r="AB80" s="1012" t="s">
        <v>305</v>
      </c>
      <c r="AC80" s="1011"/>
      <c r="AD80" s="1011"/>
      <c r="AE80" s="1011"/>
      <c r="AF80" s="1011"/>
      <c r="AG80" s="1012" t="s">
        <v>306</v>
      </c>
      <c r="AH80" s="1011"/>
      <c r="AI80" s="1011"/>
      <c r="AJ80" s="827" t="s">
        <v>85</v>
      </c>
      <c r="AK80" s="1010" t="s">
        <v>307</v>
      </c>
      <c r="AL80" s="1011"/>
      <c r="AM80" s="1011"/>
      <c r="AN80" s="1011"/>
      <c r="AO80" s="1011"/>
      <c r="AP80" s="1011"/>
      <c r="AQ80" s="828">
        <v>10000000</v>
      </c>
      <c r="AR80" s="829">
        <v>0</v>
      </c>
      <c r="AS80" s="828">
        <v>10000000</v>
      </c>
      <c r="AT80" s="829">
        <v>0</v>
      </c>
      <c r="AU80" s="829">
        <v>0</v>
      </c>
      <c r="AV80" s="829">
        <v>0</v>
      </c>
      <c r="AW80" s="829">
        <v>0</v>
      </c>
      <c r="AX80" s="829">
        <v>0</v>
      </c>
      <c r="AY80" s="829">
        <v>0</v>
      </c>
      <c r="AZ80" s="829">
        <v>0</v>
      </c>
      <c r="BA80" s="829">
        <v>0</v>
      </c>
      <c r="BB80" s="829">
        <v>0</v>
      </c>
      <c r="BC80" s="829">
        <v>0</v>
      </c>
      <c r="BD80" s="818"/>
      <c r="BE80" s="830">
        <f t="shared" si="9"/>
        <v>0</v>
      </c>
      <c r="BF80" s="830">
        <f t="shared" si="10"/>
        <v>0</v>
      </c>
    </row>
    <row r="81" spans="1:58" x14ac:dyDescent="0.25">
      <c r="A81" s="826" t="str">
        <f t="shared" si="11"/>
        <v>A203509010</v>
      </c>
      <c r="B81" s="1012" t="s">
        <v>34</v>
      </c>
      <c r="C81" s="1011"/>
      <c r="D81" s="1012" t="s">
        <v>314</v>
      </c>
      <c r="E81" s="1011"/>
      <c r="F81" s="1012" t="s">
        <v>312</v>
      </c>
      <c r="G81" s="1011"/>
      <c r="H81" s="1012" t="s">
        <v>321</v>
      </c>
      <c r="I81" s="1011"/>
      <c r="J81" s="1012" t="s">
        <v>327</v>
      </c>
      <c r="K81" s="1011"/>
      <c r="L81" s="1011"/>
      <c r="M81" s="1012" t="s">
        <v>328</v>
      </c>
      <c r="N81" s="1011"/>
      <c r="O81" s="1011"/>
      <c r="P81" s="1012"/>
      <c r="Q81" s="1011"/>
      <c r="R81" s="1012"/>
      <c r="S81" s="1011"/>
      <c r="T81" s="1013" t="s">
        <v>65</v>
      </c>
      <c r="U81" s="1011"/>
      <c r="V81" s="1011"/>
      <c r="W81" s="1011"/>
      <c r="X81" s="1011"/>
      <c r="Y81" s="1011"/>
      <c r="Z81" s="1011"/>
      <c r="AA81" s="1011"/>
      <c r="AB81" s="1012" t="s">
        <v>305</v>
      </c>
      <c r="AC81" s="1011"/>
      <c r="AD81" s="1011"/>
      <c r="AE81" s="1011"/>
      <c r="AF81" s="1011"/>
      <c r="AG81" s="1012" t="s">
        <v>306</v>
      </c>
      <c r="AH81" s="1011"/>
      <c r="AI81" s="1011"/>
      <c r="AJ81" s="827" t="s">
        <v>85</v>
      </c>
      <c r="AK81" s="1010" t="s">
        <v>307</v>
      </c>
      <c r="AL81" s="1011"/>
      <c r="AM81" s="1011"/>
      <c r="AN81" s="1011"/>
      <c r="AO81" s="1011"/>
      <c r="AP81" s="1011"/>
      <c r="AQ81" s="828">
        <v>600000</v>
      </c>
      <c r="AR81" s="829">
        <v>0</v>
      </c>
      <c r="AS81" s="828">
        <v>600000</v>
      </c>
      <c r="AT81" s="829">
        <v>0</v>
      </c>
      <c r="AU81" s="829">
        <v>0</v>
      </c>
      <c r="AV81" s="829">
        <v>0</v>
      </c>
      <c r="AW81" s="829">
        <v>0</v>
      </c>
      <c r="AX81" s="829">
        <v>0</v>
      </c>
      <c r="AY81" s="829">
        <v>0</v>
      </c>
      <c r="AZ81" s="829">
        <v>0</v>
      </c>
      <c r="BA81" s="829">
        <v>0</v>
      </c>
      <c r="BB81" s="829">
        <v>0</v>
      </c>
      <c r="BC81" s="829">
        <v>0</v>
      </c>
      <c r="BD81" s="818"/>
      <c r="BE81" s="830">
        <f t="shared" si="9"/>
        <v>0</v>
      </c>
      <c r="BF81" s="830">
        <f t="shared" si="10"/>
        <v>0</v>
      </c>
    </row>
    <row r="82" spans="1:58" x14ac:dyDescent="0.25">
      <c r="A82" s="826" t="str">
        <f t="shared" si="11"/>
        <v>A2035110</v>
      </c>
      <c r="B82" s="1018" t="s">
        <v>34</v>
      </c>
      <c r="C82" s="1011"/>
      <c r="D82" s="1018" t="s">
        <v>314</v>
      </c>
      <c r="E82" s="1011"/>
      <c r="F82" s="1018" t="s">
        <v>312</v>
      </c>
      <c r="G82" s="1011"/>
      <c r="H82" s="1018" t="s">
        <v>321</v>
      </c>
      <c r="I82" s="1011"/>
      <c r="J82" s="1018" t="s">
        <v>329</v>
      </c>
      <c r="K82" s="1011"/>
      <c r="L82" s="1011"/>
      <c r="M82" s="1018"/>
      <c r="N82" s="1011"/>
      <c r="O82" s="1011"/>
      <c r="P82" s="1018"/>
      <c r="Q82" s="1011"/>
      <c r="R82" s="1018"/>
      <c r="S82" s="1011"/>
      <c r="T82" s="1020" t="s">
        <v>236</v>
      </c>
      <c r="U82" s="1011"/>
      <c r="V82" s="1011"/>
      <c r="W82" s="1011"/>
      <c r="X82" s="1011"/>
      <c r="Y82" s="1011"/>
      <c r="Z82" s="1011"/>
      <c r="AA82" s="1011"/>
      <c r="AB82" s="1018" t="s">
        <v>305</v>
      </c>
      <c r="AC82" s="1011"/>
      <c r="AD82" s="1011"/>
      <c r="AE82" s="1011"/>
      <c r="AF82" s="1011"/>
      <c r="AG82" s="1018" t="s">
        <v>306</v>
      </c>
      <c r="AH82" s="1011"/>
      <c r="AI82" s="1011"/>
      <c r="AJ82" s="815" t="s">
        <v>85</v>
      </c>
      <c r="AK82" s="1019" t="s">
        <v>307</v>
      </c>
      <c r="AL82" s="1011"/>
      <c r="AM82" s="1011"/>
      <c r="AN82" s="1011"/>
      <c r="AO82" s="1011"/>
      <c r="AP82" s="1011"/>
      <c r="AQ82" s="816">
        <v>2000000</v>
      </c>
      <c r="AR82" s="817">
        <v>0</v>
      </c>
      <c r="AS82" s="816">
        <v>2000000</v>
      </c>
      <c r="AT82" s="817">
        <v>0</v>
      </c>
      <c r="AU82" s="817">
        <v>0</v>
      </c>
      <c r="AV82" s="817">
        <v>0</v>
      </c>
      <c r="AW82" s="817">
        <v>0</v>
      </c>
      <c r="AX82" s="817">
        <v>0</v>
      </c>
      <c r="AY82" s="817">
        <v>0</v>
      </c>
      <c r="AZ82" s="817">
        <v>0</v>
      </c>
      <c r="BA82" s="817">
        <v>0</v>
      </c>
      <c r="BB82" s="817">
        <v>0</v>
      </c>
      <c r="BC82" s="817">
        <v>0</v>
      </c>
      <c r="BD82" s="818"/>
      <c r="BE82" s="820">
        <f t="shared" si="9"/>
        <v>0</v>
      </c>
      <c r="BF82" s="820">
        <f t="shared" si="10"/>
        <v>0</v>
      </c>
    </row>
    <row r="83" spans="1:58" x14ac:dyDescent="0.25">
      <c r="A83" s="826" t="str">
        <f t="shared" si="11"/>
        <v>A20351110</v>
      </c>
      <c r="B83" s="1012" t="s">
        <v>34</v>
      </c>
      <c r="C83" s="1011"/>
      <c r="D83" s="1012" t="s">
        <v>314</v>
      </c>
      <c r="E83" s="1011"/>
      <c r="F83" s="1012" t="s">
        <v>312</v>
      </c>
      <c r="G83" s="1011"/>
      <c r="H83" s="1012" t="s">
        <v>321</v>
      </c>
      <c r="I83" s="1011"/>
      <c r="J83" s="1012" t="s">
        <v>329</v>
      </c>
      <c r="K83" s="1011"/>
      <c r="L83" s="1011"/>
      <c r="M83" s="1012" t="s">
        <v>311</v>
      </c>
      <c r="N83" s="1011"/>
      <c r="O83" s="1011"/>
      <c r="P83" s="1012"/>
      <c r="Q83" s="1011"/>
      <c r="R83" s="1012"/>
      <c r="S83" s="1011"/>
      <c r="T83" s="1013" t="s">
        <v>66</v>
      </c>
      <c r="U83" s="1011"/>
      <c r="V83" s="1011"/>
      <c r="W83" s="1011"/>
      <c r="X83" s="1011"/>
      <c r="Y83" s="1011"/>
      <c r="Z83" s="1011"/>
      <c r="AA83" s="1011"/>
      <c r="AB83" s="1012" t="s">
        <v>305</v>
      </c>
      <c r="AC83" s="1011"/>
      <c r="AD83" s="1011"/>
      <c r="AE83" s="1011"/>
      <c r="AF83" s="1011"/>
      <c r="AG83" s="1012" t="s">
        <v>306</v>
      </c>
      <c r="AH83" s="1011"/>
      <c r="AI83" s="1011"/>
      <c r="AJ83" s="827" t="s">
        <v>85</v>
      </c>
      <c r="AK83" s="1010" t="s">
        <v>307</v>
      </c>
      <c r="AL83" s="1011"/>
      <c r="AM83" s="1011"/>
      <c r="AN83" s="1011"/>
      <c r="AO83" s="1011"/>
      <c r="AP83" s="1011"/>
      <c r="AQ83" s="828">
        <v>1000000</v>
      </c>
      <c r="AR83" s="829">
        <v>0</v>
      </c>
      <c r="AS83" s="828">
        <v>1000000</v>
      </c>
      <c r="AT83" s="829">
        <v>0</v>
      </c>
      <c r="AU83" s="829">
        <v>0</v>
      </c>
      <c r="AV83" s="829">
        <v>0</v>
      </c>
      <c r="AW83" s="829">
        <v>0</v>
      </c>
      <c r="AX83" s="829">
        <v>0</v>
      </c>
      <c r="AY83" s="829">
        <v>0</v>
      </c>
      <c r="AZ83" s="829">
        <v>0</v>
      </c>
      <c r="BA83" s="829">
        <v>0</v>
      </c>
      <c r="BB83" s="829">
        <v>0</v>
      </c>
      <c r="BC83" s="829">
        <v>0</v>
      </c>
      <c r="BD83" s="818"/>
      <c r="BE83" s="830">
        <f t="shared" si="9"/>
        <v>0</v>
      </c>
      <c r="BF83" s="830">
        <f t="shared" si="10"/>
        <v>0</v>
      </c>
    </row>
    <row r="84" spans="1:58" x14ac:dyDescent="0.25">
      <c r="A84" s="826" t="str">
        <f t="shared" si="11"/>
        <v>A20351210</v>
      </c>
      <c r="B84" s="1012" t="s">
        <v>34</v>
      </c>
      <c r="C84" s="1011"/>
      <c r="D84" s="1012" t="s">
        <v>314</v>
      </c>
      <c r="E84" s="1011"/>
      <c r="F84" s="1012" t="s">
        <v>312</v>
      </c>
      <c r="G84" s="1011"/>
      <c r="H84" s="1012" t="s">
        <v>321</v>
      </c>
      <c r="I84" s="1011"/>
      <c r="J84" s="1012" t="s">
        <v>329</v>
      </c>
      <c r="K84" s="1011"/>
      <c r="L84" s="1011"/>
      <c r="M84" s="1012" t="s">
        <v>314</v>
      </c>
      <c r="N84" s="1011"/>
      <c r="O84" s="1011"/>
      <c r="P84" s="1012"/>
      <c r="Q84" s="1011"/>
      <c r="R84" s="1012"/>
      <c r="S84" s="1011"/>
      <c r="T84" s="1013" t="s">
        <v>67</v>
      </c>
      <c r="U84" s="1011"/>
      <c r="V84" s="1011"/>
      <c r="W84" s="1011"/>
      <c r="X84" s="1011"/>
      <c r="Y84" s="1011"/>
      <c r="Z84" s="1011"/>
      <c r="AA84" s="1011"/>
      <c r="AB84" s="1012" t="s">
        <v>305</v>
      </c>
      <c r="AC84" s="1011"/>
      <c r="AD84" s="1011"/>
      <c r="AE84" s="1011"/>
      <c r="AF84" s="1011"/>
      <c r="AG84" s="1012" t="s">
        <v>306</v>
      </c>
      <c r="AH84" s="1011"/>
      <c r="AI84" s="1011"/>
      <c r="AJ84" s="827" t="s">
        <v>85</v>
      </c>
      <c r="AK84" s="1010" t="s">
        <v>307</v>
      </c>
      <c r="AL84" s="1011"/>
      <c r="AM84" s="1011"/>
      <c r="AN84" s="1011"/>
      <c r="AO84" s="1011"/>
      <c r="AP84" s="1011"/>
      <c r="AQ84" s="828">
        <v>1000000</v>
      </c>
      <c r="AR84" s="829">
        <v>0</v>
      </c>
      <c r="AS84" s="828">
        <v>1000000</v>
      </c>
      <c r="AT84" s="829">
        <v>0</v>
      </c>
      <c r="AU84" s="829">
        <v>0</v>
      </c>
      <c r="AV84" s="829">
        <v>0</v>
      </c>
      <c r="AW84" s="829">
        <v>0</v>
      </c>
      <c r="AX84" s="829">
        <v>0</v>
      </c>
      <c r="AY84" s="829">
        <v>0</v>
      </c>
      <c r="AZ84" s="829">
        <v>0</v>
      </c>
      <c r="BA84" s="829">
        <v>0</v>
      </c>
      <c r="BB84" s="829">
        <v>0</v>
      </c>
      <c r="BC84" s="829">
        <v>0</v>
      </c>
      <c r="BD84" s="818"/>
      <c r="BE84" s="830">
        <f t="shared" si="9"/>
        <v>0</v>
      </c>
      <c r="BF84" s="830">
        <f t="shared" si="10"/>
        <v>0</v>
      </c>
    </row>
    <row r="85" spans="1:58" s="840" customFormat="1" x14ac:dyDescent="0.25">
      <c r="A85" s="846" t="str">
        <f t="shared" si="11"/>
        <v>A20410</v>
      </c>
      <c r="B85" s="1050" t="s">
        <v>34</v>
      </c>
      <c r="C85" s="1047"/>
      <c r="D85" s="1050" t="s">
        <v>314</v>
      </c>
      <c r="E85" s="1047"/>
      <c r="F85" s="1050" t="s">
        <v>312</v>
      </c>
      <c r="G85" s="1047"/>
      <c r="H85" s="1050" t="s">
        <v>315</v>
      </c>
      <c r="I85" s="1047"/>
      <c r="J85" s="1050"/>
      <c r="K85" s="1047"/>
      <c r="L85" s="1047"/>
      <c r="M85" s="1050"/>
      <c r="N85" s="1047"/>
      <c r="O85" s="1047"/>
      <c r="P85" s="1050"/>
      <c r="Q85" s="1047"/>
      <c r="R85" s="1050"/>
      <c r="S85" s="1047"/>
      <c r="T85" s="1051" t="s">
        <v>238</v>
      </c>
      <c r="U85" s="1047"/>
      <c r="V85" s="1047"/>
      <c r="W85" s="1047"/>
      <c r="X85" s="1047"/>
      <c r="Y85" s="1047"/>
      <c r="Z85" s="1047"/>
      <c r="AA85" s="1047"/>
      <c r="AB85" s="1050" t="s">
        <v>305</v>
      </c>
      <c r="AC85" s="1047"/>
      <c r="AD85" s="1047"/>
      <c r="AE85" s="1047"/>
      <c r="AF85" s="1047"/>
      <c r="AG85" s="1050" t="s">
        <v>306</v>
      </c>
      <c r="AH85" s="1047"/>
      <c r="AI85" s="1047"/>
      <c r="AJ85" s="847" t="s">
        <v>85</v>
      </c>
      <c r="AK85" s="1052" t="s">
        <v>307</v>
      </c>
      <c r="AL85" s="1047"/>
      <c r="AM85" s="1047"/>
      <c r="AN85" s="1047"/>
      <c r="AO85" s="1047"/>
      <c r="AP85" s="1047"/>
      <c r="AQ85" s="848">
        <v>14097414179</v>
      </c>
      <c r="AR85" s="848">
        <v>12306659549.18</v>
      </c>
      <c r="AS85" s="848">
        <v>1790754629.8199999</v>
      </c>
      <c r="AT85" s="849">
        <v>0</v>
      </c>
      <c r="AU85" s="848">
        <v>9911285296.9200001</v>
      </c>
      <c r="AV85" s="848">
        <v>2395374252.2600002</v>
      </c>
      <c r="AW85" s="848">
        <v>6697142649.8400002</v>
      </c>
      <c r="AX85" s="848">
        <v>3214142647.0799999</v>
      </c>
      <c r="AY85" s="848">
        <v>6680615558.8400002</v>
      </c>
      <c r="AZ85" s="848">
        <v>16527091</v>
      </c>
      <c r="BA85" s="848">
        <v>6680615558.8400002</v>
      </c>
      <c r="BB85" s="849">
        <v>0</v>
      </c>
      <c r="BC85" s="848">
        <v>2918088</v>
      </c>
      <c r="BD85" s="850"/>
      <c r="BE85" s="851">
        <f t="shared" si="9"/>
        <v>0.70305696995724198</v>
      </c>
      <c r="BF85" s="851">
        <f t="shared" si="10"/>
        <v>0.47506177833778179</v>
      </c>
    </row>
    <row r="86" spans="1:58" s="840" customFormat="1" x14ac:dyDescent="0.25">
      <c r="A86" s="846" t="str">
        <f t="shared" si="11"/>
        <v>A20413</v>
      </c>
      <c r="B86" s="1048" t="s">
        <v>34</v>
      </c>
      <c r="C86" s="1047"/>
      <c r="D86" s="1048" t="s">
        <v>314</v>
      </c>
      <c r="E86" s="1047"/>
      <c r="F86" s="1048" t="s">
        <v>312</v>
      </c>
      <c r="G86" s="1047"/>
      <c r="H86" s="1048" t="s">
        <v>315</v>
      </c>
      <c r="I86" s="1047"/>
      <c r="J86" s="1048"/>
      <c r="K86" s="1047"/>
      <c r="L86" s="1047"/>
      <c r="M86" s="1048"/>
      <c r="N86" s="1047"/>
      <c r="O86" s="1047"/>
      <c r="P86" s="1048"/>
      <c r="Q86" s="1047"/>
      <c r="R86" s="1048"/>
      <c r="S86" s="1047"/>
      <c r="T86" s="1049" t="s">
        <v>238</v>
      </c>
      <c r="U86" s="1047"/>
      <c r="V86" s="1047"/>
      <c r="W86" s="1047"/>
      <c r="X86" s="1047"/>
      <c r="Y86" s="1047"/>
      <c r="Z86" s="1047"/>
      <c r="AA86" s="1047"/>
      <c r="AB86" s="1048" t="s">
        <v>305</v>
      </c>
      <c r="AC86" s="1047"/>
      <c r="AD86" s="1047"/>
      <c r="AE86" s="1047"/>
      <c r="AF86" s="1047"/>
      <c r="AG86" s="1048" t="s">
        <v>306</v>
      </c>
      <c r="AH86" s="1047"/>
      <c r="AI86" s="1047"/>
      <c r="AJ86" s="927" t="s">
        <v>335</v>
      </c>
      <c r="AK86" s="1046" t="s">
        <v>353</v>
      </c>
      <c r="AL86" s="1047"/>
      <c r="AM86" s="1047"/>
      <c r="AN86" s="1047"/>
      <c r="AO86" s="1047"/>
      <c r="AP86" s="1047"/>
      <c r="AQ86" s="925">
        <v>4021085821</v>
      </c>
      <c r="AR86" s="925">
        <v>3000928641</v>
      </c>
      <c r="AS86" s="925">
        <v>1020157180</v>
      </c>
      <c r="AT86" s="926">
        <v>0</v>
      </c>
      <c r="AU86" s="925">
        <v>979239913.82000005</v>
      </c>
      <c r="AV86" s="925">
        <v>2021688727.1800001</v>
      </c>
      <c r="AW86" s="925">
        <v>104400849</v>
      </c>
      <c r="AX86" s="925">
        <v>874839064.82000005</v>
      </c>
      <c r="AY86" s="925">
        <v>69112134</v>
      </c>
      <c r="AZ86" s="925">
        <v>35288715</v>
      </c>
      <c r="BA86" s="925">
        <v>51725462</v>
      </c>
      <c r="BB86" s="925">
        <v>17386672</v>
      </c>
      <c r="BC86" s="926">
        <v>0</v>
      </c>
      <c r="BD86" s="850"/>
      <c r="BE86" s="928">
        <f t="shared" si="9"/>
        <v>0.2435262407745562</v>
      </c>
      <c r="BF86" s="928">
        <f t="shared" si="10"/>
        <v>2.596334762485538E-2</v>
      </c>
    </row>
    <row r="87" spans="1:58" s="894" customFormat="1" x14ac:dyDescent="0.25">
      <c r="A87" s="888" t="str">
        <f t="shared" si="11"/>
        <v>A204110</v>
      </c>
      <c r="B87" s="1025" t="s">
        <v>34</v>
      </c>
      <c r="C87" s="1026"/>
      <c r="D87" s="1025" t="s">
        <v>314</v>
      </c>
      <c r="E87" s="1026"/>
      <c r="F87" s="1025" t="s">
        <v>312</v>
      </c>
      <c r="G87" s="1026"/>
      <c r="H87" s="1025" t="s">
        <v>315</v>
      </c>
      <c r="I87" s="1026"/>
      <c r="J87" s="1025" t="s">
        <v>311</v>
      </c>
      <c r="K87" s="1026"/>
      <c r="L87" s="1026"/>
      <c r="M87" s="1025"/>
      <c r="N87" s="1026"/>
      <c r="O87" s="1026"/>
      <c r="P87" s="1025"/>
      <c r="Q87" s="1026"/>
      <c r="R87" s="1025"/>
      <c r="S87" s="1026"/>
      <c r="T87" s="1027" t="s">
        <v>241</v>
      </c>
      <c r="U87" s="1026"/>
      <c r="V87" s="1026"/>
      <c r="W87" s="1026"/>
      <c r="X87" s="1026"/>
      <c r="Y87" s="1026"/>
      <c r="Z87" s="1026"/>
      <c r="AA87" s="1026"/>
      <c r="AB87" s="1025" t="s">
        <v>305</v>
      </c>
      <c r="AC87" s="1026"/>
      <c r="AD87" s="1026"/>
      <c r="AE87" s="1026"/>
      <c r="AF87" s="1026"/>
      <c r="AG87" s="1025" t="s">
        <v>306</v>
      </c>
      <c r="AH87" s="1026"/>
      <c r="AI87" s="1026"/>
      <c r="AJ87" s="889" t="s">
        <v>85</v>
      </c>
      <c r="AK87" s="1028" t="s">
        <v>307</v>
      </c>
      <c r="AL87" s="1026"/>
      <c r="AM87" s="1026"/>
      <c r="AN87" s="1026"/>
      <c r="AO87" s="1026"/>
      <c r="AP87" s="1026"/>
      <c r="AQ87" s="890">
        <v>307000000</v>
      </c>
      <c r="AR87" s="890">
        <v>231642609.15000001</v>
      </c>
      <c r="AS87" s="890">
        <v>75357390.849999994</v>
      </c>
      <c r="AT87" s="891">
        <v>0</v>
      </c>
      <c r="AU87" s="890">
        <v>208021013.44999999</v>
      </c>
      <c r="AV87" s="890">
        <v>23621595.699999999</v>
      </c>
      <c r="AW87" s="890">
        <v>208021013.44</v>
      </c>
      <c r="AX87" s="891">
        <v>0.01</v>
      </c>
      <c r="AY87" s="890">
        <v>208021013.44</v>
      </c>
      <c r="AZ87" s="891">
        <v>0</v>
      </c>
      <c r="BA87" s="890">
        <v>208021013.44</v>
      </c>
      <c r="BB87" s="891">
        <v>0</v>
      </c>
      <c r="BC87" s="891">
        <v>0</v>
      </c>
      <c r="BD87" s="892"/>
      <c r="BE87" s="893">
        <f t="shared" si="9"/>
        <v>0.67759287768729637</v>
      </c>
      <c r="BF87" s="893">
        <f t="shared" si="10"/>
        <v>0.67759287765472309</v>
      </c>
    </row>
    <row r="88" spans="1:58" s="894" customFormat="1" x14ac:dyDescent="0.25">
      <c r="A88" s="888" t="str">
        <f t="shared" si="11"/>
        <v>A204113</v>
      </c>
      <c r="B88" s="1025" t="s">
        <v>34</v>
      </c>
      <c r="C88" s="1026"/>
      <c r="D88" s="1025" t="s">
        <v>314</v>
      </c>
      <c r="E88" s="1026"/>
      <c r="F88" s="1025" t="s">
        <v>312</v>
      </c>
      <c r="G88" s="1026"/>
      <c r="H88" s="1025" t="s">
        <v>315</v>
      </c>
      <c r="I88" s="1026"/>
      <c r="J88" s="1025" t="s">
        <v>311</v>
      </c>
      <c r="K88" s="1026"/>
      <c r="L88" s="1026"/>
      <c r="M88" s="1025"/>
      <c r="N88" s="1026"/>
      <c r="O88" s="1026"/>
      <c r="P88" s="1025"/>
      <c r="Q88" s="1026"/>
      <c r="R88" s="1025"/>
      <c r="S88" s="1026"/>
      <c r="T88" s="1027" t="s">
        <v>241</v>
      </c>
      <c r="U88" s="1026"/>
      <c r="V88" s="1026"/>
      <c r="W88" s="1026"/>
      <c r="X88" s="1026"/>
      <c r="Y88" s="1026"/>
      <c r="Z88" s="1026"/>
      <c r="AA88" s="1026"/>
      <c r="AB88" s="1025" t="s">
        <v>305</v>
      </c>
      <c r="AC88" s="1026"/>
      <c r="AD88" s="1026"/>
      <c r="AE88" s="1026"/>
      <c r="AF88" s="1026"/>
      <c r="AG88" s="1025" t="s">
        <v>306</v>
      </c>
      <c r="AH88" s="1026"/>
      <c r="AI88" s="1026"/>
      <c r="AJ88" s="889" t="s">
        <v>335</v>
      </c>
      <c r="AK88" s="1028" t="s">
        <v>353</v>
      </c>
      <c r="AL88" s="1026"/>
      <c r="AM88" s="1026"/>
      <c r="AN88" s="1026"/>
      <c r="AO88" s="1026"/>
      <c r="AP88" s="1026"/>
      <c r="AQ88" s="890">
        <v>986000000</v>
      </c>
      <c r="AR88" s="890">
        <v>959970000</v>
      </c>
      <c r="AS88" s="890">
        <v>26030000</v>
      </c>
      <c r="AT88" s="891">
        <v>0</v>
      </c>
      <c r="AU88" s="890">
        <v>36250000</v>
      </c>
      <c r="AV88" s="890">
        <v>923720000</v>
      </c>
      <c r="AW88" s="891">
        <v>0</v>
      </c>
      <c r="AX88" s="890">
        <v>36250000</v>
      </c>
      <c r="AY88" s="891">
        <v>0</v>
      </c>
      <c r="AZ88" s="891">
        <v>0</v>
      </c>
      <c r="BA88" s="891">
        <v>0</v>
      </c>
      <c r="BB88" s="891">
        <v>0</v>
      </c>
      <c r="BC88" s="891">
        <v>0</v>
      </c>
      <c r="BD88" s="892"/>
      <c r="BE88" s="893">
        <f t="shared" si="9"/>
        <v>3.6764705882352942E-2</v>
      </c>
      <c r="BF88" s="893">
        <f t="shared" si="10"/>
        <v>0</v>
      </c>
    </row>
    <row r="89" spans="1:58" x14ac:dyDescent="0.25">
      <c r="A89" s="826" t="str">
        <f t="shared" si="11"/>
        <v>A2041313</v>
      </c>
      <c r="B89" s="1012" t="s">
        <v>34</v>
      </c>
      <c r="C89" s="1011"/>
      <c r="D89" s="1012" t="s">
        <v>314</v>
      </c>
      <c r="E89" s="1011"/>
      <c r="F89" s="1012" t="s">
        <v>312</v>
      </c>
      <c r="G89" s="1011"/>
      <c r="H89" s="1012" t="s">
        <v>315</v>
      </c>
      <c r="I89" s="1011"/>
      <c r="J89" s="1012" t="s">
        <v>311</v>
      </c>
      <c r="K89" s="1011"/>
      <c r="L89" s="1011"/>
      <c r="M89" s="1012" t="s">
        <v>321</v>
      </c>
      <c r="N89" s="1011"/>
      <c r="O89" s="1011"/>
      <c r="P89" s="1012"/>
      <c r="Q89" s="1011"/>
      <c r="R89" s="1012"/>
      <c r="S89" s="1011"/>
      <c r="T89" s="1013" t="s">
        <v>689</v>
      </c>
      <c r="U89" s="1011"/>
      <c r="V89" s="1011"/>
      <c r="W89" s="1011"/>
      <c r="X89" s="1011"/>
      <c r="Y89" s="1011"/>
      <c r="Z89" s="1011"/>
      <c r="AA89" s="1011"/>
      <c r="AB89" s="1012" t="s">
        <v>305</v>
      </c>
      <c r="AC89" s="1011"/>
      <c r="AD89" s="1011"/>
      <c r="AE89" s="1011"/>
      <c r="AF89" s="1011"/>
      <c r="AG89" s="1012" t="s">
        <v>306</v>
      </c>
      <c r="AH89" s="1011"/>
      <c r="AI89" s="1011"/>
      <c r="AJ89" s="827" t="s">
        <v>335</v>
      </c>
      <c r="AK89" s="1010" t="s">
        <v>353</v>
      </c>
      <c r="AL89" s="1011"/>
      <c r="AM89" s="1011"/>
      <c r="AN89" s="1011"/>
      <c r="AO89" s="1011"/>
      <c r="AP89" s="1011"/>
      <c r="AQ89" s="828">
        <v>6000000</v>
      </c>
      <c r="AR89" s="829">
        <v>0</v>
      </c>
      <c r="AS89" s="828">
        <v>6000000</v>
      </c>
      <c r="AT89" s="829">
        <v>0</v>
      </c>
      <c r="AU89" s="829">
        <v>0</v>
      </c>
      <c r="AV89" s="829">
        <v>0</v>
      </c>
      <c r="AW89" s="829">
        <v>0</v>
      </c>
      <c r="AX89" s="829">
        <v>0</v>
      </c>
      <c r="AY89" s="829">
        <v>0</v>
      </c>
      <c r="AZ89" s="829">
        <v>0</v>
      </c>
      <c r="BA89" s="829">
        <v>0</v>
      </c>
      <c r="BB89" s="829">
        <v>0</v>
      </c>
      <c r="BC89" s="829">
        <v>0</v>
      </c>
      <c r="BD89" s="818"/>
      <c r="BE89" s="830">
        <f t="shared" si="9"/>
        <v>0</v>
      </c>
      <c r="BF89" s="830">
        <f t="shared" si="10"/>
        <v>0</v>
      </c>
    </row>
    <row r="90" spans="1:58" x14ac:dyDescent="0.25">
      <c r="A90" s="826" t="str">
        <f t="shared" si="11"/>
        <v>A2041610</v>
      </c>
      <c r="B90" s="1012" t="s">
        <v>34</v>
      </c>
      <c r="C90" s="1011"/>
      <c r="D90" s="1012" t="s">
        <v>314</v>
      </c>
      <c r="E90" s="1011"/>
      <c r="F90" s="1012" t="s">
        <v>312</v>
      </c>
      <c r="G90" s="1011"/>
      <c r="H90" s="1012" t="s">
        <v>315</v>
      </c>
      <c r="I90" s="1011"/>
      <c r="J90" s="1012" t="s">
        <v>311</v>
      </c>
      <c r="K90" s="1011"/>
      <c r="L90" s="1011"/>
      <c r="M90" s="1012" t="s">
        <v>324</v>
      </c>
      <c r="N90" s="1011"/>
      <c r="O90" s="1011"/>
      <c r="P90" s="1012"/>
      <c r="Q90" s="1011"/>
      <c r="R90" s="1012"/>
      <c r="S90" s="1011"/>
      <c r="T90" s="1013" t="s">
        <v>68</v>
      </c>
      <c r="U90" s="1011"/>
      <c r="V90" s="1011"/>
      <c r="W90" s="1011"/>
      <c r="X90" s="1011"/>
      <c r="Y90" s="1011"/>
      <c r="Z90" s="1011"/>
      <c r="AA90" s="1011"/>
      <c r="AB90" s="1012" t="s">
        <v>305</v>
      </c>
      <c r="AC90" s="1011"/>
      <c r="AD90" s="1011"/>
      <c r="AE90" s="1011"/>
      <c r="AF90" s="1011"/>
      <c r="AG90" s="1012" t="s">
        <v>306</v>
      </c>
      <c r="AH90" s="1011"/>
      <c r="AI90" s="1011"/>
      <c r="AJ90" s="827" t="s">
        <v>85</v>
      </c>
      <c r="AK90" s="1010" t="s">
        <v>307</v>
      </c>
      <c r="AL90" s="1011"/>
      <c r="AM90" s="1011"/>
      <c r="AN90" s="1011"/>
      <c r="AO90" s="1011"/>
      <c r="AP90" s="1011"/>
      <c r="AQ90" s="828">
        <v>75000000</v>
      </c>
      <c r="AR90" s="828">
        <v>400000</v>
      </c>
      <c r="AS90" s="828">
        <v>74600000</v>
      </c>
      <c r="AT90" s="829">
        <v>0</v>
      </c>
      <c r="AU90" s="828">
        <v>400000</v>
      </c>
      <c r="AV90" s="829">
        <v>0</v>
      </c>
      <c r="AW90" s="828">
        <v>400000</v>
      </c>
      <c r="AX90" s="829">
        <v>0</v>
      </c>
      <c r="AY90" s="828">
        <v>400000</v>
      </c>
      <c r="AZ90" s="829">
        <v>0</v>
      </c>
      <c r="BA90" s="828">
        <v>400000</v>
      </c>
      <c r="BB90" s="829">
        <v>0</v>
      </c>
      <c r="BC90" s="829">
        <v>0</v>
      </c>
      <c r="BD90" s="818"/>
      <c r="BE90" s="830">
        <f t="shared" si="9"/>
        <v>5.3333333333333332E-3</v>
      </c>
      <c r="BF90" s="830">
        <f t="shared" si="10"/>
        <v>5.3333333333333332E-3</v>
      </c>
    </row>
    <row r="91" spans="1:58" x14ac:dyDescent="0.25">
      <c r="A91" s="826" t="str">
        <f t="shared" si="11"/>
        <v>A2041613</v>
      </c>
      <c r="B91" s="1012" t="s">
        <v>34</v>
      </c>
      <c r="C91" s="1011"/>
      <c r="D91" s="1012" t="s">
        <v>314</v>
      </c>
      <c r="E91" s="1011"/>
      <c r="F91" s="1012" t="s">
        <v>312</v>
      </c>
      <c r="G91" s="1011"/>
      <c r="H91" s="1012" t="s">
        <v>315</v>
      </c>
      <c r="I91" s="1011"/>
      <c r="J91" s="1012" t="s">
        <v>311</v>
      </c>
      <c r="K91" s="1011"/>
      <c r="L91" s="1011"/>
      <c r="M91" s="1012" t="s">
        <v>324</v>
      </c>
      <c r="N91" s="1011"/>
      <c r="O91" s="1011"/>
      <c r="P91" s="1012"/>
      <c r="Q91" s="1011"/>
      <c r="R91" s="1012"/>
      <c r="S91" s="1011"/>
      <c r="T91" s="1013" t="s">
        <v>68</v>
      </c>
      <c r="U91" s="1011"/>
      <c r="V91" s="1011"/>
      <c r="W91" s="1011"/>
      <c r="X91" s="1011"/>
      <c r="Y91" s="1011"/>
      <c r="Z91" s="1011"/>
      <c r="AA91" s="1011"/>
      <c r="AB91" s="1012" t="s">
        <v>305</v>
      </c>
      <c r="AC91" s="1011"/>
      <c r="AD91" s="1011"/>
      <c r="AE91" s="1011"/>
      <c r="AF91" s="1011"/>
      <c r="AG91" s="1012" t="s">
        <v>306</v>
      </c>
      <c r="AH91" s="1011"/>
      <c r="AI91" s="1011"/>
      <c r="AJ91" s="827" t="s">
        <v>335</v>
      </c>
      <c r="AK91" s="1010" t="s">
        <v>353</v>
      </c>
      <c r="AL91" s="1011"/>
      <c r="AM91" s="1011"/>
      <c r="AN91" s="1011"/>
      <c r="AO91" s="1011"/>
      <c r="AP91" s="1011"/>
      <c r="AQ91" s="828">
        <v>500000000</v>
      </c>
      <c r="AR91" s="828">
        <v>482320000</v>
      </c>
      <c r="AS91" s="828">
        <v>17680000</v>
      </c>
      <c r="AT91" s="829">
        <v>0</v>
      </c>
      <c r="AU91" s="829">
        <v>0</v>
      </c>
      <c r="AV91" s="828">
        <v>482320000</v>
      </c>
      <c r="AW91" s="829">
        <v>0</v>
      </c>
      <c r="AX91" s="829">
        <v>0</v>
      </c>
      <c r="AY91" s="829">
        <v>0</v>
      </c>
      <c r="AZ91" s="829">
        <v>0</v>
      </c>
      <c r="BA91" s="829">
        <v>0</v>
      </c>
      <c r="BB91" s="829">
        <v>0</v>
      </c>
      <c r="BC91" s="829">
        <v>0</v>
      </c>
      <c r="BD91" s="818"/>
      <c r="BE91" s="830">
        <f t="shared" si="9"/>
        <v>0</v>
      </c>
      <c r="BF91" s="830">
        <f t="shared" si="10"/>
        <v>0</v>
      </c>
    </row>
    <row r="92" spans="1:58" x14ac:dyDescent="0.25">
      <c r="A92" s="826" t="str">
        <f t="shared" si="11"/>
        <v>A2041810</v>
      </c>
      <c r="B92" s="1012" t="s">
        <v>34</v>
      </c>
      <c r="C92" s="1011"/>
      <c r="D92" s="1012" t="s">
        <v>314</v>
      </c>
      <c r="E92" s="1011"/>
      <c r="F92" s="1012" t="s">
        <v>312</v>
      </c>
      <c r="G92" s="1011"/>
      <c r="H92" s="1012" t="s">
        <v>315</v>
      </c>
      <c r="I92" s="1011"/>
      <c r="J92" s="1012" t="s">
        <v>311</v>
      </c>
      <c r="K92" s="1011"/>
      <c r="L92" s="1011"/>
      <c r="M92" s="1012" t="s">
        <v>326</v>
      </c>
      <c r="N92" s="1011"/>
      <c r="O92" s="1011"/>
      <c r="P92" s="1012"/>
      <c r="Q92" s="1011"/>
      <c r="R92" s="1012"/>
      <c r="S92" s="1011"/>
      <c r="T92" s="1013" t="s">
        <v>69</v>
      </c>
      <c r="U92" s="1011"/>
      <c r="V92" s="1011"/>
      <c r="W92" s="1011"/>
      <c r="X92" s="1011"/>
      <c r="Y92" s="1011"/>
      <c r="Z92" s="1011"/>
      <c r="AA92" s="1011"/>
      <c r="AB92" s="1012" t="s">
        <v>305</v>
      </c>
      <c r="AC92" s="1011"/>
      <c r="AD92" s="1011"/>
      <c r="AE92" s="1011"/>
      <c r="AF92" s="1011"/>
      <c r="AG92" s="1012" t="s">
        <v>306</v>
      </c>
      <c r="AH92" s="1011"/>
      <c r="AI92" s="1011"/>
      <c r="AJ92" s="827" t="s">
        <v>85</v>
      </c>
      <c r="AK92" s="1010" t="s">
        <v>307</v>
      </c>
      <c r="AL92" s="1011"/>
      <c r="AM92" s="1011"/>
      <c r="AN92" s="1011"/>
      <c r="AO92" s="1011"/>
      <c r="AP92" s="1011"/>
      <c r="AQ92" s="828">
        <v>232000000</v>
      </c>
      <c r="AR92" s="828">
        <v>231242609.15000001</v>
      </c>
      <c r="AS92" s="828">
        <v>757390.85</v>
      </c>
      <c r="AT92" s="829">
        <v>0</v>
      </c>
      <c r="AU92" s="828">
        <v>207621013.44999999</v>
      </c>
      <c r="AV92" s="828">
        <v>23621595.699999999</v>
      </c>
      <c r="AW92" s="828">
        <v>207621013.44</v>
      </c>
      <c r="AX92" s="829">
        <v>0.01</v>
      </c>
      <c r="AY92" s="828">
        <v>207621013.44</v>
      </c>
      <c r="AZ92" s="829">
        <v>0</v>
      </c>
      <c r="BA92" s="828">
        <v>207621013.44</v>
      </c>
      <c r="BB92" s="829">
        <v>0</v>
      </c>
      <c r="BC92" s="829">
        <v>0</v>
      </c>
      <c r="BD92" s="818"/>
      <c r="BE92" s="830">
        <f t="shared" si="9"/>
        <v>0.89491816142241376</v>
      </c>
      <c r="BF92" s="830">
        <f t="shared" si="10"/>
        <v>0.89491816137931035</v>
      </c>
    </row>
    <row r="93" spans="1:58" x14ac:dyDescent="0.25">
      <c r="A93" s="826" t="str">
        <f t="shared" si="11"/>
        <v>A2041813</v>
      </c>
      <c r="B93" s="1012" t="s">
        <v>34</v>
      </c>
      <c r="C93" s="1011"/>
      <c r="D93" s="1012" t="s">
        <v>314</v>
      </c>
      <c r="E93" s="1011"/>
      <c r="F93" s="1012" t="s">
        <v>312</v>
      </c>
      <c r="G93" s="1011"/>
      <c r="H93" s="1012" t="s">
        <v>315</v>
      </c>
      <c r="I93" s="1011"/>
      <c r="J93" s="1012" t="s">
        <v>311</v>
      </c>
      <c r="K93" s="1011"/>
      <c r="L93" s="1011"/>
      <c r="M93" s="1012" t="s">
        <v>326</v>
      </c>
      <c r="N93" s="1011"/>
      <c r="O93" s="1011"/>
      <c r="P93" s="1012"/>
      <c r="Q93" s="1011"/>
      <c r="R93" s="1012"/>
      <c r="S93" s="1011"/>
      <c r="T93" s="1013" t="s">
        <v>69</v>
      </c>
      <c r="U93" s="1011"/>
      <c r="V93" s="1011"/>
      <c r="W93" s="1011"/>
      <c r="X93" s="1011"/>
      <c r="Y93" s="1011"/>
      <c r="Z93" s="1011"/>
      <c r="AA93" s="1011"/>
      <c r="AB93" s="1012" t="s">
        <v>305</v>
      </c>
      <c r="AC93" s="1011"/>
      <c r="AD93" s="1011"/>
      <c r="AE93" s="1011"/>
      <c r="AF93" s="1011"/>
      <c r="AG93" s="1012" t="s">
        <v>306</v>
      </c>
      <c r="AH93" s="1011"/>
      <c r="AI93" s="1011"/>
      <c r="AJ93" s="827" t="s">
        <v>335</v>
      </c>
      <c r="AK93" s="1010" t="s">
        <v>353</v>
      </c>
      <c r="AL93" s="1011"/>
      <c r="AM93" s="1011"/>
      <c r="AN93" s="1011"/>
      <c r="AO93" s="1011"/>
      <c r="AP93" s="1011"/>
      <c r="AQ93" s="828">
        <v>480000000</v>
      </c>
      <c r="AR93" s="828">
        <v>477650000</v>
      </c>
      <c r="AS93" s="828">
        <v>2350000</v>
      </c>
      <c r="AT93" s="829">
        <v>0</v>
      </c>
      <c r="AU93" s="828">
        <v>36250000</v>
      </c>
      <c r="AV93" s="828">
        <v>441400000</v>
      </c>
      <c r="AW93" s="829">
        <v>0</v>
      </c>
      <c r="AX93" s="828">
        <v>36250000</v>
      </c>
      <c r="AY93" s="829">
        <v>0</v>
      </c>
      <c r="AZ93" s="829">
        <v>0</v>
      </c>
      <c r="BA93" s="829">
        <v>0</v>
      </c>
      <c r="BB93" s="829">
        <v>0</v>
      </c>
      <c r="BC93" s="829">
        <v>0</v>
      </c>
      <c r="BD93" s="818"/>
      <c r="BE93" s="830">
        <f t="shared" si="9"/>
        <v>7.5520833333333329E-2</v>
      </c>
      <c r="BF93" s="830">
        <f t="shared" si="10"/>
        <v>0</v>
      </c>
    </row>
    <row r="94" spans="1:58" s="894" customFormat="1" x14ac:dyDescent="0.25">
      <c r="A94" s="888" t="str">
        <f t="shared" si="11"/>
        <v>A204210</v>
      </c>
      <c r="B94" s="1025" t="s">
        <v>34</v>
      </c>
      <c r="C94" s="1026"/>
      <c r="D94" s="1025" t="s">
        <v>314</v>
      </c>
      <c r="E94" s="1026"/>
      <c r="F94" s="1025" t="s">
        <v>312</v>
      </c>
      <c r="G94" s="1026"/>
      <c r="H94" s="1025" t="s">
        <v>315</v>
      </c>
      <c r="I94" s="1026"/>
      <c r="J94" s="1025" t="s">
        <v>314</v>
      </c>
      <c r="K94" s="1026"/>
      <c r="L94" s="1026"/>
      <c r="M94" s="1025"/>
      <c r="N94" s="1026"/>
      <c r="O94" s="1026"/>
      <c r="P94" s="1025"/>
      <c r="Q94" s="1026"/>
      <c r="R94" s="1025"/>
      <c r="S94" s="1026"/>
      <c r="T94" s="1027" t="s">
        <v>243</v>
      </c>
      <c r="U94" s="1026"/>
      <c r="V94" s="1026"/>
      <c r="W94" s="1026"/>
      <c r="X94" s="1026"/>
      <c r="Y94" s="1026"/>
      <c r="Z94" s="1026"/>
      <c r="AA94" s="1026"/>
      <c r="AB94" s="1025" t="s">
        <v>305</v>
      </c>
      <c r="AC94" s="1026"/>
      <c r="AD94" s="1026"/>
      <c r="AE94" s="1026"/>
      <c r="AF94" s="1026"/>
      <c r="AG94" s="1025" t="s">
        <v>306</v>
      </c>
      <c r="AH94" s="1026"/>
      <c r="AI94" s="1026"/>
      <c r="AJ94" s="889" t="s">
        <v>85</v>
      </c>
      <c r="AK94" s="1028" t="s">
        <v>307</v>
      </c>
      <c r="AL94" s="1026"/>
      <c r="AM94" s="1026"/>
      <c r="AN94" s="1026"/>
      <c r="AO94" s="1026"/>
      <c r="AP94" s="1026"/>
      <c r="AQ94" s="890">
        <v>127000000</v>
      </c>
      <c r="AR94" s="890">
        <v>95821990</v>
      </c>
      <c r="AS94" s="890">
        <v>31178010</v>
      </c>
      <c r="AT94" s="891">
        <v>0</v>
      </c>
      <c r="AU94" s="890">
        <v>3174350</v>
      </c>
      <c r="AV94" s="890">
        <v>92647640</v>
      </c>
      <c r="AW94" s="890">
        <v>2000000</v>
      </c>
      <c r="AX94" s="890">
        <v>1174350</v>
      </c>
      <c r="AY94" s="890">
        <v>2000000</v>
      </c>
      <c r="AZ94" s="891">
        <v>0</v>
      </c>
      <c r="BA94" s="890">
        <v>2000000</v>
      </c>
      <c r="BB94" s="891">
        <v>0</v>
      </c>
      <c r="BC94" s="891">
        <v>0</v>
      </c>
      <c r="BD94" s="892"/>
      <c r="BE94" s="893">
        <f t="shared" ref="BE94:BE157" si="12">+AU94/AQ94</f>
        <v>2.499488188976378E-2</v>
      </c>
      <c r="BF94" s="893">
        <f t="shared" ref="BF94:BF157" si="13">+AW94/AQ94</f>
        <v>1.5748031496062992E-2</v>
      </c>
    </row>
    <row r="95" spans="1:58" x14ac:dyDescent="0.25">
      <c r="A95" s="826" t="str">
        <f t="shared" si="11"/>
        <v>A2042110</v>
      </c>
      <c r="B95" s="1012" t="s">
        <v>34</v>
      </c>
      <c r="C95" s="1011"/>
      <c r="D95" s="1012" t="s">
        <v>314</v>
      </c>
      <c r="E95" s="1011"/>
      <c r="F95" s="1012" t="s">
        <v>312</v>
      </c>
      <c r="G95" s="1011"/>
      <c r="H95" s="1012" t="s">
        <v>315</v>
      </c>
      <c r="I95" s="1011"/>
      <c r="J95" s="1012" t="s">
        <v>314</v>
      </c>
      <c r="K95" s="1011"/>
      <c r="L95" s="1011"/>
      <c r="M95" s="1012" t="s">
        <v>311</v>
      </c>
      <c r="N95" s="1011"/>
      <c r="O95" s="1011"/>
      <c r="P95" s="1012"/>
      <c r="Q95" s="1011"/>
      <c r="R95" s="1012"/>
      <c r="S95" s="1011"/>
      <c r="T95" s="1013" t="s">
        <v>70</v>
      </c>
      <c r="U95" s="1011"/>
      <c r="V95" s="1011"/>
      <c r="W95" s="1011"/>
      <c r="X95" s="1011"/>
      <c r="Y95" s="1011"/>
      <c r="Z95" s="1011"/>
      <c r="AA95" s="1011"/>
      <c r="AB95" s="1012" t="s">
        <v>305</v>
      </c>
      <c r="AC95" s="1011"/>
      <c r="AD95" s="1011"/>
      <c r="AE95" s="1011"/>
      <c r="AF95" s="1011"/>
      <c r="AG95" s="1012" t="s">
        <v>306</v>
      </c>
      <c r="AH95" s="1011"/>
      <c r="AI95" s="1011"/>
      <c r="AJ95" s="827" t="s">
        <v>85</v>
      </c>
      <c r="AK95" s="1010" t="s">
        <v>307</v>
      </c>
      <c r="AL95" s="1011"/>
      <c r="AM95" s="1011"/>
      <c r="AN95" s="1011"/>
      <c r="AO95" s="1011"/>
      <c r="AP95" s="1011"/>
      <c r="AQ95" s="828">
        <v>57000000</v>
      </c>
      <c r="AR95" s="828">
        <v>26371990</v>
      </c>
      <c r="AS95" s="828">
        <v>30628010</v>
      </c>
      <c r="AT95" s="829">
        <v>0</v>
      </c>
      <c r="AU95" s="828">
        <v>1000000</v>
      </c>
      <c r="AV95" s="828">
        <v>25371990</v>
      </c>
      <c r="AW95" s="828">
        <v>1000000</v>
      </c>
      <c r="AX95" s="829">
        <v>0</v>
      </c>
      <c r="AY95" s="828">
        <v>1000000</v>
      </c>
      <c r="AZ95" s="829">
        <v>0</v>
      </c>
      <c r="BA95" s="828">
        <v>1000000</v>
      </c>
      <c r="BB95" s="829">
        <v>0</v>
      </c>
      <c r="BC95" s="829">
        <v>0</v>
      </c>
      <c r="BD95" s="818"/>
      <c r="BE95" s="830">
        <f t="shared" si="12"/>
        <v>1.7543859649122806E-2</v>
      </c>
      <c r="BF95" s="830">
        <f t="shared" si="13"/>
        <v>1.7543859649122806E-2</v>
      </c>
    </row>
    <row r="96" spans="1:58" x14ac:dyDescent="0.25">
      <c r="A96" s="826" t="str">
        <f t="shared" si="11"/>
        <v>A2042210</v>
      </c>
      <c r="B96" s="1012" t="s">
        <v>34</v>
      </c>
      <c r="C96" s="1011"/>
      <c r="D96" s="1012" t="s">
        <v>314</v>
      </c>
      <c r="E96" s="1011"/>
      <c r="F96" s="1012" t="s">
        <v>312</v>
      </c>
      <c r="G96" s="1011"/>
      <c r="H96" s="1012" t="s">
        <v>315</v>
      </c>
      <c r="I96" s="1011"/>
      <c r="J96" s="1012" t="s">
        <v>314</v>
      </c>
      <c r="K96" s="1011"/>
      <c r="L96" s="1011"/>
      <c r="M96" s="1012" t="s">
        <v>314</v>
      </c>
      <c r="N96" s="1011"/>
      <c r="O96" s="1011"/>
      <c r="P96" s="1012"/>
      <c r="Q96" s="1011"/>
      <c r="R96" s="1012"/>
      <c r="S96" s="1011"/>
      <c r="T96" s="1013" t="s">
        <v>71</v>
      </c>
      <c r="U96" s="1011"/>
      <c r="V96" s="1011"/>
      <c r="W96" s="1011"/>
      <c r="X96" s="1011"/>
      <c r="Y96" s="1011"/>
      <c r="Z96" s="1011"/>
      <c r="AA96" s="1011"/>
      <c r="AB96" s="1012" t="s">
        <v>305</v>
      </c>
      <c r="AC96" s="1011"/>
      <c r="AD96" s="1011"/>
      <c r="AE96" s="1011"/>
      <c r="AF96" s="1011"/>
      <c r="AG96" s="1012" t="s">
        <v>306</v>
      </c>
      <c r="AH96" s="1011"/>
      <c r="AI96" s="1011"/>
      <c r="AJ96" s="827" t="s">
        <v>85</v>
      </c>
      <c r="AK96" s="1010" t="s">
        <v>307</v>
      </c>
      <c r="AL96" s="1011"/>
      <c r="AM96" s="1011"/>
      <c r="AN96" s="1011"/>
      <c r="AO96" s="1011"/>
      <c r="AP96" s="1011"/>
      <c r="AQ96" s="828">
        <v>70000000</v>
      </c>
      <c r="AR96" s="828">
        <v>69450000</v>
      </c>
      <c r="AS96" s="828">
        <v>550000</v>
      </c>
      <c r="AT96" s="829">
        <v>0</v>
      </c>
      <c r="AU96" s="828">
        <v>2174350</v>
      </c>
      <c r="AV96" s="828">
        <v>67275650</v>
      </c>
      <c r="AW96" s="828">
        <v>1000000</v>
      </c>
      <c r="AX96" s="828">
        <v>1174350</v>
      </c>
      <c r="AY96" s="828">
        <v>1000000</v>
      </c>
      <c r="AZ96" s="829">
        <v>0</v>
      </c>
      <c r="BA96" s="828">
        <v>1000000</v>
      </c>
      <c r="BB96" s="829">
        <v>0</v>
      </c>
      <c r="BC96" s="829">
        <v>0</v>
      </c>
      <c r="BD96" s="818"/>
      <c r="BE96" s="830">
        <f t="shared" si="12"/>
        <v>3.1062142857142858E-2</v>
      </c>
      <c r="BF96" s="830">
        <f t="shared" si="13"/>
        <v>1.4285714285714285E-2</v>
      </c>
    </row>
    <row r="97" spans="1:58" s="894" customFormat="1" x14ac:dyDescent="0.25">
      <c r="A97" s="888" t="str">
        <f t="shared" si="11"/>
        <v>A204410</v>
      </c>
      <c r="B97" s="1025" t="s">
        <v>34</v>
      </c>
      <c r="C97" s="1026"/>
      <c r="D97" s="1025" t="s">
        <v>314</v>
      </c>
      <c r="E97" s="1026"/>
      <c r="F97" s="1025" t="s">
        <v>312</v>
      </c>
      <c r="G97" s="1026"/>
      <c r="H97" s="1025" t="s">
        <v>315</v>
      </c>
      <c r="I97" s="1026"/>
      <c r="J97" s="1025" t="s">
        <v>315</v>
      </c>
      <c r="K97" s="1026"/>
      <c r="L97" s="1026"/>
      <c r="M97" s="1025"/>
      <c r="N97" s="1026"/>
      <c r="O97" s="1026"/>
      <c r="P97" s="1025"/>
      <c r="Q97" s="1026"/>
      <c r="R97" s="1025"/>
      <c r="S97" s="1026"/>
      <c r="T97" s="1027" t="s">
        <v>245</v>
      </c>
      <c r="U97" s="1026"/>
      <c r="V97" s="1026"/>
      <c r="W97" s="1026"/>
      <c r="X97" s="1026"/>
      <c r="Y97" s="1026"/>
      <c r="Z97" s="1026"/>
      <c r="AA97" s="1026"/>
      <c r="AB97" s="1025" t="s">
        <v>305</v>
      </c>
      <c r="AC97" s="1026"/>
      <c r="AD97" s="1026"/>
      <c r="AE97" s="1026"/>
      <c r="AF97" s="1026"/>
      <c r="AG97" s="1025" t="s">
        <v>306</v>
      </c>
      <c r="AH97" s="1026"/>
      <c r="AI97" s="1026"/>
      <c r="AJ97" s="889" t="s">
        <v>85</v>
      </c>
      <c r="AK97" s="1028" t="s">
        <v>307</v>
      </c>
      <c r="AL97" s="1026"/>
      <c r="AM97" s="1026"/>
      <c r="AN97" s="1026"/>
      <c r="AO97" s="1026"/>
      <c r="AP97" s="1026"/>
      <c r="AQ97" s="890">
        <v>286723166</v>
      </c>
      <c r="AR97" s="890">
        <v>254606061</v>
      </c>
      <c r="AS97" s="890">
        <v>32117105</v>
      </c>
      <c r="AT97" s="891">
        <v>0</v>
      </c>
      <c r="AU97" s="890">
        <v>206313946</v>
      </c>
      <c r="AV97" s="890">
        <v>48292115</v>
      </c>
      <c r="AW97" s="890">
        <v>136242107</v>
      </c>
      <c r="AX97" s="890">
        <v>70071839</v>
      </c>
      <c r="AY97" s="890">
        <v>136242107</v>
      </c>
      <c r="AZ97" s="891">
        <v>0</v>
      </c>
      <c r="BA97" s="890">
        <v>136242107</v>
      </c>
      <c r="BB97" s="891">
        <v>0</v>
      </c>
      <c r="BC97" s="891">
        <v>0</v>
      </c>
      <c r="BD97" s="892"/>
      <c r="BE97" s="893">
        <f t="shared" si="12"/>
        <v>0.7195579934409625</v>
      </c>
      <c r="BF97" s="893">
        <f t="shared" si="13"/>
        <v>0.47516951246276345</v>
      </c>
    </row>
    <row r="98" spans="1:58" s="894" customFormat="1" x14ac:dyDescent="0.25">
      <c r="A98" s="888" t="str">
        <f t="shared" si="11"/>
        <v>A204413</v>
      </c>
      <c r="B98" s="1025" t="s">
        <v>34</v>
      </c>
      <c r="C98" s="1026"/>
      <c r="D98" s="1025" t="s">
        <v>314</v>
      </c>
      <c r="E98" s="1026"/>
      <c r="F98" s="1025" t="s">
        <v>312</v>
      </c>
      <c r="G98" s="1026"/>
      <c r="H98" s="1025" t="s">
        <v>315</v>
      </c>
      <c r="I98" s="1026"/>
      <c r="J98" s="1025" t="s">
        <v>315</v>
      </c>
      <c r="K98" s="1026"/>
      <c r="L98" s="1026"/>
      <c r="M98" s="1025"/>
      <c r="N98" s="1026"/>
      <c r="O98" s="1026"/>
      <c r="P98" s="1025"/>
      <c r="Q98" s="1026"/>
      <c r="R98" s="1025"/>
      <c r="S98" s="1026"/>
      <c r="T98" s="1027" t="s">
        <v>245</v>
      </c>
      <c r="U98" s="1026"/>
      <c r="V98" s="1026"/>
      <c r="W98" s="1026"/>
      <c r="X98" s="1026"/>
      <c r="Y98" s="1026"/>
      <c r="Z98" s="1026"/>
      <c r="AA98" s="1026"/>
      <c r="AB98" s="1025" t="s">
        <v>305</v>
      </c>
      <c r="AC98" s="1026"/>
      <c r="AD98" s="1026"/>
      <c r="AE98" s="1026"/>
      <c r="AF98" s="1026"/>
      <c r="AG98" s="1025" t="s">
        <v>306</v>
      </c>
      <c r="AH98" s="1026"/>
      <c r="AI98" s="1026"/>
      <c r="AJ98" s="889" t="s">
        <v>335</v>
      </c>
      <c r="AK98" s="1028" t="s">
        <v>353</v>
      </c>
      <c r="AL98" s="1026"/>
      <c r="AM98" s="1026"/>
      <c r="AN98" s="1026"/>
      <c r="AO98" s="1026"/>
      <c r="AP98" s="1026"/>
      <c r="AQ98" s="890">
        <v>1175000000</v>
      </c>
      <c r="AR98" s="890">
        <v>644950000</v>
      </c>
      <c r="AS98" s="890">
        <v>530050000</v>
      </c>
      <c r="AT98" s="891">
        <v>0</v>
      </c>
      <c r="AU98" s="890">
        <v>439001611.81999999</v>
      </c>
      <c r="AV98" s="890">
        <v>205948388.18000001</v>
      </c>
      <c r="AW98" s="890">
        <v>2571590</v>
      </c>
      <c r="AX98" s="890">
        <v>436430021.81999999</v>
      </c>
      <c r="AY98" s="890">
        <v>2571590</v>
      </c>
      <c r="AZ98" s="891">
        <v>0</v>
      </c>
      <c r="BA98" s="890">
        <v>2571590</v>
      </c>
      <c r="BB98" s="891">
        <v>0</v>
      </c>
      <c r="BC98" s="891">
        <v>0</v>
      </c>
      <c r="BD98" s="892"/>
      <c r="BE98" s="893">
        <f t="shared" si="12"/>
        <v>0.37361839303829786</v>
      </c>
      <c r="BF98" s="893">
        <f t="shared" si="13"/>
        <v>2.1885872340425532E-3</v>
      </c>
    </row>
    <row r="99" spans="1:58" x14ac:dyDescent="0.25">
      <c r="A99" s="826" t="str">
        <f t="shared" ref="A99:A162" si="14">+B99&amp;D99&amp;F99&amp;H99&amp;J99&amp;M99&amp;P99&amp;R99&amp;AJ99</f>
        <v>A2044110</v>
      </c>
      <c r="B99" s="1012" t="s">
        <v>34</v>
      </c>
      <c r="C99" s="1011"/>
      <c r="D99" s="1012" t="s">
        <v>314</v>
      </c>
      <c r="E99" s="1011"/>
      <c r="F99" s="1012" t="s">
        <v>312</v>
      </c>
      <c r="G99" s="1011"/>
      <c r="H99" s="1012" t="s">
        <v>315</v>
      </c>
      <c r="I99" s="1011"/>
      <c r="J99" s="1012" t="s">
        <v>315</v>
      </c>
      <c r="K99" s="1011"/>
      <c r="L99" s="1011"/>
      <c r="M99" s="1012" t="s">
        <v>311</v>
      </c>
      <c r="N99" s="1011"/>
      <c r="O99" s="1011"/>
      <c r="P99" s="1012"/>
      <c r="Q99" s="1011"/>
      <c r="R99" s="1012"/>
      <c r="S99" s="1011"/>
      <c r="T99" s="1013" t="s">
        <v>72</v>
      </c>
      <c r="U99" s="1011"/>
      <c r="V99" s="1011"/>
      <c r="W99" s="1011"/>
      <c r="X99" s="1011"/>
      <c r="Y99" s="1011"/>
      <c r="Z99" s="1011"/>
      <c r="AA99" s="1011"/>
      <c r="AB99" s="1012" t="s">
        <v>305</v>
      </c>
      <c r="AC99" s="1011"/>
      <c r="AD99" s="1011"/>
      <c r="AE99" s="1011"/>
      <c r="AF99" s="1011"/>
      <c r="AG99" s="1012" t="s">
        <v>306</v>
      </c>
      <c r="AH99" s="1011"/>
      <c r="AI99" s="1011"/>
      <c r="AJ99" s="827" t="s">
        <v>85</v>
      </c>
      <c r="AK99" s="1010" t="s">
        <v>307</v>
      </c>
      <c r="AL99" s="1011"/>
      <c r="AM99" s="1011"/>
      <c r="AN99" s="1011"/>
      <c r="AO99" s="1011"/>
      <c r="AP99" s="1011"/>
      <c r="AQ99" s="828">
        <v>196000000</v>
      </c>
      <c r="AR99" s="828">
        <v>193950000</v>
      </c>
      <c r="AS99" s="828">
        <v>2050000</v>
      </c>
      <c r="AT99" s="829">
        <v>0</v>
      </c>
      <c r="AU99" s="828">
        <v>160150000</v>
      </c>
      <c r="AV99" s="828">
        <v>33800000</v>
      </c>
      <c r="AW99" s="828">
        <v>90078161</v>
      </c>
      <c r="AX99" s="828">
        <v>70071839</v>
      </c>
      <c r="AY99" s="828">
        <v>90078161</v>
      </c>
      <c r="AZ99" s="829">
        <v>0</v>
      </c>
      <c r="BA99" s="828">
        <v>90078161</v>
      </c>
      <c r="BB99" s="829">
        <v>0</v>
      </c>
      <c r="BC99" s="829">
        <v>0</v>
      </c>
      <c r="BD99" s="818"/>
      <c r="BE99" s="830">
        <f t="shared" si="12"/>
        <v>0.81709183673469388</v>
      </c>
      <c r="BF99" s="830">
        <f t="shared" si="13"/>
        <v>0.45958245408163267</v>
      </c>
    </row>
    <row r="100" spans="1:58" x14ac:dyDescent="0.25">
      <c r="A100" s="826" t="str">
        <f t="shared" si="14"/>
        <v>A2044113</v>
      </c>
      <c r="B100" s="1012" t="s">
        <v>34</v>
      </c>
      <c r="C100" s="1011"/>
      <c r="D100" s="1012" t="s">
        <v>314</v>
      </c>
      <c r="E100" s="1011"/>
      <c r="F100" s="1012" t="s">
        <v>312</v>
      </c>
      <c r="G100" s="1011"/>
      <c r="H100" s="1012" t="s">
        <v>315</v>
      </c>
      <c r="I100" s="1011"/>
      <c r="J100" s="1012" t="s">
        <v>315</v>
      </c>
      <c r="K100" s="1011"/>
      <c r="L100" s="1011"/>
      <c r="M100" s="1012" t="s">
        <v>311</v>
      </c>
      <c r="N100" s="1011"/>
      <c r="O100" s="1011"/>
      <c r="P100" s="1012"/>
      <c r="Q100" s="1011"/>
      <c r="R100" s="1012"/>
      <c r="S100" s="1011"/>
      <c r="T100" s="1013" t="s">
        <v>72</v>
      </c>
      <c r="U100" s="1011"/>
      <c r="V100" s="1011"/>
      <c r="W100" s="1011"/>
      <c r="X100" s="1011"/>
      <c r="Y100" s="1011"/>
      <c r="Z100" s="1011"/>
      <c r="AA100" s="1011"/>
      <c r="AB100" s="1012" t="s">
        <v>305</v>
      </c>
      <c r="AC100" s="1011"/>
      <c r="AD100" s="1011"/>
      <c r="AE100" s="1011"/>
      <c r="AF100" s="1011"/>
      <c r="AG100" s="1012" t="s">
        <v>306</v>
      </c>
      <c r="AH100" s="1011"/>
      <c r="AI100" s="1011"/>
      <c r="AJ100" s="827" t="s">
        <v>335</v>
      </c>
      <c r="AK100" s="1010" t="s">
        <v>353</v>
      </c>
      <c r="AL100" s="1011"/>
      <c r="AM100" s="1011"/>
      <c r="AN100" s="1011"/>
      <c r="AO100" s="1011"/>
      <c r="AP100" s="1011"/>
      <c r="AQ100" s="828">
        <v>200000000</v>
      </c>
      <c r="AR100" s="828">
        <v>94750000</v>
      </c>
      <c r="AS100" s="828">
        <v>105250000</v>
      </c>
      <c r="AT100" s="829">
        <v>0</v>
      </c>
      <c r="AU100" s="828">
        <v>5500000</v>
      </c>
      <c r="AV100" s="828">
        <v>89250000</v>
      </c>
      <c r="AW100" s="829">
        <v>0</v>
      </c>
      <c r="AX100" s="828">
        <v>5500000</v>
      </c>
      <c r="AY100" s="829">
        <v>0</v>
      </c>
      <c r="AZ100" s="829">
        <v>0</v>
      </c>
      <c r="BA100" s="829">
        <v>0</v>
      </c>
      <c r="BB100" s="829">
        <v>0</v>
      </c>
      <c r="BC100" s="829">
        <v>0</v>
      </c>
      <c r="BD100" s="818"/>
      <c r="BE100" s="830">
        <f t="shared" si="12"/>
        <v>2.75E-2</v>
      </c>
      <c r="BF100" s="830">
        <f t="shared" si="13"/>
        <v>0</v>
      </c>
    </row>
    <row r="101" spans="1:58" x14ac:dyDescent="0.25">
      <c r="A101" s="826" t="str">
        <f t="shared" si="14"/>
        <v>A2044610</v>
      </c>
      <c r="B101" s="1012" t="s">
        <v>34</v>
      </c>
      <c r="C101" s="1011"/>
      <c r="D101" s="1012" t="s">
        <v>314</v>
      </c>
      <c r="E101" s="1011"/>
      <c r="F101" s="1012" t="s">
        <v>312</v>
      </c>
      <c r="G101" s="1011"/>
      <c r="H101" s="1012" t="s">
        <v>315</v>
      </c>
      <c r="I101" s="1011"/>
      <c r="J101" s="1012" t="s">
        <v>315</v>
      </c>
      <c r="K101" s="1011"/>
      <c r="L101" s="1011"/>
      <c r="M101" s="1012" t="s">
        <v>324</v>
      </c>
      <c r="N101" s="1011"/>
      <c r="O101" s="1011"/>
      <c r="P101" s="1012"/>
      <c r="Q101" s="1011"/>
      <c r="R101" s="1012"/>
      <c r="S101" s="1011"/>
      <c r="T101" s="1013" t="s">
        <v>73</v>
      </c>
      <c r="U101" s="1011"/>
      <c r="V101" s="1011"/>
      <c r="W101" s="1011"/>
      <c r="X101" s="1011"/>
      <c r="Y101" s="1011"/>
      <c r="Z101" s="1011"/>
      <c r="AA101" s="1011"/>
      <c r="AB101" s="1012" t="s">
        <v>305</v>
      </c>
      <c r="AC101" s="1011"/>
      <c r="AD101" s="1011"/>
      <c r="AE101" s="1011"/>
      <c r="AF101" s="1011"/>
      <c r="AG101" s="1012" t="s">
        <v>306</v>
      </c>
      <c r="AH101" s="1011"/>
      <c r="AI101" s="1011"/>
      <c r="AJ101" s="827" t="s">
        <v>85</v>
      </c>
      <c r="AK101" s="1010" t="s">
        <v>307</v>
      </c>
      <c r="AL101" s="1011"/>
      <c r="AM101" s="1011"/>
      <c r="AN101" s="1011"/>
      <c r="AO101" s="1011"/>
      <c r="AP101" s="1011"/>
      <c r="AQ101" s="828">
        <v>20000000</v>
      </c>
      <c r="AR101" s="828">
        <v>452200</v>
      </c>
      <c r="AS101" s="828">
        <v>19547800</v>
      </c>
      <c r="AT101" s="829">
        <v>0</v>
      </c>
      <c r="AU101" s="829">
        <v>0</v>
      </c>
      <c r="AV101" s="828">
        <v>452200</v>
      </c>
      <c r="AW101" s="829">
        <v>0</v>
      </c>
      <c r="AX101" s="829">
        <v>0</v>
      </c>
      <c r="AY101" s="829">
        <v>0</v>
      </c>
      <c r="AZ101" s="829">
        <v>0</v>
      </c>
      <c r="BA101" s="829">
        <v>0</v>
      </c>
      <c r="BB101" s="829">
        <v>0</v>
      </c>
      <c r="BC101" s="829">
        <v>0</v>
      </c>
      <c r="BD101" s="818"/>
      <c r="BE101" s="830">
        <f t="shared" si="12"/>
        <v>0</v>
      </c>
      <c r="BF101" s="830">
        <f t="shared" si="13"/>
        <v>0</v>
      </c>
    </row>
    <row r="102" spans="1:58" x14ac:dyDescent="0.25">
      <c r="A102" s="826" t="str">
        <f t="shared" si="14"/>
        <v>A2044613</v>
      </c>
      <c r="B102" s="1012" t="s">
        <v>34</v>
      </c>
      <c r="C102" s="1011"/>
      <c r="D102" s="1012" t="s">
        <v>314</v>
      </c>
      <c r="E102" s="1011"/>
      <c r="F102" s="1012" t="s">
        <v>312</v>
      </c>
      <c r="G102" s="1011"/>
      <c r="H102" s="1012" t="s">
        <v>315</v>
      </c>
      <c r="I102" s="1011"/>
      <c r="J102" s="1012" t="s">
        <v>315</v>
      </c>
      <c r="K102" s="1011"/>
      <c r="L102" s="1011"/>
      <c r="M102" s="1012" t="s">
        <v>324</v>
      </c>
      <c r="N102" s="1011"/>
      <c r="O102" s="1011"/>
      <c r="P102" s="1012"/>
      <c r="Q102" s="1011"/>
      <c r="R102" s="1012"/>
      <c r="S102" s="1011"/>
      <c r="T102" s="1013" t="s">
        <v>73</v>
      </c>
      <c r="U102" s="1011"/>
      <c r="V102" s="1011"/>
      <c r="W102" s="1011"/>
      <c r="X102" s="1011"/>
      <c r="Y102" s="1011"/>
      <c r="Z102" s="1011"/>
      <c r="AA102" s="1011"/>
      <c r="AB102" s="1012" t="s">
        <v>305</v>
      </c>
      <c r="AC102" s="1011"/>
      <c r="AD102" s="1011"/>
      <c r="AE102" s="1011"/>
      <c r="AF102" s="1011"/>
      <c r="AG102" s="1012" t="s">
        <v>306</v>
      </c>
      <c r="AH102" s="1011"/>
      <c r="AI102" s="1011"/>
      <c r="AJ102" s="827" t="s">
        <v>335</v>
      </c>
      <c r="AK102" s="1010" t="s">
        <v>353</v>
      </c>
      <c r="AL102" s="1011"/>
      <c r="AM102" s="1011"/>
      <c r="AN102" s="1011"/>
      <c r="AO102" s="1011"/>
      <c r="AP102" s="1011"/>
      <c r="AQ102" s="828">
        <v>80000000</v>
      </c>
      <c r="AR102" s="829">
        <v>0</v>
      </c>
      <c r="AS102" s="828">
        <v>80000000</v>
      </c>
      <c r="AT102" s="829">
        <v>0</v>
      </c>
      <c r="AU102" s="829">
        <v>0</v>
      </c>
      <c r="AV102" s="829">
        <v>0</v>
      </c>
      <c r="AW102" s="829">
        <v>0</v>
      </c>
      <c r="AX102" s="829">
        <v>0</v>
      </c>
      <c r="AY102" s="829">
        <v>0</v>
      </c>
      <c r="AZ102" s="829">
        <v>0</v>
      </c>
      <c r="BA102" s="829">
        <v>0</v>
      </c>
      <c r="BB102" s="829">
        <v>0</v>
      </c>
      <c r="BC102" s="829">
        <v>0</v>
      </c>
      <c r="BD102" s="818"/>
      <c r="BE102" s="830">
        <f t="shared" si="12"/>
        <v>0</v>
      </c>
      <c r="BF102" s="830">
        <f t="shared" si="13"/>
        <v>0</v>
      </c>
    </row>
    <row r="103" spans="1:58" x14ac:dyDescent="0.25">
      <c r="A103" s="826" t="str">
        <f t="shared" si="14"/>
        <v>A2044910</v>
      </c>
      <c r="B103" s="1012" t="s">
        <v>34</v>
      </c>
      <c r="C103" s="1011"/>
      <c r="D103" s="1012" t="s">
        <v>314</v>
      </c>
      <c r="E103" s="1011"/>
      <c r="F103" s="1012" t="s">
        <v>312</v>
      </c>
      <c r="G103" s="1011"/>
      <c r="H103" s="1012" t="s">
        <v>315</v>
      </c>
      <c r="I103" s="1011"/>
      <c r="J103" s="1012" t="s">
        <v>315</v>
      </c>
      <c r="K103" s="1011"/>
      <c r="L103" s="1011"/>
      <c r="M103" s="1012" t="s">
        <v>320</v>
      </c>
      <c r="N103" s="1011"/>
      <c r="O103" s="1011"/>
      <c r="P103" s="1012"/>
      <c r="Q103" s="1011"/>
      <c r="R103" s="1012"/>
      <c r="S103" s="1011"/>
      <c r="T103" s="1013" t="s">
        <v>74</v>
      </c>
      <c r="U103" s="1011"/>
      <c r="V103" s="1011"/>
      <c r="W103" s="1011"/>
      <c r="X103" s="1011"/>
      <c r="Y103" s="1011"/>
      <c r="Z103" s="1011"/>
      <c r="AA103" s="1011"/>
      <c r="AB103" s="1012" t="s">
        <v>305</v>
      </c>
      <c r="AC103" s="1011"/>
      <c r="AD103" s="1011"/>
      <c r="AE103" s="1011"/>
      <c r="AF103" s="1011"/>
      <c r="AG103" s="1012" t="s">
        <v>306</v>
      </c>
      <c r="AH103" s="1011"/>
      <c r="AI103" s="1011"/>
      <c r="AJ103" s="827" t="s">
        <v>85</v>
      </c>
      <c r="AK103" s="1010" t="s">
        <v>307</v>
      </c>
      <c r="AL103" s="1011"/>
      <c r="AM103" s="1011"/>
      <c r="AN103" s="1011"/>
      <c r="AO103" s="1011"/>
      <c r="AP103" s="1011"/>
      <c r="AQ103" s="828">
        <v>10000000</v>
      </c>
      <c r="AR103" s="828">
        <v>6732400</v>
      </c>
      <c r="AS103" s="828">
        <v>3267600</v>
      </c>
      <c r="AT103" s="829">
        <v>0</v>
      </c>
      <c r="AU103" s="828">
        <v>4762508</v>
      </c>
      <c r="AV103" s="828">
        <v>1969892</v>
      </c>
      <c r="AW103" s="828">
        <v>4762508</v>
      </c>
      <c r="AX103" s="829">
        <v>0</v>
      </c>
      <c r="AY103" s="828">
        <v>4762508</v>
      </c>
      <c r="AZ103" s="829">
        <v>0</v>
      </c>
      <c r="BA103" s="828">
        <v>4762508</v>
      </c>
      <c r="BB103" s="829">
        <v>0</v>
      </c>
      <c r="BC103" s="829">
        <v>0</v>
      </c>
      <c r="BD103" s="818"/>
      <c r="BE103" s="830">
        <f t="shared" si="12"/>
        <v>0.47625079999999997</v>
      </c>
      <c r="BF103" s="830">
        <f t="shared" si="13"/>
        <v>0.47625079999999997</v>
      </c>
    </row>
    <row r="104" spans="1:58" x14ac:dyDescent="0.25">
      <c r="A104" s="826" t="str">
        <f t="shared" si="14"/>
        <v>A2044913</v>
      </c>
      <c r="B104" s="1012" t="s">
        <v>34</v>
      </c>
      <c r="C104" s="1011"/>
      <c r="D104" s="1012" t="s">
        <v>314</v>
      </c>
      <c r="E104" s="1011"/>
      <c r="F104" s="1012" t="s">
        <v>312</v>
      </c>
      <c r="G104" s="1011"/>
      <c r="H104" s="1012" t="s">
        <v>315</v>
      </c>
      <c r="I104" s="1011"/>
      <c r="J104" s="1012" t="s">
        <v>315</v>
      </c>
      <c r="K104" s="1011"/>
      <c r="L104" s="1011"/>
      <c r="M104" s="1012" t="s">
        <v>320</v>
      </c>
      <c r="N104" s="1011"/>
      <c r="O104" s="1011"/>
      <c r="P104" s="1012"/>
      <c r="Q104" s="1011"/>
      <c r="R104" s="1012"/>
      <c r="S104" s="1011"/>
      <c r="T104" s="1013" t="s">
        <v>74</v>
      </c>
      <c r="U104" s="1011"/>
      <c r="V104" s="1011"/>
      <c r="W104" s="1011"/>
      <c r="X104" s="1011"/>
      <c r="Y104" s="1011"/>
      <c r="Z104" s="1011"/>
      <c r="AA104" s="1011"/>
      <c r="AB104" s="1012" t="s">
        <v>305</v>
      </c>
      <c r="AC104" s="1011"/>
      <c r="AD104" s="1011"/>
      <c r="AE104" s="1011"/>
      <c r="AF104" s="1011"/>
      <c r="AG104" s="1012" t="s">
        <v>306</v>
      </c>
      <c r="AH104" s="1011"/>
      <c r="AI104" s="1011"/>
      <c r="AJ104" s="827" t="s">
        <v>335</v>
      </c>
      <c r="AK104" s="1010" t="s">
        <v>353</v>
      </c>
      <c r="AL104" s="1011"/>
      <c r="AM104" s="1011"/>
      <c r="AN104" s="1011"/>
      <c r="AO104" s="1011"/>
      <c r="AP104" s="1011"/>
      <c r="AQ104" s="828">
        <v>20000000</v>
      </c>
      <c r="AR104" s="828">
        <v>200000</v>
      </c>
      <c r="AS104" s="828">
        <v>19800000</v>
      </c>
      <c r="AT104" s="829">
        <v>0</v>
      </c>
      <c r="AU104" s="829">
        <v>0</v>
      </c>
      <c r="AV104" s="828">
        <v>200000</v>
      </c>
      <c r="AW104" s="829">
        <v>0</v>
      </c>
      <c r="AX104" s="829">
        <v>0</v>
      </c>
      <c r="AY104" s="829">
        <v>0</v>
      </c>
      <c r="AZ104" s="829">
        <v>0</v>
      </c>
      <c r="BA104" s="829">
        <v>0</v>
      </c>
      <c r="BB104" s="829">
        <v>0</v>
      </c>
      <c r="BC104" s="829">
        <v>0</v>
      </c>
      <c r="BD104" s="818"/>
      <c r="BE104" s="830">
        <f t="shared" si="12"/>
        <v>0</v>
      </c>
      <c r="BF104" s="830">
        <f t="shared" si="13"/>
        <v>0</v>
      </c>
    </row>
    <row r="105" spans="1:58" x14ac:dyDescent="0.25">
      <c r="A105" s="826" t="str">
        <f t="shared" si="14"/>
        <v>A20441510</v>
      </c>
      <c r="B105" s="1012" t="s">
        <v>34</v>
      </c>
      <c r="C105" s="1011"/>
      <c r="D105" s="1012" t="s">
        <v>314</v>
      </c>
      <c r="E105" s="1011"/>
      <c r="F105" s="1012" t="s">
        <v>312</v>
      </c>
      <c r="G105" s="1011"/>
      <c r="H105" s="1012" t="s">
        <v>315</v>
      </c>
      <c r="I105" s="1011"/>
      <c r="J105" s="1012" t="s">
        <v>315</v>
      </c>
      <c r="K105" s="1011"/>
      <c r="L105" s="1011"/>
      <c r="M105" s="1012" t="s">
        <v>318</v>
      </c>
      <c r="N105" s="1011"/>
      <c r="O105" s="1011"/>
      <c r="P105" s="1012"/>
      <c r="Q105" s="1011"/>
      <c r="R105" s="1012"/>
      <c r="S105" s="1011"/>
      <c r="T105" s="1013" t="s">
        <v>75</v>
      </c>
      <c r="U105" s="1011"/>
      <c r="V105" s="1011"/>
      <c r="W105" s="1011"/>
      <c r="X105" s="1011"/>
      <c r="Y105" s="1011"/>
      <c r="Z105" s="1011"/>
      <c r="AA105" s="1011"/>
      <c r="AB105" s="1012" t="s">
        <v>305</v>
      </c>
      <c r="AC105" s="1011"/>
      <c r="AD105" s="1011"/>
      <c r="AE105" s="1011"/>
      <c r="AF105" s="1011"/>
      <c r="AG105" s="1012" t="s">
        <v>306</v>
      </c>
      <c r="AH105" s="1011"/>
      <c r="AI105" s="1011"/>
      <c r="AJ105" s="827" t="s">
        <v>85</v>
      </c>
      <c r="AK105" s="1010" t="s">
        <v>307</v>
      </c>
      <c r="AL105" s="1011"/>
      <c r="AM105" s="1011"/>
      <c r="AN105" s="1011"/>
      <c r="AO105" s="1011"/>
      <c r="AP105" s="1011"/>
      <c r="AQ105" s="828">
        <v>6600000</v>
      </c>
      <c r="AR105" s="828">
        <v>5673760</v>
      </c>
      <c r="AS105" s="828">
        <v>926240</v>
      </c>
      <c r="AT105" s="829">
        <v>0</v>
      </c>
      <c r="AU105" s="828">
        <v>5673760</v>
      </c>
      <c r="AV105" s="829">
        <v>0</v>
      </c>
      <c r="AW105" s="828">
        <v>5673760</v>
      </c>
      <c r="AX105" s="829">
        <v>0</v>
      </c>
      <c r="AY105" s="828">
        <v>5673760</v>
      </c>
      <c r="AZ105" s="829">
        <v>0</v>
      </c>
      <c r="BA105" s="828">
        <v>5673760</v>
      </c>
      <c r="BB105" s="829">
        <v>0</v>
      </c>
      <c r="BC105" s="829">
        <v>0</v>
      </c>
      <c r="BD105" s="818"/>
      <c r="BE105" s="830">
        <f t="shared" si="12"/>
        <v>0.85966060606060601</v>
      </c>
      <c r="BF105" s="830">
        <f t="shared" si="13"/>
        <v>0.85966060606060601</v>
      </c>
    </row>
    <row r="106" spans="1:58" x14ac:dyDescent="0.25">
      <c r="A106" s="826" t="str">
        <f t="shared" si="14"/>
        <v>A20441513</v>
      </c>
      <c r="B106" s="1012" t="s">
        <v>34</v>
      </c>
      <c r="C106" s="1011"/>
      <c r="D106" s="1012" t="s">
        <v>314</v>
      </c>
      <c r="E106" s="1011"/>
      <c r="F106" s="1012" t="s">
        <v>312</v>
      </c>
      <c r="G106" s="1011"/>
      <c r="H106" s="1012" t="s">
        <v>315</v>
      </c>
      <c r="I106" s="1011"/>
      <c r="J106" s="1012" t="s">
        <v>315</v>
      </c>
      <c r="K106" s="1011"/>
      <c r="L106" s="1011"/>
      <c r="M106" s="1012" t="s">
        <v>318</v>
      </c>
      <c r="N106" s="1011"/>
      <c r="O106" s="1011"/>
      <c r="P106" s="1012"/>
      <c r="Q106" s="1011"/>
      <c r="R106" s="1012"/>
      <c r="S106" s="1011"/>
      <c r="T106" s="1013" t="s">
        <v>75</v>
      </c>
      <c r="U106" s="1011"/>
      <c r="V106" s="1011"/>
      <c r="W106" s="1011"/>
      <c r="X106" s="1011"/>
      <c r="Y106" s="1011"/>
      <c r="Z106" s="1011"/>
      <c r="AA106" s="1011"/>
      <c r="AB106" s="1012" t="s">
        <v>305</v>
      </c>
      <c r="AC106" s="1011"/>
      <c r="AD106" s="1011"/>
      <c r="AE106" s="1011"/>
      <c r="AF106" s="1011"/>
      <c r="AG106" s="1012" t="s">
        <v>306</v>
      </c>
      <c r="AH106" s="1011"/>
      <c r="AI106" s="1011"/>
      <c r="AJ106" s="827" t="s">
        <v>335</v>
      </c>
      <c r="AK106" s="1010" t="s">
        <v>353</v>
      </c>
      <c r="AL106" s="1011"/>
      <c r="AM106" s="1011"/>
      <c r="AN106" s="1011"/>
      <c r="AO106" s="1011"/>
      <c r="AP106" s="1011"/>
      <c r="AQ106" s="828">
        <v>550000000</v>
      </c>
      <c r="AR106" s="828">
        <v>550000000</v>
      </c>
      <c r="AS106" s="829">
        <v>0</v>
      </c>
      <c r="AT106" s="829">
        <v>0</v>
      </c>
      <c r="AU106" s="828">
        <v>433501611.81999999</v>
      </c>
      <c r="AV106" s="828">
        <v>116498388.18000001</v>
      </c>
      <c r="AW106" s="828">
        <v>2571590</v>
      </c>
      <c r="AX106" s="828">
        <v>430930021.81999999</v>
      </c>
      <c r="AY106" s="828">
        <v>2571590</v>
      </c>
      <c r="AZ106" s="829">
        <v>0</v>
      </c>
      <c r="BA106" s="828">
        <v>2571590</v>
      </c>
      <c r="BB106" s="829">
        <v>0</v>
      </c>
      <c r="BC106" s="829">
        <v>0</v>
      </c>
      <c r="BD106" s="818"/>
      <c r="BE106" s="830">
        <f t="shared" si="12"/>
        <v>0.78818474876363631</v>
      </c>
      <c r="BF106" s="830">
        <f t="shared" si="13"/>
        <v>4.6756181818181815E-3</v>
      </c>
    </row>
    <row r="107" spans="1:58" x14ac:dyDescent="0.25">
      <c r="A107" s="826" t="str">
        <f t="shared" si="14"/>
        <v>A20441710</v>
      </c>
      <c r="B107" s="1012" t="s">
        <v>34</v>
      </c>
      <c r="C107" s="1011"/>
      <c r="D107" s="1012" t="s">
        <v>314</v>
      </c>
      <c r="E107" s="1011"/>
      <c r="F107" s="1012" t="s">
        <v>312</v>
      </c>
      <c r="G107" s="1011"/>
      <c r="H107" s="1012" t="s">
        <v>315</v>
      </c>
      <c r="I107" s="1011"/>
      <c r="J107" s="1012" t="s">
        <v>315</v>
      </c>
      <c r="K107" s="1011"/>
      <c r="L107" s="1011"/>
      <c r="M107" s="1012" t="s">
        <v>330</v>
      </c>
      <c r="N107" s="1011"/>
      <c r="O107" s="1011"/>
      <c r="P107" s="1012"/>
      <c r="Q107" s="1011"/>
      <c r="R107" s="1012"/>
      <c r="S107" s="1011"/>
      <c r="T107" s="1013" t="s">
        <v>76</v>
      </c>
      <c r="U107" s="1011"/>
      <c r="V107" s="1011"/>
      <c r="W107" s="1011"/>
      <c r="X107" s="1011"/>
      <c r="Y107" s="1011"/>
      <c r="Z107" s="1011"/>
      <c r="AA107" s="1011"/>
      <c r="AB107" s="1012" t="s">
        <v>305</v>
      </c>
      <c r="AC107" s="1011"/>
      <c r="AD107" s="1011"/>
      <c r="AE107" s="1011"/>
      <c r="AF107" s="1011"/>
      <c r="AG107" s="1012" t="s">
        <v>306</v>
      </c>
      <c r="AH107" s="1011"/>
      <c r="AI107" s="1011"/>
      <c r="AJ107" s="827" t="s">
        <v>85</v>
      </c>
      <c r="AK107" s="1010" t="s">
        <v>307</v>
      </c>
      <c r="AL107" s="1011"/>
      <c r="AM107" s="1011"/>
      <c r="AN107" s="1011"/>
      <c r="AO107" s="1011"/>
      <c r="AP107" s="1011"/>
      <c r="AQ107" s="828">
        <v>7503744</v>
      </c>
      <c r="AR107" s="828">
        <v>6150000</v>
      </c>
      <c r="AS107" s="828">
        <v>1353744</v>
      </c>
      <c r="AT107" s="829">
        <v>0</v>
      </c>
      <c r="AU107" s="828">
        <v>4786155</v>
      </c>
      <c r="AV107" s="828">
        <v>1363845</v>
      </c>
      <c r="AW107" s="828">
        <v>4786155</v>
      </c>
      <c r="AX107" s="829">
        <v>0</v>
      </c>
      <c r="AY107" s="828">
        <v>4786155</v>
      </c>
      <c r="AZ107" s="829">
        <v>0</v>
      </c>
      <c r="BA107" s="828">
        <v>4786155</v>
      </c>
      <c r="BB107" s="829">
        <v>0</v>
      </c>
      <c r="BC107" s="829">
        <v>0</v>
      </c>
      <c r="BD107" s="818"/>
      <c r="BE107" s="830">
        <f t="shared" si="12"/>
        <v>0.63783559247223787</v>
      </c>
      <c r="BF107" s="830">
        <f t="shared" si="13"/>
        <v>0.63783559247223787</v>
      </c>
    </row>
    <row r="108" spans="1:58" x14ac:dyDescent="0.25">
      <c r="A108" s="826" t="str">
        <f t="shared" si="14"/>
        <v>A20441713</v>
      </c>
      <c r="B108" s="1012" t="s">
        <v>34</v>
      </c>
      <c r="C108" s="1011"/>
      <c r="D108" s="1012" t="s">
        <v>314</v>
      </c>
      <c r="E108" s="1011"/>
      <c r="F108" s="1012" t="s">
        <v>312</v>
      </c>
      <c r="G108" s="1011"/>
      <c r="H108" s="1012" t="s">
        <v>315</v>
      </c>
      <c r="I108" s="1011"/>
      <c r="J108" s="1012" t="s">
        <v>315</v>
      </c>
      <c r="K108" s="1011"/>
      <c r="L108" s="1011"/>
      <c r="M108" s="1012" t="s">
        <v>330</v>
      </c>
      <c r="N108" s="1011"/>
      <c r="O108" s="1011"/>
      <c r="P108" s="1012"/>
      <c r="Q108" s="1011"/>
      <c r="R108" s="1012"/>
      <c r="S108" s="1011"/>
      <c r="T108" s="1013" t="s">
        <v>76</v>
      </c>
      <c r="U108" s="1011"/>
      <c r="V108" s="1011"/>
      <c r="W108" s="1011"/>
      <c r="X108" s="1011"/>
      <c r="Y108" s="1011"/>
      <c r="Z108" s="1011"/>
      <c r="AA108" s="1011"/>
      <c r="AB108" s="1012" t="s">
        <v>305</v>
      </c>
      <c r="AC108" s="1011"/>
      <c r="AD108" s="1011"/>
      <c r="AE108" s="1011"/>
      <c r="AF108" s="1011"/>
      <c r="AG108" s="1012" t="s">
        <v>306</v>
      </c>
      <c r="AH108" s="1011"/>
      <c r="AI108" s="1011"/>
      <c r="AJ108" s="827" t="s">
        <v>335</v>
      </c>
      <c r="AK108" s="1010" t="s">
        <v>353</v>
      </c>
      <c r="AL108" s="1011"/>
      <c r="AM108" s="1011"/>
      <c r="AN108" s="1011"/>
      <c r="AO108" s="1011"/>
      <c r="AP108" s="1011"/>
      <c r="AQ108" s="828">
        <v>35000000</v>
      </c>
      <c r="AR108" s="829">
        <v>0</v>
      </c>
      <c r="AS108" s="828">
        <v>35000000</v>
      </c>
      <c r="AT108" s="829">
        <v>0</v>
      </c>
      <c r="AU108" s="829">
        <v>0</v>
      </c>
      <c r="AV108" s="829">
        <v>0</v>
      </c>
      <c r="AW108" s="829">
        <v>0</v>
      </c>
      <c r="AX108" s="829">
        <v>0</v>
      </c>
      <c r="AY108" s="829">
        <v>0</v>
      </c>
      <c r="AZ108" s="829">
        <v>0</v>
      </c>
      <c r="BA108" s="829">
        <v>0</v>
      </c>
      <c r="BB108" s="829">
        <v>0</v>
      </c>
      <c r="BC108" s="829">
        <v>0</v>
      </c>
      <c r="BD108" s="818"/>
      <c r="BE108" s="830">
        <f t="shared" si="12"/>
        <v>0</v>
      </c>
      <c r="BF108" s="830">
        <f t="shared" si="13"/>
        <v>0</v>
      </c>
    </row>
    <row r="109" spans="1:58" x14ac:dyDescent="0.25">
      <c r="A109" s="826" t="str">
        <f t="shared" si="14"/>
        <v>A20441810</v>
      </c>
      <c r="B109" s="1012" t="s">
        <v>34</v>
      </c>
      <c r="C109" s="1011"/>
      <c r="D109" s="1012" t="s">
        <v>314</v>
      </c>
      <c r="E109" s="1011"/>
      <c r="F109" s="1012" t="s">
        <v>312</v>
      </c>
      <c r="G109" s="1011"/>
      <c r="H109" s="1012" t="s">
        <v>315</v>
      </c>
      <c r="I109" s="1011"/>
      <c r="J109" s="1012" t="s">
        <v>315</v>
      </c>
      <c r="K109" s="1011"/>
      <c r="L109" s="1011"/>
      <c r="M109" s="1012" t="s">
        <v>331</v>
      </c>
      <c r="N109" s="1011"/>
      <c r="O109" s="1011"/>
      <c r="P109" s="1012"/>
      <c r="Q109" s="1011"/>
      <c r="R109" s="1012"/>
      <c r="S109" s="1011"/>
      <c r="T109" s="1013" t="s">
        <v>77</v>
      </c>
      <c r="U109" s="1011"/>
      <c r="V109" s="1011"/>
      <c r="W109" s="1011"/>
      <c r="X109" s="1011"/>
      <c r="Y109" s="1011"/>
      <c r="Z109" s="1011"/>
      <c r="AA109" s="1011"/>
      <c r="AB109" s="1012" t="s">
        <v>305</v>
      </c>
      <c r="AC109" s="1011"/>
      <c r="AD109" s="1011"/>
      <c r="AE109" s="1011"/>
      <c r="AF109" s="1011"/>
      <c r="AG109" s="1012" t="s">
        <v>306</v>
      </c>
      <c r="AH109" s="1011"/>
      <c r="AI109" s="1011"/>
      <c r="AJ109" s="827" t="s">
        <v>85</v>
      </c>
      <c r="AK109" s="1010" t="s">
        <v>307</v>
      </c>
      <c r="AL109" s="1011"/>
      <c r="AM109" s="1011"/>
      <c r="AN109" s="1011"/>
      <c r="AO109" s="1011"/>
      <c r="AP109" s="1011"/>
      <c r="AQ109" s="828">
        <v>9000000</v>
      </c>
      <c r="AR109" s="828">
        <v>5200000</v>
      </c>
      <c r="AS109" s="828">
        <v>3800000</v>
      </c>
      <c r="AT109" s="829">
        <v>0</v>
      </c>
      <c r="AU109" s="828">
        <v>4023492</v>
      </c>
      <c r="AV109" s="828">
        <v>1176508</v>
      </c>
      <c r="AW109" s="828">
        <v>4023492</v>
      </c>
      <c r="AX109" s="829">
        <v>0</v>
      </c>
      <c r="AY109" s="828">
        <v>4023492</v>
      </c>
      <c r="AZ109" s="829">
        <v>0</v>
      </c>
      <c r="BA109" s="828">
        <v>4023492</v>
      </c>
      <c r="BB109" s="829">
        <v>0</v>
      </c>
      <c r="BC109" s="829">
        <v>0</v>
      </c>
      <c r="BD109" s="818"/>
      <c r="BE109" s="830">
        <f t="shared" si="12"/>
        <v>0.44705466666666666</v>
      </c>
      <c r="BF109" s="830">
        <f t="shared" si="13"/>
        <v>0.44705466666666666</v>
      </c>
    </row>
    <row r="110" spans="1:58" x14ac:dyDescent="0.25">
      <c r="A110" s="826" t="str">
        <f t="shared" si="14"/>
        <v>A20442010</v>
      </c>
      <c r="B110" s="1012" t="s">
        <v>34</v>
      </c>
      <c r="C110" s="1011"/>
      <c r="D110" s="1012" t="s">
        <v>314</v>
      </c>
      <c r="E110" s="1011"/>
      <c r="F110" s="1012" t="s">
        <v>312</v>
      </c>
      <c r="G110" s="1011"/>
      <c r="H110" s="1012" t="s">
        <v>315</v>
      </c>
      <c r="I110" s="1011"/>
      <c r="J110" s="1012" t="s">
        <v>315</v>
      </c>
      <c r="K110" s="1011"/>
      <c r="L110" s="1011"/>
      <c r="M110" s="1012" t="s">
        <v>332</v>
      </c>
      <c r="N110" s="1011"/>
      <c r="O110" s="1011"/>
      <c r="P110" s="1012"/>
      <c r="Q110" s="1011"/>
      <c r="R110" s="1012"/>
      <c r="S110" s="1011"/>
      <c r="T110" s="1013" t="s">
        <v>78</v>
      </c>
      <c r="U110" s="1011"/>
      <c r="V110" s="1011"/>
      <c r="W110" s="1011"/>
      <c r="X110" s="1011"/>
      <c r="Y110" s="1011"/>
      <c r="Z110" s="1011"/>
      <c r="AA110" s="1011"/>
      <c r="AB110" s="1012" t="s">
        <v>305</v>
      </c>
      <c r="AC110" s="1011"/>
      <c r="AD110" s="1011"/>
      <c r="AE110" s="1011"/>
      <c r="AF110" s="1011"/>
      <c r="AG110" s="1012" t="s">
        <v>306</v>
      </c>
      <c r="AH110" s="1011"/>
      <c r="AI110" s="1011"/>
      <c r="AJ110" s="827" t="s">
        <v>85</v>
      </c>
      <c r="AK110" s="1010" t="s">
        <v>307</v>
      </c>
      <c r="AL110" s="1011"/>
      <c r="AM110" s="1011"/>
      <c r="AN110" s="1011"/>
      <c r="AO110" s="1011"/>
      <c r="AP110" s="1011"/>
      <c r="AQ110" s="828">
        <v>33000000</v>
      </c>
      <c r="AR110" s="828">
        <v>31828279</v>
      </c>
      <c r="AS110" s="828">
        <v>1171721</v>
      </c>
      <c r="AT110" s="829">
        <v>0</v>
      </c>
      <c r="AU110" s="828">
        <v>22298609</v>
      </c>
      <c r="AV110" s="828">
        <v>9529670</v>
      </c>
      <c r="AW110" s="828">
        <v>22298609</v>
      </c>
      <c r="AX110" s="829">
        <v>0</v>
      </c>
      <c r="AY110" s="828">
        <v>22298609</v>
      </c>
      <c r="AZ110" s="829">
        <v>0</v>
      </c>
      <c r="BA110" s="828">
        <v>22298609</v>
      </c>
      <c r="BB110" s="829">
        <v>0</v>
      </c>
      <c r="BC110" s="829">
        <v>0</v>
      </c>
      <c r="BD110" s="818"/>
      <c r="BE110" s="830">
        <f t="shared" si="12"/>
        <v>0.67571542424242426</v>
      </c>
      <c r="BF110" s="830">
        <f t="shared" si="13"/>
        <v>0.67571542424242426</v>
      </c>
    </row>
    <row r="111" spans="1:58" x14ac:dyDescent="0.25">
      <c r="A111" s="826" t="str">
        <f t="shared" si="14"/>
        <v>A20442013</v>
      </c>
      <c r="B111" s="1012" t="s">
        <v>34</v>
      </c>
      <c r="C111" s="1011"/>
      <c r="D111" s="1012" t="s">
        <v>314</v>
      </c>
      <c r="E111" s="1011"/>
      <c r="F111" s="1012" t="s">
        <v>312</v>
      </c>
      <c r="G111" s="1011"/>
      <c r="H111" s="1012" t="s">
        <v>315</v>
      </c>
      <c r="I111" s="1011"/>
      <c r="J111" s="1012" t="s">
        <v>315</v>
      </c>
      <c r="K111" s="1011"/>
      <c r="L111" s="1011"/>
      <c r="M111" s="1012" t="s">
        <v>332</v>
      </c>
      <c r="N111" s="1011"/>
      <c r="O111" s="1011"/>
      <c r="P111" s="1012"/>
      <c r="Q111" s="1011"/>
      <c r="R111" s="1012"/>
      <c r="S111" s="1011"/>
      <c r="T111" s="1013" t="s">
        <v>78</v>
      </c>
      <c r="U111" s="1011"/>
      <c r="V111" s="1011"/>
      <c r="W111" s="1011"/>
      <c r="X111" s="1011"/>
      <c r="Y111" s="1011"/>
      <c r="Z111" s="1011"/>
      <c r="AA111" s="1011"/>
      <c r="AB111" s="1012" t="s">
        <v>305</v>
      </c>
      <c r="AC111" s="1011"/>
      <c r="AD111" s="1011"/>
      <c r="AE111" s="1011"/>
      <c r="AF111" s="1011"/>
      <c r="AG111" s="1012" t="s">
        <v>306</v>
      </c>
      <c r="AH111" s="1011"/>
      <c r="AI111" s="1011"/>
      <c r="AJ111" s="827" t="s">
        <v>335</v>
      </c>
      <c r="AK111" s="1010" t="s">
        <v>353</v>
      </c>
      <c r="AL111" s="1011"/>
      <c r="AM111" s="1011"/>
      <c r="AN111" s="1011"/>
      <c r="AO111" s="1011"/>
      <c r="AP111" s="1011"/>
      <c r="AQ111" s="828">
        <v>270000000</v>
      </c>
      <c r="AR111" s="829">
        <v>0</v>
      </c>
      <c r="AS111" s="828">
        <v>270000000</v>
      </c>
      <c r="AT111" s="829">
        <v>0</v>
      </c>
      <c r="AU111" s="829">
        <v>0</v>
      </c>
      <c r="AV111" s="829">
        <v>0</v>
      </c>
      <c r="AW111" s="829">
        <v>0</v>
      </c>
      <c r="AX111" s="829">
        <v>0</v>
      </c>
      <c r="AY111" s="829">
        <v>0</v>
      </c>
      <c r="AZ111" s="829">
        <v>0</v>
      </c>
      <c r="BA111" s="829">
        <v>0</v>
      </c>
      <c r="BB111" s="829">
        <v>0</v>
      </c>
      <c r="BC111" s="829">
        <v>0</v>
      </c>
      <c r="BD111" s="818"/>
      <c r="BE111" s="830">
        <f t="shared" si="12"/>
        <v>0</v>
      </c>
      <c r="BF111" s="830">
        <f t="shared" si="13"/>
        <v>0</v>
      </c>
    </row>
    <row r="112" spans="1:58" x14ac:dyDescent="0.25">
      <c r="A112" s="826" t="str">
        <f t="shared" si="14"/>
        <v>A20442310</v>
      </c>
      <c r="B112" s="1012" t="s">
        <v>34</v>
      </c>
      <c r="C112" s="1011"/>
      <c r="D112" s="1012" t="s">
        <v>314</v>
      </c>
      <c r="E112" s="1011"/>
      <c r="F112" s="1012" t="s">
        <v>312</v>
      </c>
      <c r="G112" s="1011"/>
      <c r="H112" s="1012" t="s">
        <v>315</v>
      </c>
      <c r="I112" s="1011"/>
      <c r="J112" s="1012" t="s">
        <v>315</v>
      </c>
      <c r="K112" s="1011"/>
      <c r="L112" s="1011"/>
      <c r="M112" s="1012" t="s">
        <v>334</v>
      </c>
      <c r="N112" s="1011"/>
      <c r="O112" s="1011"/>
      <c r="P112" s="1012"/>
      <c r="Q112" s="1011"/>
      <c r="R112" s="1012"/>
      <c r="S112" s="1011"/>
      <c r="T112" s="1013" t="s">
        <v>79</v>
      </c>
      <c r="U112" s="1011"/>
      <c r="V112" s="1011"/>
      <c r="W112" s="1011"/>
      <c r="X112" s="1011"/>
      <c r="Y112" s="1011"/>
      <c r="Z112" s="1011"/>
      <c r="AA112" s="1011"/>
      <c r="AB112" s="1012" t="s">
        <v>305</v>
      </c>
      <c r="AC112" s="1011"/>
      <c r="AD112" s="1011"/>
      <c r="AE112" s="1011"/>
      <c r="AF112" s="1011"/>
      <c r="AG112" s="1012" t="s">
        <v>306</v>
      </c>
      <c r="AH112" s="1011"/>
      <c r="AI112" s="1011"/>
      <c r="AJ112" s="827" t="s">
        <v>85</v>
      </c>
      <c r="AK112" s="1010" t="s">
        <v>307</v>
      </c>
      <c r="AL112" s="1011"/>
      <c r="AM112" s="1011"/>
      <c r="AN112" s="1011"/>
      <c r="AO112" s="1011"/>
      <c r="AP112" s="1011"/>
      <c r="AQ112" s="828">
        <v>4619422</v>
      </c>
      <c r="AR112" s="828">
        <v>4619422</v>
      </c>
      <c r="AS112" s="829">
        <v>0</v>
      </c>
      <c r="AT112" s="829">
        <v>0</v>
      </c>
      <c r="AU112" s="828">
        <v>4619422</v>
      </c>
      <c r="AV112" s="829">
        <v>0</v>
      </c>
      <c r="AW112" s="828">
        <v>4619422</v>
      </c>
      <c r="AX112" s="829">
        <v>0</v>
      </c>
      <c r="AY112" s="828">
        <v>4619422</v>
      </c>
      <c r="AZ112" s="829">
        <v>0</v>
      </c>
      <c r="BA112" s="828">
        <v>4619422</v>
      </c>
      <c r="BB112" s="829">
        <v>0</v>
      </c>
      <c r="BC112" s="829">
        <v>0</v>
      </c>
      <c r="BD112" s="818"/>
      <c r="BE112" s="830">
        <f t="shared" si="12"/>
        <v>1</v>
      </c>
      <c r="BF112" s="830">
        <f t="shared" si="13"/>
        <v>1</v>
      </c>
    </row>
    <row r="113" spans="1:58" x14ac:dyDescent="0.25">
      <c r="A113" s="826" t="str">
        <f t="shared" si="14"/>
        <v>A20442313</v>
      </c>
      <c r="B113" s="1012" t="s">
        <v>34</v>
      </c>
      <c r="C113" s="1011"/>
      <c r="D113" s="1012" t="s">
        <v>314</v>
      </c>
      <c r="E113" s="1011"/>
      <c r="F113" s="1012" t="s">
        <v>312</v>
      </c>
      <c r="G113" s="1011"/>
      <c r="H113" s="1012" t="s">
        <v>315</v>
      </c>
      <c r="I113" s="1011"/>
      <c r="J113" s="1012" t="s">
        <v>315</v>
      </c>
      <c r="K113" s="1011"/>
      <c r="L113" s="1011"/>
      <c r="M113" s="1012" t="s">
        <v>334</v>
      </c>
      <c r="N113" s="1011"/>
      <c r="O113" s="1011"/>
      <c r="P113" s="1012"/>
      <c r="Q113" s="1011"/>
      <c r="R113" s="1012"/>
      <c r="S113" s="1011"/>
      <c r="T113" s="1013" t="s">
        <v>79</v>
      </c>
      <c r="U113" s="1011"/>
      <c r="V113" s="1011"/>
      <c r="W113" s="1011"/>
      <c r="X113" s="1011"/>
      <c r="Y113" s="1011"/>
      <c r="Z113" s="1011"/>
      <c r="AA113" s="1011"/>
      <c r="AB113" s="1012" t="s">
        <v>305</v>
      </c>
      <c r="AC113" s="1011"/>
      <c r="AD113" s="1011"/>
      <c r="AE113" s="1011"/>
      <c r="AF113" s="1011"/>
      <c r="AG113" s="1012" t="s">
        <v>306</v>
      </c>
      <c r="AH113" s="1011"/>
      <c r="AI113" s="1011"/>
      <c r="AJ113" s="827" t="s">
        <v>335</v>
      </c>
      <c r="AK113" s="1010" t="s">
        <v>353</v>
      </c>
      <c r="AL113" s="1011"/>
      <c r="AM113" s="1011"/>
      <c r="AN113" s="1011"/>
      <c r="AO113" s="1011"/>
      <c r="AP113" s="1011"/>
      <c r="AQ113" s="828">
        <v>20000000</v>
      </c>
      <c r="AR113" s="829">
        <v>0</v>
      </c>
      <c r="AS113" s="828">
        <v>20000000</v>
      </c>
      <c r="AT113" s="829">
        <v>0</v>
      </c>
      <c r="AU113" s="829">
        <v>0</v>
      </c>
      <c r="AV113" s="829">
        <v>0</v>
      </c>
      <c r="AW113" s="829">
        <v>0</v>
      </c>
      <c r="AX113" s="829">
        <v>0</v>
      </c>
      <c r="AY113" s="829">
        <v>0</v>
      </c>
      <c r="AZ113" s="829">
        <v>0</v>
      </c>
      <c r="BA113" s="829">
        <v>0</v>
      </c>
      <c r="BB113" s="829">
        <v>0</v>
      </c>
      <c r="BC113" s="829">
        <v>0</v>
      </c>
      <c r="BD113" s="818"/>
      <c r="BE113" s="830">
        <f t="shared" si="12"/>
        <v>0</v>
      </c>
      <c r="BF113" s="830">
        <f t="shared" si="13"/>
        <v>0</v>
      </c>
    </row>
    <row r="114" spans="1:58" s="894" customFormat="1" ht="21.75" customHeight="1" x14ac:dyDescent="0.25">
      <c r="A114" s="888" t="str">
        <f t="shared" si="14"/>
        <v>A204510</v>
      </c>
      <c r="B114" s="1025" t="s">
        <v>34</v>
      </c>
      <c r="C114" s="1026"/>
      <c r="D114" s="1025" t="s">
        <v>314</v>
      </c>
      <c r="E114" s="1026"/>
      <c r="F114" s="1025" t="s">
        <v>312</v>
      </c>
      <c r="G114" s="1026"/>
      <c r="H114" s="1025" t="s">
        <v>315</v>
      </c>
      <c r="I114" s="1026"/>
      <c r="J114" s="1025" t="s">
        <v>316</v>
      </c>
      <c r="K114" s="1026"/>
      <c r="L114" s="1026"/>
      <c r="M114" s="1025"/>
      <c r="N114" s="1026"/>
      <c r="O114" s="1026"/>
      <c r="P114" s="1025"/>
      <c r="Q114" s="1026"/>
      <c r="R114" s="1025"/>
      <c r="S114" s="1026"/>
      <c r="T114" s="1027" t="s">
        <v>248</v>
      </c>
      <c r="U114" s="1026"/>
      <c r="V114" s="1026"/>
      <c r="W114" s="1026"/>
      <c r="X114" s="1026"/>
      <c r="Y114" s="1026"/>
      <c r="Z114" s="1026"/>
      <c r="AA114" s="1026"/>
      <c r="AB114" s="1025" t="s">
        <v>305</v>
      </c>
      <c r="AC114" s="1026"/>
      <c r="AD114" s="1026"/>
      <c r="AE114" s="1026"/>
      <c r="AF114" s="1026"/>
      <c r="AG114" s="1025" t="s">
        <v>306</v>
      </c>
      <c r="AH114" s="1026"/>
      <c r="AI114" s="1026"/>
      <c r="AJ114" s="889" t="s">
        <v>85</v>
      </c>
      <c r="AK114" s="1028" t="s">
        <v>307</v>
      </c>
      <c r="AL114" s="1026"/>
      <c r="AM114" s="1026"/>
      <c r="AN114" s="1026"/>
      <c r="AO114" s="1026"/>
      <c r="AP114" s="1026"/>
      <c r="AQ114" s="890">
        <v>5859523603</v>
      </c>
      <c r="AR114" s="890">
        <v>4895090686.5299997</v>
      </c>
      <c r="AS114" s="890">
        <v>964432916.47000003</v>
      </c>
      <c r="AT114" s="891">
        <v>0</v>
      </c>
      <c r="AU114" s="890">
        <v>4277757761.9699998</v>
      </c>
      <c r="AV114" s="890">
        <v>617332924.55999994</v>
      </c>
      <c r="AW114" s="890">
        <v>2434388334.4000001</v>
      </c>
      <c r="AX114" s="890">
        <v>1843369427.5699999</v>
      </c>
      <c r="AY114" s="890">
        <v>2434388334.4000001</v>
      </c>
      <c r="AZ114" s="891">
        <v>0</v>
      </c>
      <c r="BA114" s="890">
        <v>2434388334.4000001</v>
      </c>
      <c r="BB114" s="891">
        <v>0</v>
      </c>
      <c r="BC114" s="891">
        <v>0</v>
      </c>
      <c r="BD114" s="892"/>
      <c r="BE114" s="893">
        <f t="shared" si="12"/>
        <v>0.73005214276803043</v>
      </c>
      <c r="BF114" s="893">
        <f t="shared" si="13"/>
        <v>0.41545840572322723</v>
      </c>
    </row>
    <row r="115" spans="1:58" s="894" customFormat="1" x14ac:dyDescent="0.25">
      <c r="A115" s="888" t="str">
        <f t="shared" si="14"/>
        <v>A204513</v>
      </c>
      <c r="B115" s="1025" t="s">
        <v>34</v>
      </c>
      <c r="C115" s="1026"/>
      <c r="D115" s="1025" t="s">
        <v>314</v>
      </c>
      <c r="E115" s="1026"/>
      <c r="F115" s="1025" t="s">
        <v>312</v>
      </c>
      <c r="G115" s="1026"/>
      <c r="H115" s="1025" t="s">
        <v>315</v>
      </c>
      <c r="I115" s="1026"/>
      <c r="J115" s="1025" t="s">
        <v>316</v>
      </c>
      <c r="K115" s="1026"/>
      <c r="L115" s="1026"/>
      <c r="M115" s="1025"/>
      <c r="N115" s="1026"/>
      <c r="O115" s="1026"/>
      <c r="P115" s="1025"/>
      <c r="Q115" s="1026"/>
      <c r="R115" s="1025"/>
      <c r="S115" s="1026"/>
      <c r="T115" s="1027" t="s">
        <v>248</v>
      </c>
      <c r="U115" s="1026"/>
      <c r="V115" s="1026"/>
      <c r="W115" s="1026"/>
      <c r="X115" s="1026"/>
      <c r="Y115" s="1026"/>
      <c r="Z115" s="1026"/>
      <c r="AA115" s="1026"/>
      <c r="AB115" s="1025" t="s">
        <v>305</v>
      </c>
      <c r="AC115" s="1026"/>
      <c r="AD115" s="1026"/>
      <c r="AE115" s="1026"/>
      <c r="AF115" s="1026"/>
      <c r="AG115" s="1025" t="s">
        <v>306</v>
      </c>
      <c r="AH115" s="1026"/>
      <c r="AI115" s="1026"/>
      <c r="AJ115" s="889" t="s">
        <v>335</v>
      </c>
      <c r="AK115" s="1028" t="s">
        <v>353</v>
      </c>
      <c r="AL115" s="1026"/>
      <c r="AM115" s="1026"/>
      <c r="AN115" s="1026"/>
      <c r="AO115" s="1026"/>
      <c r="AP115" s="1026"/>
      <c r="AQ115" s="890">
        <v>1074085821</v>
      </c>
      <c r="AR115" s="890">
        <v>610008641</v>
      </c>
      <c r="AS115" s="890">
        <v>464077180</v>
      </c>
      <c r="AT115" s="891">
        <v>0</v>
      </c>
      <c r="AU115" s="890">
        <v>4000000</v>
      </c>
      <c r="AV115" s="890">
        <v>606008641</v>
      </c>
      <c r="AW115" s="891">
        <v>0</v>
      </c>
      <c r="AX115" s="890">
        <v>4000000</v>
      </c>
      <c r="AY115" s="891">
        <v>0</v>
      </c>
      <c r="AZ115" s="891">
        <v>0</v>
      </c>
      <c r="BA115" s="891">
        <v>0</v>
      </c>
      <c r="BB115" s="891">
        <v>0</v>
      </c>
      <c r="BC115" s="891">
        <v>0</v>
      </c>
      <c r="BD115" s="892"/>
      <c r="BE115" s="893">
        <f t="shared" si="12"/>
        <v>3.7240972013538945E-3</v>
      </c>
      <c r="BF115" s="893">
        <f t="shared" si="13"/>
        <v>0</v>
      </c>
    </row>
    <row r="116" spans="1:58" x14ac:dyDescent="0.25">
      <c r="A116" s="826" t="str">
        <f t="shared" si="14"/>
        <v>A2045110</v>
      </c>
      <c r="B116" s="1012" t="s">
        <v>34</v>
      </c>
      <c r="C116" s="1011"/>
      <c r="D116" s="1012" t="s">
        <v>314</v>
      </c>
      <c r="E116" s="1011"/>
      <c r="F116" s="1012" t="s">
        <v>312</v>
      </c>
      <c r="G116" s="1011"/>
      <c r="H116" s="1012" t="s">
        <v>315</v>
      </c>
      <c r="I116" s="1011"/>
      <c r="J116" s="1012" t="s">
        <v>316</v>
      </c>
      <c r="K116" s="1011"/>
      <c r="L116" s="1011"/>
      <c r="M116" s="1012" t="s">
        <v>311</v>
      </c>
      <c r="N116" s="1011"/>
      <c r="O116" s="1011"/>
      <c r="P116" s="1012"/>
      <c r="Q116" s="1011"/>
      <c r="R116" s="1012"/>
      <c r="S116" s="1011"/>
      <c r="T116" s="1013" t="s">
        <v>80</v>
      </c>
      <c r="U116" s="1011"/>
      <c r="V116" s="1011"/>
      <c r="W116" s="1011"/>
      <c r="X116" s="1011"/>
      <c r="Y116" s="1011"/>
      <c r="Z116" s="1011"/>
      <c r="AA116" s="1011"/>
      <c r="AB116" s="1012" t="s">
        <v>305</v>
      </c>
      <c r="AC116" s="1011"/>
      <c r="AD116" s="1011"/>
      <c r="AE116" s="1011"/>
      <c r="AF116" s="1011"/>
      <c r="AG116" s="1012" t="s">
        <v>306</v>
      </c>
      <c r="AH116" s="1011"/>
      <c r="AI116" s="1011"/>
      <c r="AJ116" s="827" t="s">
        <v>85</v>
      </c>
      <c r="AK116" s="1010" t="s">
        <v>307</v>
      </c>
      <c r="AL116" s="1011"/>
      <c r="AM116" s="1011"/>
      <c r="AN116" s="1011"/>
      <c r="AO116" s="1011"/>
      <c r="AP116" s="1011"/>
      <c r="AQ116" s="828">
        <v>952410435</v>
      </c>
      <c r="AR116" s="828">
        <v>753163133</v>
      </c>
      <c r="AS116" s="828">
        <v>199247302</v>
      </c>
      <c r="AT116" s="829">
        <v>0</v>
      </c>
      <c r="AU116" s="828">
        <v>539813878.97000003</v>
      </c>
      <c r="AV116" s="828">
        <v>213349254.03</v>
      </c>
      <c r="AW116" s="828">
        <v>318254072</v>
      </c>
      <c r="AX116" s="828">
        <v>221559806.97</v>
      </c>
      <c r="AY116" s="828">
        <v>318254072</v>
      </c>
      <c r="AZ116" s="829">
        <v>0</v>
      </c>
      <c r="BA116" s="828">
        <v>318254072</v>
      </c>
      <c r="BB116" s="829">
        <v>0</v>
      </c>
      <c r="BC116" s="829">
        <v>0</v>
      </c>
      <c r="BD116" s="818"/>
      <c r="BE116" s="830">
        <f t="shared" si="12"/>
        <v>0.56678702703420092</v>
      </c>
      <c r="BF116" s="830">
        <f t="shared" si="13"/>
        <v>0.33415643120289834</v>
      </c>
    </row>
    <row r="117" spans="1:58" x14ac:dyDescent="0.25">
      <c r="A117" s="826" t="str">
        <f t="shared" si="14"/>
        <v>A2045113</v>
      </c>
      <c r="B117" s="1012" t="s">
        <v>34</v>
      </c>
      <c r="C117" s="1011"/>
      <c r="D117" s="1012" t="s">
        <v>314</v>
      </c>
      <c r="E117" s="1011"/>
      <c r="F117" s="1012" t="s">
        <v>312</v>
      </c>
      <c r="G117" s="1011"/>
      <c r="H117" s="1012" t="s">
        <v>315</v>
      </c>
      <c r="I117" s="1011"/>
      <c r="J117" s="1012" t="s">
        <v>316</v>
      </c>
      <c r="K117" s="1011"/>
      <c r="L117" s="1011"/>
      <c r="M117" s="1012" t="s">
        <v>311</v>
      </c>
      <c r="N117" s="1011"/>
      <c r="O117" s="1011"/>
      <c r="P117" s="1012"/>
      <c r="Q117" s="1011"/>
      <c r="R117" s="1012"/>
      <c r="S117" s="1011"/>
      <c r="T117" s="1013" t="s">
        <v>80</v>
      </c>
      <c r="U117" s="1011"/>
      <c r="V117" s="1011"/>
      <c r="W117" s="1011"/>
      <c r="X117" s="1011"/>
      <c r="Y117" s="1011"/>
      <c r="Z117" s="1011"/>
      <c r="AA117" s="1011"/>
      <c r="AB117" s="1012" t="s">
        <v>305</v>
      </c>
      <c r="AC117" s="1011"/>
      <c r="AD117" s="1011"/>
      <c r="AE117" s="1011"/>
      <c r="AF117" s="1011"/>
      <c r="AG117" s="1012" t="s">
        <v>306</v>
      </c>
      <c r="AH117" s="1011"/>
      <c r="AI117" s="1011"/>
      <c r="AJ117" s="827" t="s">
        <v>335</v>
      </c>
      <c r="AK117" s="1010" t="s">
        <v>353</v>
      </c>
      <c r="AL117" s="1011"/>
      <c r="AM117" s="1011"/>
      <c r="AN117" s="1011"/>
      <c r="AO117" s="1011"/>
      <c r="AP117" s="1011"/>
      <c r="AQ117" s="828">
        <v>754085821</v>
      </c>
      <c r="AR117" s="828">
        <v>530779189</v>
      </c>
      <c r="AS117" s="828">
        <v>223306632</v>
      </c>
      <c r="AT117" s="829">
        <v>0</v>
      </c>
      <c r="AU117" s="829">
        <v>0</v>
      </c>
      <c r="AV117" s="828">
        <v>530779189</v>
      </c>
      <c r="AW117" s="829">
        <v>0</v>
      </c>
      <c r="AX117" s="829">
        <v>0</v>
      </c>
      <c r="AY117" s="829">
        <v>0</v>
      </c>
      <c r="AZ117" s="829">
        <v>0</v>
      </c>
      <c r="BA117" s="829">
        <v>0</v>
      </c>
      <c r="BB117" s="829">
        <v>0</v>
      </c>
      <c r="BC117" s="829">
        <v>0</v>
      </c>
      <c r="BD117" s="818"/>
      <c r="BE117" s="830">
        <f t="shared" si="12"/>
        <v>0</v>
      </c>
      <c r="BF117" s="830">
        <f t="shared" si="13"/>
        <v>0</v>
      </c>
    </row>
    <row r="118" spans="1:58" x14ac:dyDescent="0.25">
      <c r="A118" s="826" t="str">
        <f t="shared" si="14"/>
        <v>A2045210</v>
      </c>
      <c r="B118" s="1012" t="s">
        <v>34</v>
      </c>
      <c r="C118" s="1011"/>
      <c r="D118" s="1012" t="s">
        <v>314</v>
      </c>
      <c r="E118" s="1011"/>
      <c r="F118" s="1012" t="s">
        <v>312</v>
      </c>
      <c r="G118" s="1011"/>
      <c r="H118" s="1012" t="s">
        <v>315</v>
      </c>
      <c r="I118" s="1011"/>
      <c r="J118" s="1012" t="s">
        <v>316</v>
      </c>
      <c r="K118" s="1011"/>
      <c r="L118" s="1011"/>
      <c r="M118" s="1012" t="s">
        <v>314</v>
      </c>
      <c r="N118" s="1011"/>
      <c r="O118" s="1011"/>
      <c r="P118" s="1012"/>
      <c r="Q118" s="1011"/>
      <c r="R118" s="1012"/>
      <c r="S118" s="1011"/>
      <c r="T118" s="1013" t="s">
        <v>81</v>
      </c>
      <c r="U118" s="1011"/>
      <c r="V118" s="1011"/>
      <c r="W118" s="1011"/>
      <c r="X118" s="1011"/>
      <c r="Y118" s="1011"/>
      <c r="Z118" s="1011"/>
      <c r="AA118" s="1011"/>
      <c r="AB118" s="1012" t="s">
        <v>305</v>
      </c>
      <c r="AC118" s="1011"/>
      <c r="AD118" s="1011"/>
      <c r="AE118" s="1011"/>
      <c r="AF118" s="1011"/>
      <c r="AG118" s="1012" t="s">
        <v>306</v>
      </c>
      <c r="AH118" s="1011"/>
      <c r="AI118" s="1011"/>
      <c r="AJ118" s="827" t="s">
        <v>85</v>
      </c>
      <c r="AK118" s="1010" t="s">
        <v>307</v>
      </c>
      <c r="AL118" s="1011"/>
      <c r="AM118" s="1011"/>
      <c r="AN118" s="1011"/>
      <c r="AO118" s="1011"/>
      <c r="AP118" s="1011"/>
      <c r="AQ118" s="828">
        <v>66000000</v>
      </c>
      <c r="AR118" s="828">
        <v>52395850</v>
      </c>
      <c r="AS118" s="828">
        <v>13604150</v>
      </c>
      <c r="AT118" s="829">
        <v>0</v>
      </c>
      <c r="AU118" s="828">
        <v>4271750</v>
      </c>
      <c r="AV118" s="828">
        <v>48124100</v>
      </c>
      <c r="AW118" s="828">
        <v>4271750</v>
      </c>
      <c r="AX118" s="829">
        <v>0</v>
      </c>
      <c r="AY118" s="828">
        <v>4271750</v>
      </c>
      <c r="AZ118" s="829">
        <v>0</v>
      </c>
      <c r="BA118" s="828">
        <v>4271750</v>
      </c>
      <c r="BB118" s="829">
        <v>0</v>
      </c>
      <c r="BC118" s="829">
        <v>0</v>
      </c>
      <c r="BD118" s="818"/>
      <c r="BE118" s="830">
        <f t="shared" si="12"/>
        <v>6.472348484848485E-2</v>
      </c>
      <c r="BF118" s="830">
        <f t="shared" si="13"/>
        <v>6.472348484848485E-2</v>
      </c>
    </row>
    <row r="119" spans="1:58" x14ac:dyDescent="0.25">
      <c r="A119" s="826" t="str">
        <f t="shared" si="14"/>
        <v>A2045510</v>
      </c>
      <c r="B119" s="1012" t="s">
        <v>34</v>
      </c>
      <c r="C119" s="1011"/>
      <c r="D119" s="1012" t="s">
        <v>314</v>
      </c>
      <c r="E119" s="1011"/>
      <c r="F119" s="1012" t="s">
        <v>312</v>
      </c>
      <c r="G119" s="1011"/>
      <c r="H119" s="1012" t="s">
        <v>315</v>
      </c>
      <c r="I119" s="1011"/>
      <c r="J119" s="1012" t="s">
        <v>316</v>
      </c>
      <c r="K119" s="1011"/>
      <c r="L119" s="1011"/>
      <c r="M119" s="1012" t="s">
        <v>316</v>
      </c>
      <c r="N119" s="1011"/>
      <c r="O119" s="1011"/>
      <c r="P119" s="1012"/>
      <c r="Q119" s="1011"/>
      <c r="R119" s="1012"/>
      <c r="S119" s="1011"/>
      <c r="T119" s="1013" t="s">
        <v>82</v>
      </c>
      <c r="U119" s="1011"/>
      <c r="V119" s="1011"/>
      <c r="W119" s="1011"/>
      <c r="X119" s="1011"/>
      <c r="Y119" s="1011"/>
      <c r="Z119" s="1011"/>
      <c r="AA119" s="1011"/>
      <c r="AB119" s="1012" t="s">
        <v>305</v>
      </c>
      <c r="AC119" s="1011"/>
      <c r="AD119" s="1011"/>
      <c r="AE119" s="1011"/>
      <c r="AF119" s="1011"/>
      <c r="AG119" s="1012" t="s">
        <v>306</v>
      </c>
      <c r="AH119" s="1011"/>
      <c r="AI119" s="1011"/>
      <c r="AJ119" s="827" t="s">
        <v>85</v>
      </c>
      <c r="AK119" s="1010" t="s">
        <v>307</v>
      </c>
      <c r="AL119" s="1011"/>
      <c r="AM119" s="1011"/>
      <c r="AN119" s="1011"/>
      <c r="AO119" s="1011"/>
      <c r="AP119" s="1011"/>
      <c r="AQ119" s="828">
        <v>530000000</v>
      </c>
      <c r="AR119" s="828">
        <v>52900000</v>
      </c>
      <c r="AS119" s="828">
        <v>477100000</v>
      </c>
      <c r="AT119" s="829">
        <v>0</v>
      </c>
      <c r="AU119" s="828">
        <v>1190000</v>
      </c>
      <c r="AV119" s="828">
        <v>51710000</v>
      </c>
      <c r="AW119" s="828">
        <v>1190000</v>
      </c>
      <c r="AX119" s="829">
        <v>0</v>
      </c>
      <c r="AY119" s="828">
        <v>1190000</v>
      </c>
      <c r="AZ119" s="829">
        <v>0</v>
      </c>
      <c r="BA119" s="828">
        <v>1190000</v>
      </c>
      <c r="BB119" s="829">
        <v>0</v>
      </c>
      <c r="BC119" s="829">
        <v>0</v>
      </c>
      <c r="BD119" s="818"/>
      <c r="BE119" s="830">
        <f t="shared" si="12"/>
        <v>2.2452830188679244E-3</v>
      </c>
      <c r="BF119" s="830">
        <f t="shared" si="13"/>
        <v>2.2452830188679244E-3</v>
      </c>
    </row>
    <row r="120" spans="1:58" x14ac:dyDescent="0.25">
      <c r="A120" s="826" t="str">
        <f t="shared" si="14"/>
        <v>A2045610</v>
      </c>
      <c r="B120" s="1012" t="s">
        <v>34</v>
      </c>
      <c r="C120" s="1011"/>
      <c r="D120" s="1012" t="s">
        <v>314</v>
      </c>
      <c r="E120" s="1011"/>
      <c r="F120" s="1012" t="s">
        <v>312</v>
      </c>
      <c r="G120" s="1011"/>
      <c r="H120" s="1012" t="s">
        <v>315</v>
      </c>
      <c r="I120" s="1011"/>
      <c r="J120" s="1012" t="s">
        <v>316</v>
      </c>
      <c r="K120" s="1011"/>
      <c r="L120" s="1011"/>
      <c r="M120" s="1012" t="s">
        <v>324</v>
      </c>
      <c r="N120" s="1011"/>
      <c r="O120" s="1011"/>
      <c r="P120" s="1012"/>
      <c r="Q120" s="1011"/>
      <c r="R120" s="1012"/>
      <c r="S120" s="1011"/>
      <c r="T120" s="1013" t="s">
        <v>83</v>
      </c>
      <c r="U120" s="1011"/>
      <c r="V120" s="1011"/>
      <c r="W120" s="1011"/>
      <c r="X120" s="1011"/>
      <c r="Y120" s="1011"/>
      <c r="Z120" s="1011"/>
      <c r="AA120" s="1011"/>
      <c r="AB120" s="1012" t="s">
        <v>305</v>
      </c>
      <c r="AC120" s="1011"/>
      <c r="AD120" s="1011"/>
      <c r="AE120" s="1011"/>
      <c r="AF120" s="1011"/>
      <c r="AG120" s="1012" t="s">
        <v>306</v>
      </c>
      <c r="AH120" s="1011"/>
      <c r="AI120" s="1011"/>
      <c r="AJ120" s="827" t="s">
        <v>85</v>
      </c>
      <c r="AK120" s="1010" t="s">
        <v>307</v>
      </c>
      <c r="AL120" s="1011"/>
      <c r="AM120" s="1011"/>
      <c r="AN120" s="1011"/>
      <c r="AO120" s="1011"/>
      <c r="AP120" s="1011"/>
      <c r="AQ120" s="828">
        <v>125000000</v>
      </c>
      <c r="AR120" s="828">
        <v>122064885</v>
      </c>
      <c r="AS120" s="828">
        <v>2935115</v>
      </c>
      <c r="AT120" s="829">
        <v>0</v>
      </c>
      <c r="AU120" s="828">
        <v>86266141</v>
      </c>
      <c r="AV120" s="828">
        <v>35798744</v>
      </c>
      <c r="AW120" s="828">
        <v>44086907</v>
      </c>
      <c r="AX120" s="828">
        <v>42179234</v>
      </c>
      <c r="AY120" s="828">
        <v>44086907</v>
      </c>
      <c r="AZ120" s="829">
        <v>0</v>
      </c>
      <c r="BA120" s="828">
        <v>44086907</v>
      </c>
      <c r="BB120" s="829">
        <v>0</v>
      </c>
      <c r="BC120" s="829">
        <v>0</v>
      </c>
      <c r="BD120" s="818"/>
      <c r="BE120" s="830">
        <f t="shared" si="12"/>
        <v>0.69012912800000004</v>
      </c>
      <c r="BF120" s="830">
        <f t="shared" si="13"/>
        <v>0.35269525600000001</v>
      </c>
    </row>
    <row r="121" spans="1:58" x14ac:dyDescent="0.25">
      <c r="A121" s="826" t="str">
        <f t="shared" si="14"/>
        <v>A2045613</v>
      </c>
      <c r="B121" s="1012" t="s">
        <v>34</v>
      </c>
      <c r="C121" s="1011"/>
      <c r="D121" s="1012" t="s">
        <v>314</v>
      </c>
      <c r="E121" s="1011"/>
      <c r="F121" s="1012" t="s">
        <v>312</v>
      </c>
      <c r="G121" s="1011"/>
      <c r="H121" s="1012" t="s">
        <v>315</v>
      </c>
      <c r="I121" s="1011"/>
      <c r="J121" s="1012" t="s">
        <v>316</v>
      </c>
      <c r="K121" s="1011"/>
      <c r="L121" s="1011"/>
      <c r="M121" s="1012" t="s">
        <v>324</v>
      </c>
      <c r="N121" s="1011"/>
      <c r="O121" s="1011"/>
      <c r="P121" s="1012"/>
      <c r="Q121" s="1011"/>
      <c r="R121" s="1012"/>
      <c r="S121" s="1011"/>
      <c r="T121" s="1013" t="s">
        <v>83</v>
      </c>
      <c r="U121" s="1011"/>
      <c r="V121" s="1011"/>
      <c r="W121" s="1011"/>
      <c r="X121" s="1011"/>
      <c r="Y121" s="1011"/>
      <c r="Z121" s="1011"/>
      <c r="AA121" s="1011"/>
      <c r="AB121" s="1012" t="s">
        <v>305</v>
      </c>
      <c r="AC121" s="1011"/>
      <c r="AD121" s="1011"/>
      <c r="AE121" s="1011"/>
      <c r="AF121" s="1011"/>
      <c r="AG121" s="1012" t="s">
        <v>306</v>
      </c>
      <c r="AH121" s="1011"/>
      <c r="AI121" s="1011"/>
      <c r="AJ121" s="827" t="s">
        <v>335</v>
      </c>
      <c r="AK121" s="1010" t="s">
        <v>353</v>
      </c>
      <c r="AL121" s="1011"/>
      <c r="AM121" s="1011"/>
      <c r="AN121" s="1011"/>
      <c r="AO121" s="1011"/>
      <c r="AP121" s="1011"/>
      <c r="AQ121" s="828">
        <v>320000000</v>
      </c>
      <c r="AR121" s="828">
        <v>79229452</v>
      </c>
      <c r="AS121" s="828">
        <v>240770548</v>
      </c>
      <c r="AT121" s="829">
        <v>0</v>
      </c>
      <c r="AU121" s="828">
        <v>4000000</v>
      </c>
      <c r="AV121" s="828">
        <v>75229452</v>
      </c>
      <c r="AW121" s="829">
        <v>0</v>
      </c>
      <c r="AX121" s="828">
        <v>4000000</v>
      </c>
      <c r="AY121" s="829">
        <v>0</v>
      </c>
      <c r="AZ121" s="829">
        <v>0</v>
      </c>
      <c r="BA121" s="829">
        <v>0</v>
      </c>
      <c r="BB121" s="829">
        <v>0</v>
      </c>
      <c r="BC121" s="829">
        <v>0</v>
      </c>
      <c r="BD121" s="818"/>
      <c r="BE121" s="830">
        <f t="shared" si="12"/>
        <v>1.2500000000000001E-2</v>
      </c>
      <c r="BF121" s="830">
        <f t="shared" si="13"/>
        <v>0</v>
      </c>
    </row>
    <row r="122" spans="1:58" x14ac:dyDescent="0.25">
      <c r="A122" s="826" t="str">
        <f t="shared" si="14"/>
        <v>A2045810</v>
      </c>
      <c r="B122" s="1012" t="s">
        <v>34</v>
      </c>
      <c r="C122" s="1011"/>
      <c r="D122" s="1012" t="s">
        <v>314</v>
      </c>
      <c r="E122" s="1011"/>
      <c r="F122" s="1012" t="s">
        <v>312</v>
      </c>
      <c r="G122" s="1011"/>
      <c r="H122" s="1012" t="s">
        <v>315</v>
      </c>
      <c r="I122" s="1011"/>
      <c r="J122" s="1012" t="s">
        <v>316</v>
      </c>
      <c r="K122" s="1011"/>
      <c r="L122" s="1011"/>
      <c r="M122" s="1012" t="s">
        <v>326</v>
      </c>
      <c r="N122" s="1011"/>
      <c r="O122" s="1011"/>
      <c r="P122" s="1012"/>
      <c r="Q122" s="1011"/>
      <c r="R122" s="1012"/>
      <c r="S122" s="1011"/>
      <c r="T122" s="1013" t="s">
        <v>84</v>
      </c>
      <c r="U122" s="1011"/>
      <c r="V122" s="1011"/>
      <c r="W122" s="1011"/>
      <c r="X122" s="1011"/>
      <c r="Y122" s="1011"/>
      <c r="Z122" s="1011"/>
      <c r="AA122" s="1011"/>
      <c r="AB122" s="1012" t="s">
        <v>305</v>
      </c>
      <c r="AC122" s="1011"/>
      <c r="AD122" s="1011"/>
      <c r="AE122" s="1011"/>
      <c r="AF122" s="1011"/>
      <c r="AG122" s="1012" t="s">
        <v>306</v>
      </c>
      <c r="AH122" s="1011"/>
      <c r="AI122" s="1011"/>
      <c r="AJ122" s="827" t="s">
        <v>85</v>
      </c>
      <c r="AK122" s="1010" t="s">
        <v>307</v>
      </c>
      <c r="AL122" s="1011"/>
      <c r="AM122" s="1011"/>
      <c r="AN122" s="1011"/>
      <c r="AO122" s="1011"/>
      <c r="AP122" s="1011"/>
      <c r="AQ122" s="828">
        <v>1466822020</v>
      </c>
      <c r="AR122" s="828">
        <v>1319626781.1199999</v>
      </c>
      <c r="AS122" s="828">
        <v>147195238.88</v>
      </c>
      <c r="AT122" s="829">
        <v>0</v>
      </c>
      <c r="AU122" s="828">
        <v>1299738072.5899999</v>
      </c>
      <c r="AV122" s="828">
        <v>19888708.530000001</v>
      </c>
      <c r="AW122" s="828">
        <v>717353264.39999998</v>
      </c>
      <c r="AX122" s="828">
        <v>582384808.19000006</v>
      </c>
      <c r="AY122" s="828">
        <v>717353264.39999998</v>
      </c>
      <c r="AZ122" s="829">
        <v>0</v>
      </c>
      <c r="BA122" s="828">
        <v>717353264.39999998</v>
      </c>
      <c r="BB122" s="829">
        <v>0</v>
      </c>
      <c r="BC122" s="829">
        <v>0</v>
      </c>
      <c r="BD122" s="818"/>
      <c r="BE122" s="830">
        <f t="shared" si="12"/>
        <v>0.88609119229748123</v>
      </c>
      <c r="BF122" s="830">
        <f t="shared" si="13"/>
        <v>0.4890526966591352</v>
      </c>
    </row>
    <row r="123" spans="1:58" x14ac:dyDescent="0.25">
      <c r="A123" s="826" t="str">
        <f t="shared" si="14"/>
        <v>A20451010</v>
      </c>
      <c r="B123" s="1012" t="s">
        <v>34</v>
      </c>
      <c r="C123" s="1011"/>
      <c r="D123" s="1012" t="s">
        <v>314</v>
      </c>
      <c r="E123" s="1011"/>
      <c r="F123" s="1012" t="s">
        <v>312</v>
      </c>
      <c r="G123" s="1011"/>
      <c r="H123" s="1012" t="s">
        <v>315</v>
      </c>
      <c r="I123" s="1011"/>
      <c r="J123" s="1012" t="s">
        <v>316</v>
      </c>
      <c r="K123" s="1011"/>
      <c r="L123" s="1011"/>
      <c r="M123" s="1012" t="s">
        <v>85</v>
      </c>
      <c r="N123" s="1011"/>
      <c r="O123" s="1011"/>
      <c r="P123" s="1012"/>
      <c r="Q123" s="1011"/>
      <c r="R123" s="1012"/>
      <c r="S123" s="1011"/>
      <c r="T123" s="1013" t="s">
        <v>86</v>
      </c>
      <c r="U123" s="1011"/>
      <c r="V123" s="1011"/>
      <c r="W123" s="1011"/>
      <c r="X123" s="1011"/>
      <c r="Y123" s="1011"/>
      <c r="Z123" s="1011"/>
      <c r="AA123" s="1011"/>
      <c r="AB123" s="1012" t="s">
        <v>305</v>
      </c>
      <c r="AC123" s="1011"/>
      <c r="AD123" s="1011"/>
      <c r="AE123" s="1011"/>
      <c r="AF123" s="1011"/>
      <c r="AG123" s="1012" t="s">
        <v>306</v>
      </c>
      <c r="AH123" s="1011"/>
      <c r="AI123" s="1011"/>
      <c r="AJ123" s="827" t="s">
        <v>85</v>
      </c>
      <c r="AK123" s="1010" t="s">
        <v>307</v>
      </c>
      <c r="AL123" s="1011"/>
      <c r="AM123" s="1011"/>
      <c r="AN123" s="1011"/>
      <c r="AO123" s="1011"/>
      <c r="AP123" s="1011"/>
      <c r="AQ123" s="828">
        <v>2715791148</v>
      </c>
      <c r="AR123" s="828">
        <v>2593823077.4099998</v>
      </c>
      <c r="AS123" s="828">
        <v>121968070.59</v>
      </c>
      <c r="AT123" s="829">
        <v>0</v>
      </c>
      <c r="AU123" s="828">
        <v>2345360959.4099998</v>
      </c>
      <c r="AV123" s="828">
        <v>248462118</v>
      </c>
      <c r="AW123" s="828">
        <v>1348115381</v>
      </c>
      <c r="AX123" s="828">
        <v>997245578.40999997</v>
      </c>
      <c r="AY123" s="828">
        <v>1348115381</v>
      </c>
      <c r="AZ123" s="829">
        <v>0</v>
      </c>
      <c r="BA123" s="828">
        <v>1348115381</v>
      </c>
      <c r="BB123" s="829">
        <v>0</v>
      </c>
      <c r="BC123" s="829">
        <v>0</v>
      </c>
      <c r="BD123" s="818"/>
      <c r="BE123" s="830">
        <f t="shared" si="12"/>
        <v>0.86360137123843361</v>
      </c>
      <c r="BF123" s="830">
        <f t="shared" si="13"/>
        <v>0.49639876836361202</v>
      </c>
    </row>
    <row r="124" spans="1:58" x14ac:dyDescent="0.25">
      <c r="A124" s="826" t="str">
        <f t="shared" si="14"/>
        <v>A20451210</v>
      </c>
      <c r="B124" s="1012" t="s">
        <v>34</v>
      </c>
      <c r="C124" s="1011"/>
      <c r="D124" s="1012" t="s">
        <v>314</v>
      </c>
      <c r="E124" s="1011"/>
      <c r="F124" s="1012" t="s">
        <v>312</v>
      </c>
      <c r="G124" s="1011"/>
      <c r="H124" s="1012" t="s">
        <v>315</v>
      </c>
      <c r="I124" s="1011"/>
      <c r="J124" s="1012" t="s">
        <v>316</v>
      </c>
      <c r="K124" s="1011"/>
      <c r="L124" s="1011"/>
      <c r="M124" s="1012" t="s">
        <v>322</v>
      </c>
      <c r="N124" s="1011"/>
      <c r="O124" s="1011"/>
      <c r="P124" s="1012"/>
      <c r="Q124" s="1011"/>
      <c r="R124" s="1012"/>
      <c r="S124" s="1011"/>
      <c r="T124" s="1013" t="s">
        <v>87</v>
      </c>
      <c r="U124" s="1011"/>
      <c r="V124" s="1011"/>
      <c r="W124" s="1011"/>
      <c r="X124" s="1011"/>
      <c r="Y124" s="1011"/>
      <c r="Z124" s="1011"/>
      <c r="AA124" s="1011"/>
      <c r="AB124" s="1012" t="s">
        <v>305</v>
      </c>
      <c r="AC124" s="1011"/>
      <c r="AD124" s="1011"/>
      <c r="AE124" s="1011"/>
      <c r="AF124" s="1011"/>
      <c r="AG124" s="1012" t="s">
        <v>306</v>
      </c>
      <c r="AH124" s="1011"/>
      <c r="AI124" s="1011"/>
      <c r="AJ124" s="827" t="s">
        <v>85</v>
      </c>
      <c r="AK124" s="1010" t="s">
        <v>307</v>
      </c>
      <c r="AL124" s="1011"/>
      <c r="AM124" s="1011"/>
      <c r="AN124" s="1011"/>
      <c r="AO124" s="1011"/>
      <c r="AP124" s="1011"/>
      <c r="AQ124" s="828">
        <v>3500000</v>
      </c>
      <c r="AR124" s="828">
        <v>1116960</v>
      </c>
      <c r="AS124" s="828">
        <v>2383040</v>
      </c>
      <c r="AT124" s="829">
        <v>0</v>
      </c>
      <c r="AU124" s="828">
        <v>1116960</v>
      </c>
      <c r="AV124" s="829">
        <v>0</v>
      </c>
      <c r="AW124" s="828">
        <v>1116960</v>
      </c>
      <c r="AX124" s="829">
        <v>0</v>
      </c>
      <c r="AY124" s="828">
        <v>1116960</v>
      </c>
      <c r="AZ124" s="829">
        <v>0</v>
      </c>
      <c r="BA124" s="828">
        <v>1116960</v>
      </c>
      <c r="BB124" s="829">
        <v>0</v>
      </c>
      <c r="BC124" s="829">
        <v>0</v>
      </c>
      <c r="BD124" s="818"/>
      <c r="BE124" s="830">
        <f t="shared" si="12"/>
        <v>0.31913142857142857</v>
      </c>
      <c r="BF124" s="830">
        <f t="shared" si="13"/>
        <v>0.31913142857142857</v>
      </c>
    </row>
    <row r="125" spans="1:58" s="894" customFormat="1" x14ac:dyDescent="0.25">
      <c r="A125" s="888" t="str">
        <f t="shared" si="14"/>
        <v>A204610</v>
      </c>
      <c r="B125" s="1025" t="s">
        <v>34</v>
      </c>
      <c r="C125" s="1026"/>
      <c r="D125" s="1025" t="s">
        <v>314</v>
      </c>
      <c r="E125" s="1026"/>
      <c r="F125" s="1025" t="s">
        <v>312</v>
      </c>
      <c r="G125" s="1026"/>
      <c r="H125" s="1025" t="s">
        <v>315</v>
      </c>
      <c r="I125" s="1026"/>
      <c r="J125" s="1025" t="s">
        <v>324</v>
      </c>
      <c r="K125" s="1026"/>
      <c r="L125" s="1026"/>
      <c r="M125" s="1025"/>
      <c r="N125" s="1026"/>
      <c r="O125" s="1026"/>
      <c r="P125" s="1025"/>
      <c r="Q125" s="1026"/>
      <c r="R125" s="1025"/>
      <c r="S125" s="1026"/>
      <c r="T125" s="1027" t="s">
        <v>336</v>
      </c>
      <c r="U125" s="1026"/>
      <c r="V125" s="1026"/>
      <c r="W125" s="1026"/>
      <c r="X125" s="1026"/>
      <c r="Y125" s="1026"/>
      <c r="Z125" s="1026"/>
      <c r="AA125" s="1026"/>
      <c r="AB125" s="1025" t="s">
        <v>305</v>
      </c>
      <c r="AC125" s="1026"/>
      <c r="AD125" s="1026"/>
      <c r="AE125" s="1026"/>
      <c r="AF125" s="1026"/>
      <c r="AG125" s="1025" t="s">
        <v>306</v>
      </c>
      <c r="AH125" s="1026"/>
      <c r="AI125" s="1026"/>
      <c r="AJ125" s="889" t="s">
        <v>85</v>
      </c>
      <c r="AK125" s="1028" t="s">
        <v>307</v>
      </c>
      <c r="AL125" s="1026"/>
      <c r="AM125" s="1026"/>
      <c r="AN125" s="1026"/>
      <c r="AO125" s="1026"/>
      <c r="AP125" s="1026"/>
      <c r="AQ125" s="890">
        <v>2653771112</v>
      </c>
      <c r="AR125" s="890">
        <v>2363681676.5</v>
      </c>
      <c r="AS125" s="890">
        <v>290089435.5</v>
      </c>
      <c r="AT125" s="891">
        <v>0</v>
      </c>
      <c r="AU125" s="890">
        <v>1905740810.5</v>
      </c>
      <c r="AV125" s="890">
        <v>457940866</v>
      </c>
      <c r="AW125" s="890">
        <v>1168834289</v>
      </c>
      <c r="AX125" s="890">
        <v>736906521.5</v>
      </c>
      <c r="AY125" s="890">
        <v>1168834289</v>
      </c>
      <c r="AZ125" s="891">
        <v>0</v>
      </c>
      <c r="BA125" s="890">
        <v>1168834289</v>
      </c>
      <c r="BB125" s="891">
        <v>0</v>
      </c>
      <c r="BC125" s="891">
        <v>0</v>
      </c>
      <c r="BD125" s="892"/>
      <c r="BE125" s="893">
        <f t="shared" si="12"/>
        <v>0.71812553911770816</v>
      </c>
      <c r="BF125" s="893">
        <f t="shared" si="13"/>
        <v>0.44044276603761601</v>
      </c>
    </row>
    <row r="126" spans="1:58" x14ac:dyDescent="0.25">
      <c r="A126" s="826" t="str">
        <f t="shared" si="14"/>
        <v>A2046210</v>
      </c>
      <c r="B126" s="1012" t="s">
        <v>34</v>
      </c>
      <c r="C126" s="1011"/>
      <c r="D126" s="1012" t="s">
        <v>314</v>
      </c>
      <c r="E126" s="1011"/>
      <c r="F126" s="1012" t="s">
        <v>312</v>
      </c>
      <c r="G126" s="1011"/>
      <c r="H126" s="1012" t="s">
        <v>315</v>
      </c>
      <c r="I126" s="1011"/>
      <c r="J126" s="1012" t="s">
        <v>324</v>
      </c>
      <c r="K126" s="1011"/>
      <c r="L126" s="1011"/>
      <c r="M126" s="1012" t="s">
        <v>314</v>
      </c>
      <c r="N126" s="1011"/>
      <c r="O126" s="1011"/>
      <c r="P126" s="1012"/>
      <c r="Q126" s="1011"/>
      <c r="R126" s="1012"/>
      <c r="S126" s="1011"/>
      <c r="T126" s="1013" t="s">
        <v>88</v>
      </c>
      <c r="U126" s="1011"/>
      <c r="V126" s="1011"/>
      <c r="W126" s="1011"/>
      <c r="X126" s="1011"/>
      <c r="Y126" s="1011"/>
      <c r="Z126" s="1011"/>
      <c r="AA126" s="1011"/>
      <c r="AB126" s="1012" t="s">
        <v>305</v>
      </c>
      <c r="AC126" s="1011"/>
      <c r="AD126" s="1011"/>
      <c r="AE126" s="1011"/>
      <c r="AF126" s="1011"/>
      <c r="AG126" s="1012" t="s">
        <v>306</v>
      </c>
      <c r="AH126" s="1011"/>
      <c r="AI126" s="1011"/>
      <c r="AJ126" s="827" t="s">
        <v>85</v>
      </c>
      <c r="AK126" s="1010" t="s">
        <v>307</v>
      </c>
      <c r="AL126" s="1011"/>
      <c r="AM126" s="1011"/>
      <c r="AN126" s="1011"/>
      <c r="AO126" s="1011"/>
      <c r="AP126" s="1011"/>
      <c r="AQ126" s="828">
        <v>979871112</v>
      </c>
      <c r="AR126" s="828">
        <v>979781676</v>
      </c>
      <c r="AS126" s="828">
        <v>89436</v>
      </c>
      <c r="AT126" s="829">
        <v>0</v>
      </c>
      <c r="AU126" s="828">
        <v>704781676</v>
      </c>
      <c r="AV126" s="828">
        <v>275000000</v>
      </c>
      <c r="AW126" s="828">
        <v>482685281</v>
      </c>
      <c r="AX126" s="828">
        <v>222096395</v>
      </c>
      <c r="AY126" s="828">
        <v>482685281</v>
      </c>
      <c r="AZ126" s="829">
        <v>0</v>
      </c>
      <c r="BA126" s="828">
        <v>482685281</v>
      </c>
      <c r="BB126" s="829">
        <v>0</v>
      </c>
      <c r="BC126" s="829">
        <v>0</v>
      </c>
      <c r="BD126" s="818"/>
      <c r="BE126" s="830">
        <f t="shared" si="12"/>
        <v>0.71925957135472729</v>
      </c>
      <c r="BF126" s="830">
        <f t="shared" si="13"/>
        <v>0.49260078707167765</v>
      </c>
    </row>
    <row r="127" spans="1:58" x14ac:dyDescent="0.25">
      <c r="A127" s="826" t="str">
        <f t="shared" si="14"/>
        <v>A2046310</v>
      </c>
      <c r="B127" s="1012" t="s">
        <v>34</v>
      </c>
      <c r="C127" s="1011"/>
      <c r="D127" s="1012" t="s">
        <v>314</v>
      </c>
      <c r="E127" s="1011"/>
      <c r="F127" s="1012" t="s">
        <v>312</v>
      </c>
      <c r="G127" s="1011"/>
      <c r="H127" s="1012" t="s">
        <v>315</v>
      </c>
      <c r="I127" s="1011"/>
      <c r="J127" s="1012" t="s">
        <v>324</v>
      </c>
      <c r="K127" s="1011"/>
      <c r="L127" s="1011"/>
      <c r="M127" s="1012" t="s">
        <v>321</v>
      </c>
      <c r="N127" s="1011"/>
      <c r="O127" s="1011"/>
      <c r="P127" s="1012"/>
      <c r="Q127" s="1011"/>
      <c r="R127" s="1012"/>
      <c r="S127" s="1011"/>
      <c r="T127" s="1013" t="s">
        <v>89</v>
      </c>
      <c r="U127" s="1011"/>
      <c r="V127" s="1011"/>
      <c r="W127" s="1011"/>
      <c r="X127" s="1011"/>
      <c r="Y127" s="1011"/>
      <c r="Z127" s="1011"/>
      <c r="AA127" s="1011"/>
      <c r="AB127" s="1012" t="s">
        <v>305</v>
      </c>
      <c r="AC127" s="1011"/>
      <c r="AD127" s="1011"/>
      <c r="AE127" s="1011"/>
      <c r="AF127" s="1011"/>
      <c r="AG127" s="1012" t="s">
        <v>306</v>
      </c>
      <c r="AH127" s="1011"/>
      <c r="AI127" s="1011"/>
      <c r="AJ127" s="827" t="s">
        <v>85</v>
      </c>
      <c r="AK127" s="1010" t="s">
        <v>307</v>
      </c>
      <c r="AL127" s="1011"/>
      <c r="AM127" s="1011"/>
      <c r="AN127" s="1011"/>
      <c r="AO127" s="1011"/>
      <c r="AP127" s="1011"/>
      <c r="AQ127" s="828">
        <v>40000000</v>
      </c>
      <c r="AR127" s="829">
        <v>0</v>
      </c>
      <c r="AS127" s="828">
        <v>40000000</v>
      </c>
      <c r="AT127" s="829">
        <v>0</v>
      </c>
      <c r="AU127" s="829">
        <v>0</v>
      </c>
      <c r="AV127" s="829">
        <v>0</v>
      </c>
      <c r="AW127" s="829">
        <v>0</v>
      </c>
      <c r="AX127" s="829">
        <v>0</v>
      </c>
      <c r="AY127" s="829">
        <v>0</v>
      </c>
      <c r="AZ127" s="829">
        <v>0</v>
      </c>
      <c r="BA127" s="829">
        <v>0</v>
      </c>
      <c r="BB127" s="829">
        <v>0</v>
      </c>
      <c r="BC127" s="829">
        <v>0</v>
      </c>
      <c r="BD127" s="818"/>
      <c r="BE127" s="830">
        <f t="shared" si="12"/>
        <v>0</v>
      </c>
      <c r="BF127" s="830">
        <f t="shared" si="13"/>
        <v>0</v>
      </c>
    </row>
    <row r="128" spans="1:58" x14ac:dyDescent="0.25">
      <c r="A128" s="826" t="str">
        <f t="shared" si="14"/>
        <v>A2046510</v>
      </c>
      <c r="B128" s="1012" t="s">
        <v>34</v>
      </c>
      <c r="C128" s="1011"/>
      <c r="D128" s="1012" t="s">
        <v>314</v>
      </c>
      <c r="E128" s="1011"/>
      <c r="F128" s="1012" t="s">
        <v>312</v>
      </c>
      <c r="G128" s="1011"/>
      <c r="H128" s="1012" t="s">
        <v>315</v>
      </c>
      <c r="I128" s="1011"/>
      <c r="J128" s="1012" t="s">
        <v>324</v>
      </c>
      <c r="K128" s="1011"/>
      <c r="L128" s="1011"/>
      <c r="M128" s="1012" t="s">
        <v>316</v>
      </c>
      <c r="N128" s="1011"/>
      <c r="O128" s="1011"/>
      <c r="P128" s="1012"/>
      <c r="Q128" s="1011"/>
      <c r="R128" s="1012"/>
      <c r="S128" s="1011"/>
      <c r="T128" s="1013" t="s">
        <v>90</v>
      </c>
      <c r="U128" s="1011"/>
      <c r="V128" s="1011"/>
      <c r="W128" s="1011"/>
      <c r="X128" s="1011"/>
      <c r="Y128" s="1011"/>
      <c r="Z128" s="1011"/>
      <c r="AA128" s="1011"/>
      <c r="AB128" s="1012" t="s">
        <v>305</v>
      </c>
      <c r="AC128" s="1011"/>
      <c r="AD128" s="1011"/>
      <c r="AE128" s="1011"/>
      <c r="AF128" s="1011"/>
      <c r="AG128" s="1012" t="s">
        <v>306</v>
      </c>
      <c r="AH128" s="1011"/>
      <c r="AI128" s="1011"/>
      <c r="AJ128" s="827" t="s">
        <v>85</v>
      </c>
      <c r="AK128" s="1010" t="s">
        <v>307</v>
      </c>
      <c r="AL128" s="1011"/>
      <c r="AM128" s="1011"/>
      <c r="AN128" s="1011"/>
      <c r="AO128" s="1011"/>
      <c r="AP128" s="1011"/>
      <c r="AQ128" s="828">
        <v>1583900000</v>
      </c>
      <c r="AR128" s="828">
        <v>1383900000.5</v>
      </c>
      <c r="AS128" s="828">
        <v>199999999.5</v>
      </c>
      <c r="AT128" s="829">
        <v>0</v>
      </c>
      <c r="AU128" s="828">
        <v>1200959134.5</v>
      </c>
      <c r="AV128" s="828">
        <v>182940866</v>
      </c>
      <c r="AW128" s="828">
        <v>686149008</v>
      </c>
      <c r="AX128" s="828">
        <v>514810126.5</v>
      </c>
      <c r="AY128" s="828">
        <v>686149008</v>
      </c>
      <c r="AZ128" s="829">
        <v>0</v>
      </c>
      <c r="BA128" s="828">
        <v>686149008</v>
      </c>
      <c r="BB128" s="829">
        <v>0</v>
      </c>
      <c r="BC128" s="829">
        <v>0</v>
      </c>
      <c r="BD128" s="818"/>
      <c r="BE128" s="830">
        <f t="shared" si="12"/>
        <v>0.75822913978155182</v>
      </c>
      <c r="BF128" s="830">
        <f t="shared" si="13"/>
        <v>0.4332022274133468</v>
      </c>
    </row>
    <row r="129" spans="1:58" x14ac:dyDescent="0.25">
      <c r="A129" s="826" t="str">
        <f t="shared" si="14"/>
        <v>A2046810</v>
      </c>
      <c r="B129" s="1012" t="s">
        <v>34</v>
      </c>
      <c r="C129" s="1011"/>
      <c r="D129" s="1012" t="s">
        <v>314</v>
      </c>
      <c r="E129" s="1011"/>
      <c r="F129" s="1012" t="s">
        <v>312</v>
      </c>
      <c r="G129" s="1011"/>
      <c r="H129" s="1012" t="s">
        <v>315</v>
      </c>
      <c r="I129" s="1011"/>
      <c r="J129" s="1012" t="s">
        <v>324</v>
      </c>
      <c r="K129" s="1011"/>
      <c r="L129" s="1011"/>
      <c r="M129" s="1012" t="s">
        <v>326</v>
      </c>
      <c r="N129" s="1011"/>
      <c r="O129" s="1011"/>
      <c r="P129" s="1012"/>
      <c r="Q129" s="1011"/>
      <c r="R129" s="1012"/>
      <c r="S129" s="1011"/>
      <c r="T129" s="1013" t="s">
        <v>691</v>
      </c>
      <c r="U129" s="1011"/>
      <c r="V129" s="1011"/>
      <c r="W129" s="1011"/>
      <c r="X129" s="1011"/>
      <c r="Y129" s="1011"/>
      <c r="Z129" s="1011"/>
      <c r="AA129" s="1011"/>
      <c r="AB129" s="1012" t="s">
        <v>305</v>
      </c>
      <c r="AC129" s="1011"/>
      <c r="AD129" s="1011"/>
      <c r="AE129" s="1011"/>
      <c r="AF129" s="1011"/>
      <c r="AG129" s="1012" t="s">
        <v>306</v>
      </c>
      <c r="AH129" s="1011"/>
      <c r="AI129" s="1011"/>
      <c r="AJ129" s="827" t="s">
        <v>85</v>
      </c>
      <c r="AK129" s="1010" t="s">
        <v>307</v>
      </c>
      <c r="AL129" s="1011"/>
      <c r="AM129" s="1011"/>
      <c r="AN129" s="1011"/>
      <c r="AO129" s="1011"/>
      <c r="AP129" s="1011"/>
      <c r="AQ129" s="828">
        <v>50000000</v>
      </c>
      <c r="AR129" s="829">
        <v>0</v>
      </c>
      <c r="AS129" s="828">
        <v>50000000</v>
      </c>
      <c r="AT129" s="829">
        <v>0</v>
      </c>
      <c r="AU129" s="829">
        <v>0</v>
      </c>
      <c r="AV129" s="829">
        <v>0</v>
      </c>
      <c r="AW129" s="829">
        <v>0</v>
      </c>
      <c r="AX129" s="829">
        <v>0</v>
      </c>
      <c r="AY129" s="829">
        <v>0</v>
      </c>
      <c r="AZ129" s="829">
        <v>0</v>
      </c>
      <c r="BA129" s="829">
        <v>0</v>
      </c>
      <c r="BB129" s="829">
        <v>0</v>
      </c>
      <c r="BC129" s="829">
        <v>0</v>
      </c>
      <c r="BD129" s="818"/>
      <c r="BE129" s="830">
        <f t="shared" si="12"/>
        <v>0</v>
      </c>
      <c r="BF129" s="830">
        <f t="shared" si="13"/>
        <v>0</v>
      </c>
    </row>
    <row r="130" spans="1:58" s="894" customFormat="1" x14ac:dyDescent="0.25">
      <c r="A130" s="888" t="str">
        <f t="shared" si="14"/>
        <v>A204710</v>
      </c>
      <c r="B130" s="1025" t="s">
        <v>34</v>
      </c>
      <c r="C130" s="1026"/>
      <c r="D130" s="1025" t="s">
        <v>314</v>
      </c>
      <c r="E130" s="1026"/>
      <c r="F130" s="1025" t="s">
        <v>312</v>
      </c>
      <c r="G130" s="1026"/>
      <c r="H130" s="1025" t="s">
        <v>315</v>
      </c>
      <c r="I130" s="1026"/>
      <c r="J130" s="1025" t="s">
        <v>325</v>
      </c>
      <c r="K130" s="1026"/>
      <c r="L130" s="1026"/>
      <c r="M130" s="1025"/>
      <c r="N130" s="1026"/>
      <c r="O130" s="1026"/>
      <c r="P130" s="1025"/>
      <c r="Q130" s="1026"/>
      <c r="R130" s="1025"/>
      <c r="S130" s="1026"/>
      <c r="T130" s="1027" t="s">
        <v>252</v>
      </c>
      <c r="U130" s="1026"/>
      <c r="V130" s="1026"/>
      <c r="W130" s="1026"/>
      <c r="X130" s="1026"/>
      <c r="Y130" s="1026"/>
      <c r="Z130" s="1026"/>
      <c r="AA130" s="1026"/>
      <c r="AB130" s="1025" t="s">
        <v>305</v>
      </c>
      <c r="AC130" s="1026"/>
      <c r="AD130" s="1026"/>
      <c r="AE130" s="1026"/>
      <c r="AF130" s="1026"/>
      <c r="AG130" s="1025" t="s">
        <v>306</v>
      </c>
      <c r="AH130" s="1026"/>
      <c r="AI130" s="1026"/>
      <c r="AJ130" s="889" t="s">
        <v>85</v>
      </c>
      <c r="AK130" s="1028" t="s">
        <v>307</v>
      </c>
      <c r="AL130" s="1026"/>
      <c r="AM130" s="1026"/>
      <c r="AN130" s="1026"/>
      <c r="AO130" s="1026"/>
      <c r="AP130" s="1026"/>
      <c r="AQ130" s="890">
        <v>131400000</v>
      </c>
      <c r="AR130" s="890">
        <v>105786605</v>
      </c>
      <c r="AS130" s="890">
        <v>25613395</v>
      </c>
      <c r="AT130" s="891">
        <v>0</v>
      </c>
      <c r="AU130" s="890">
        <v>42094575</v>
      </c>
      <c r="AV130" s="890">
        <v>63692030</v>
      </c>
      <c r="AW130" s="890">
        <v>42094575</v>
      </c>
      <c r="AX130" s="891">
        <v>0</v>
      </c>
      <c r="AY130" s="890">
        <v>42094575</v>
      </c>
      <c r="AZ130" s="891">
        <v>0</v>
      </c>
      <c r="BA130" s="890">
        <v>42094575</v>
      </c>
      <c r="BB130" s="891">
        <v>0</v>
      </c>
      <c r="BC130" s="891">
        <v>0</v>
      </c>
      <c r="BD130" s="892"/>
      <c r="BE130" s="893">
        <f t="shared" si="12"/>
        <v>0.32035445205479451</v>
      </c>
      <c r="BF130" s="893">
        <f t="shared" si="13"/>
        <v>0.32035445205479451</v>
      </c>
    </row>
    <row r="131" spans="1:58" x14ac:dyDescent="0.25">
      <c r="A131" s="826" t="str">
        <f t="shared" si="14"/>
        <v>A2047510</v>
      </c>
      <c r="B131" s="1012" t="s">
        <v>34</v>
      </c>
      <c r="C131" s="1011"/>
      <c r="D131" s="1012" t="s">
        <v>314</v>
      </c>
      <c r="E131" s="1011"/>
      <c r="F131" s="1012" t="s">
        <v>312</v>
      </c>
      <c r="G131" s="1011"/>
      <c r="H131" s="1012" t="s">
        <v>315</v>
      </c>
      <c r="I131" s="1011"/>
      <c r="J131" s="1012" t="s">
        <v>325</v>
      </c>
      <c r="K131" s="1011"/>
      <c r="L131" s="1011"/>
      <c r="M131" s="1012" t="s">
        <v>316</v>
      </c>
      <c r="N131" s="1011"/>
      <c r="O131" s="1011"/>
      <c r="P131" s="1012"/>
      <c r="Q131" s="1011"/>
      <c r="R131" s="1012"/>
      <c r="S131" s="1011"/>
      <c r="T131" s="1013" t="s">
        <v>91</v>
      </c>
      <c r="U131" s="1011"/>
      <c r="V131" s="1011"/>
      <c r="W131" s="1011"/>
      <c r="X131" s="1011"/>
      <c r="Y131" s="1011"/>
      <c r="Z131" s="1011"/>
      <c r="AA131" s="1011"/>
      <c r="AB131" s="1012" t="s">
        <v>305</v>
      </c>
      <c r="AC131" s="1011"/>
      <c r="AD131" s="1011"/>
      <c r="AE131" s="1011"/>
      <c r="AF131" s="1011"/>
      <c r="AG131" s="1012" t="s">
        <v>306</v>
      </c>
      <c r="AH131" s="1011"/>
      <c r="AI131" s="1011"/>
      <c r="AJ131" s="827" t="s">
        <v>85</v>
      </c>
      <c r="AK131" s="1010" t="s">
        <v>307</v>
      </c>
      <c r="AL131" s="1011"/>
      <c r="AM131" s="1011"/>
      <c r="AN131" s="1011"/>
      <c r="AO131" s="1011"/>
      <c r="AP131" s="1011"/>
      <c r="AQ131" s="828">
        <v>6000000</v>
      </c>
      <c r="AR131" s="828">
        <v>5528976</v>
      </c>
      <c r="AS131" s="828">
        <v>471024</v>
      </c>
      <c r="AT131" s="829">
        <v>0</v>
      </c>
      <c r="AU131" s="828">
        <v>837000</v>
      </c>
      <c r="AV131" s="828">
        <v>4691976</v>
      </c>
      <c r="AW131" s="828">
        <v>837000</v>
      </c>
      <c r="AX131" s="829">
        <v>0</v>
      </c>
      <c r="AY131" s="828">
        <v>837000</v>
      </c>
      <c r="AZ131" s="829">
        <v>0</v>
      </c>
      <c r="BA131" s="828">
        <v>837000</v>
      </c>
      <c r="BB131" s="829">
        <v>0</v>
      </c>
      <c r="BC131" s="829">
        <v>0</v>
      </c>
      <c r="BD131" s="818"/>
      <c r="BE131" s="830">
        <f t="shared" si="12"/>
        <v>0.13950000000000001</v>
      </c>
      <c r="BF131" s="830">
        <f t="shared" si="13"/>
        <v>0.13950000000000001</v>
      </c>
    </row>
    <row r="132" spans="1:58" x14ac:dyDescent="0.25">
      <c r="A132" s="826" t="str">
        <f t="shared" si="14"/>
        <v>A2047610</v>
      </c>
      <c r="B132" s="1012" t="s">
        <v>34</v>
      </c>
      <c r="C132" s="1011"/>
      <c r="D132" s="1012" t="s">
        <v>314</v>
      </c>
      <c r="E132" s="1011"/>
      <c r="F132" s="1012" t="s">
        <v>312</v>
      </c>
      <c r="G132" s="1011"/>
      <c r="H132" s="1012" t="s">
        <v>315</v>
      </c>
      <c r="I132" s="1011"/>
      <c r="J132" s="1012" t="s">
        <v>325</v>
      </c>
      <c r="K132" s="1011"/>
      <c r="L132" s="1011"/>
      <c r="M132" s="1012" t="s">
        <v>324</v>
      </c>
      <c r="N132" s="1011"/>
      <c r="O132" s="1011"/>
      <c r="P132" s="1012"/>
      <c r="Q132" s="1011"/>
      <c r="R132" s="1012"/>
      <c r="S132" s="1011"/>
      <c r="T132" s="1013" t="s">
        <v>92</v>
      </c>
      <c r="U132" s="1011"/>
      <c r="V132" s="1011"/>
      <c r="W132" s="1011"/>
      <c r="X132" s="1011"/>
      <c r="Y132" s="1011"/>
      <c r="Z132" s="1011"/>
      <c r="AA132" s="1011"/>
      <c r="AB132" s="1012" t="s">
        <v>305</v>
      </c>
      <c r="AC132" s="1011"/>
      <c r="AD132" s="1011"/>
      <c r="AE132" s="1011"/>
      <c r="AF132" s="1011"/>
      <c r="AG132" s="1012" t="s">
        <v>306</v>
      </c>
      <c r="AH132" s="1011"/>
      <c r="AI132" s="1011"/>
      <c r="AJ132" s="827" t="s">
        <v>85</v>
      </c>
      <c r="AK132" s="1010" t="s">
        <v>307</v>
      </c>
      <c r="AL132" s="1011"/>
      <c r="AM132" s="1011"/>
      <c r="AN132" s="1011"/>
      <c r="AO132" s="1011"/>
      <c r="AP132" s="1011"/>
      <c r="AQ132" s="828">
        <v>125400000</v>
      </c>
      <c r="AR132" s="828">
        <v>100257629</v>
      </c>
      <c r="AS132" s="828">
        <v>25142371</v>
      </c>
      <c r="AT132" s="829">
        <v>0</v>
      </c>
      <c r="AU132" s="828">
        <v>41257575</v>
      </c>
      <c r="AV132" s="828">
        <v>59000054</v>
      </c>
      <c r="AW132" s="828">
        <v>41257575</v>
      </c>
      <c r="AX132" s="829">
        <v>0</v>
      </c>
      <c r="AY132" s="828">
        <v>41257575</v>
      </c>
      <c r="AZ132" s="829">
        <v>0</v>
      </c>
      <c r="BA132" s="828">
        <v>41257575</v>
      </c>
      <c r="BB132" s="829">
        <v>0</v>
      </c>
      <c r="BC132" s="829">
        <v>0</v>
      </c>
      <c r="BD132" s="818"/>
      <c r="BE132" s="830">
        <f t="shared" si="12"/>
        <v>0.32900777511961721</v>
      </c>
      <c r="BF132" s="830">
        <f t="shared" si="13"/>
        <v>0.32900777511961721</v>
      </c>
    </row>
    <row r="133" spans="1:58" s="894" customFormat="1" x14ac:dyDescent="0.25">
      <c r="A133" s="888" t="str">
        <f t="shared" si="14"/>
        <v>A204810</v>
      </c>
      <c r="B133" s="1025" t="s">
        <v>34</v>
      </c>
      <c r="C133" s="1026"/>
      <c r="D133" s="1025" t="s">
        <v>314</v>
      </c>
      <c r="E133" s="1026"/>
      <c r="F133" s="1025" t="s">
        <v>312</v>
      </c>
      <c r="G133" s="1026"/>
      <c r="H133" s="1025" t="s">
        <v>315</v>
      </c>
      <c r="I133" s="1026"/>
      <c r="J133" s="1025" t="s">
        <v>326</v>
      </c>
      <c r="K133" s="1026"/>
      <c r="L133" s="1026"/>
      <c r="M133" s="1025"/>
      <c r="N133" s="1026"/>
      <c r="O133" s="1026"/>
      <c r="P133" s="1025"/>
      <c r="Q133" s="1026"/>
      <c r="R133" s="1025"/>
      <c r="S133" s="1026"/>
      <c r="T133" s="1027" t="s">
        <v>337</v>
      </c>
      <c r="U133" s="1026"/>
      <c r="V133" s="1026"/>
      <c r="W133" s="1026"/>
      <c r="X133" s="1026"/>
      <c r="Y133" s="1026"/>
      <c r="Z133" s="1026"/>
      <c r="AA133" s="1026"/>
      <c r="AB133" s="1025" t="s">
        <v>305</v>
      </c>
      <c r="AC133" s="1026"/>
      <c r="AD133" s="1026"/>
      <c r="AE133" s="1026"/>
      <c r="AF133" s="1026"/>
      <c r="AG133" s="1025" t="s">
        <v>306</v>
      </c>
      <c r="AH133" s="1026"/>
      <c r="AI133" s="1026"/>
      <c r="AJ133" s="889" t="s">
        <v>85</v>
      </c>
      <c r="AK133" s="1028" t="s">
        <v>307</v>
      </c>
      <c r="AL133" s="1026"/>
      <c r="AM133" s="1026"/>
      <c r="AN133" s="1026"/>
      <c r="AO133" s="1026"/>
      <c r="AP133" s="1026"/>
      <c r="AQ133" s="890">
        <v>1343176172</v>
      </c>
      <c r="AR133" s="890">
        <v>1343176172</v>
      </c>
      <c r="AS133" s="891">
        <v>0</v>
      </c>
      <c r="AT133" s="891">
        <v>0</v>
      </c>
      <c r="AU133" s="890">
        <v>949828481</v>
      </c>
      <c r="AV133" s="890">
        <v>393347691</v>
      </c>
      <c r="AW133" s="890">
        <v>949828481</v>
      </c>
      <c r="AX133" s="891">
        <v>0</v>
      </c>
      <c r="AY133" s="890">
        <v>941467193</v>
      </c>
      <c r="AZ133" s="890">
        <v>8361288</v>
      </c>
      <c r="BA133" s="890">
        <v>941467193</v>
      </c>
      <c r="BB133" s="891">
        <v>0</v>
      </c>
      <c r="BC133" s="890">
        <v>1680659</v>
      </c>
      <c r="BD133" s="892"/>
      <c r="BE133" s="893">
        <f t="shared" si="12"/>
        <v>0.70715108025308238</v>
      </c>
      <c r="BF133" s="893">
        <f t="shared" si="13"/>
        <v>0.70715108025308238</v>
      </c>
    </row>
    <row r="134" spans="1:58" x14ac:dyDescent="0.25">
      <c r="A134" s="826" t="str">
        <f t="shared" si="14"/>
        <v>A2048110</v>
      </c>
      <c r="B134" s="1012" t="s">
        <v>34</v>
      </c>
      <c r="C134" s="1011"/>
      <c r="D134" s="1012" t="s">
        <v>314</v>
      </c>
      <c r="E134" s="1011"/>
      <c r="F134" s="1012" t="s">
        <v>312</v>
      </c>
      <c r="G134" s="1011"/>
      <c r="H134" s="1012" t="s">
        <v>315</v>
      </c>
      <c r="I134" s="1011"/>
      <c r="J134" s="1012" t="s">
        <v>326</v>
      </c>
      <c r="K134" s="1011"/>
      <c r="L134" s="1011"/>
      <c r="M134" s="1012" t="s">
        <v>311</v>
      </c>
      <c r="N134" s="1011"/>
      <c r="O134" s="1011"/>
      <c r="P134" s="1012"/>
      <c r="Q134" s="1011"/>
      <c r="R134" s="1012"/>
      <c r="S134" s="1011"/>
      <c r="T134" s="1013" t="s">
        <v>93</v>
      </c>
      <c r="U134" s="1011"/>
      <c r="V134" s="1011"/>
      <c r="W134" s="1011"/>
      <c r="X134" s="1011"/>
      <c r="Y134" s="1011"/>
      <c r="Z134" s="1011"/>
      <c r="AA134" s="1011"/>
      <c r="AB134" s="1012" t="s">
        <v>305</v>
      </c>
      <c r="AC134" s="1011"/>
      <c r="AD134" s="1011"/>
      <c r="AE134" s="1011"/>
      <c r="AF134" s="1011"/>
      <c r="AG134" s="1012" t="s">
        <v>306</v>
      </c>
      <c r="AH134" s="1011"/>
      <c r="AI134" s="1011"/>
      <c r="AJ134" s="827" t="s">
        <v>85</v>
      </c>
      <c r="AK134" s="1010" t="s">
        <v>307</v>
      </c>
      <c r="AL134" s="1011"/>
      <c r="AM134" s="1011"/>
      <c r="AN134" s="1011"/>
      <c r="AO134" s="1011"/>
      <c r="AP134" s="1011"/>
      <c r="AQ134" s="828">
        <v>143815862</v>
      </c>
      <c r="AR134" s="828">
        <v>143815862</v>
      </c>
      <c r="AS134" s="829">
        <v>0</v>
      </c>
      <c r="AT134" s="829">
        <v>0</v>
      </c>
      <c r="AU134" s="828">
        <v>84918910</v>
      </c>
      <c r="AV134" s="828">
        <v>58896952</v>
      </c>
      <c r="AW134" s="828">
        <v>84918910</v>
      </c>
      <c r="AX134" s="829">
        <v>0</v>
      </c>
      <c r="AY134" s="828">
        <v>84712815</v>
      </c>
      <c r="AZ134" s="828">
        <v>206095</v>
      </c>
      <c r="BA134" s="828">
        <v>84712815</v>
      </c>
      <c r="BB134" s="829">
        <v>0</v>
      </c>
      <c r="BC134" s="829">
        <v>0</v>
      </c>
      <c r="BD134" s="818"/>
      <c r="BE134" s="830">
        <f t="shared" si="12"/>
        <v>0.59046970771555085</v>
      </c>
      <c r="BF134" s="830">
        <f t="shared" si="13"/>
        <v>0.59046970771555085</v>
      </c>
    </row>
    <row r="135" spans="1:58" x14ac:dyDescent="0.25">
      <c r="A135" s="826" t="str">
        <f t="shared" si="14"/>
        <v>A2048210</v>
      </c>
      <c r="B135" s="1012" t="s">
        <v>34</v>
      </c>
      <c r="C135" s="1011"/>
      <c r="D135" s="1012" t="s">
        <v>314</v>
      </c>
      <c r="E135" s="1011"/>
      <c r="F135" s="1012" t="s">
        <v>312</v>
      </c>
      <c r="G135" s="1011"/>
      <c r="H135" s="1012" t="s">
        <v>315</v>
      </c>
      <c r="I135" s="1011"/>
      <c r="J135" s="1012" t="s">
        <v>326</v>
      </c>
      <c r="K135" s="1011"/>
      <c r="L135" s="1011"/>
      <c r="M135" s="1012" t="s">
        <v>314</v>
      </c>
      <c r="N135" s="1011"/>
      <c r="O135" s="1011"/>
      <c r="P135" s="1012"/>
      <c r="Q135" s="1011"/>
      <c r="R135" s="1012"/>
      <c r="S135" s="1011"/>
      <c r="T135" s="1013" t="s">
        <v>94</v>
      </c>
      <c r="U135" s="1011"/>
      <c r="V135" s="1011"/>
      <c r="W135" s="1011"/>
      <c r="X135" s="1011"/>
      <c r="Y135" s="1011"/>
      <c r="Z135" s="1011"/>
      <c r="AA135" s="1011"/>
      <c r="AB135" s="1012" t="s">
        <v>305</v>
      </c>
      <c r="AC135" s="1011"/>
      <c r="AD135" s="1011"/>
      <c r="AE135" s="1011"/>
      <c r="AF135" s="1011"/>
      <c r="AG135" s="1012" t="s">
        <v>306</v>
      </c>
      <c r="AH135" s="1011"/>
      <c r="AI135" s="1011"/>
      <c r="AJ135" s="827" t="s">
        <v>85</v>
      </c>
      <c r="AK135" s="1010" t="s">
        <v>307</v>
      </c>
      <c r="AL135" s="1011"/>
      <c r="AM135" s="1011"/>
      <c r="AN135" s="1011"/>
      <c r="AO135" s="1011"/>
      <c r="AP135" s="1011"/>
      <c r="AQ135" s="828">
        <v>794010310</v>
      </c>
      <c r="AR135" s="828">
        <v>794010310</v>
      </c>
      <c r="AS135" s="829">
        <v>0</v>
      </c>
      <c r="AT135" s="829">
        <v>0</v>
      </c>
      <c r="AU135" s="828">
        <v>611793389</v>
      </c>
      <c r="AV135" s="828">
        <v>182216921</v>
      </c>
      <c r="AW135" s="828">
        <v>611793389</v>
      </c>
      <c r="AX135" s="829">
        <v>0</v>
      </c>
      <c r="AY135" s="828">
        <v>604152102</v>
      </c>
      <c r="AZ135" s="828">
        <v>7641287</v>
      </c>
      <c r="BA135" s="828">
        <v>604152102</v>
      </c>
      <c r="BB135" s="829">
        <v>0</v>
      </c>
      <c r="BC135" s="828">
        <v>1547759</v>
      </c>
      <c r="BD135" s="818"/>
      <c r="BE135" s="830">
        <f t="shared" si="12"/>
        <v>0.77051063606466264</v>
      </c>
      <c r="BF135" s="830">
        <f t="shared" si="13"/>
        <v>0.77051063606466264</v>
      </c>
    </row>
    <row r="136" spans="1:58" x14ac:dyDescent="0.25">
      <c r="A136" s="826" t="str">
        <f t="shared" si="14"/>
        <v>A2048310</v>
      </c>
      <c r="B136" s="1012" t="s">
        <v>34</v>
      </c>
      <c r="C136" s="1011"/>
      <c r="D136" s="1012" t="s">
        <v>314</v>
      </c>
      <c r="E136" s="1011"/>
      <c r="F136" s="1012" t="s">
        <v>312</v>
      </c>
      <c r="G136" s="1011"/>
      <c r="H136" s="1012" t="s">
        <v>315</v>
      </c>
      <c r="I136" s="1011"/>
      <c r="J136" s="1012" t="s">
        <v>326</v>
      </c>
      <c r="K136" s="1011"/>
      <c r="L136" s="1011"/>
      <c r="M136" s="1012" t="s">
        <v>321</v>
      </c>
      <c r="N136" s="1011"/>
      <c r="O136" s="1011"/>
      <c r="P136" s="1012"/>
      <c r="Q136" s="1011"/>
      <c r="R136" s="1012"/>
      <c r="S136" s="1011"/>
      <c r="T136" s="1013" t="s">
        <v>95</v>
      </c>
      <c r="U136" s="1011"/>
      <c r="V136" s="1011"/>
      <c r="W136" s="1011"/>
      <c r="X136" s="1011"/>
      <c r="Y136" s="1011"/>
      <c r="Z136" s="1011"/>
      <c r="AA136" s="1011"/>
      <c r="AB136" s="1012" t="s">
        <v>305</v>
      </c>
      <c r="AC136" s="1011"/>
      <c r="AD136" s="1011"/>
      <c r="AE136" s="1011"/>
      <c r="AF136" s="1011"/>
      <c r="AG136" s="1012" t="s">
        <v>306</v>
      </c>
      <c r="AH136" s="1011"/>
      <c r="AI136" s="1011"/>
      <c r="AJ136" s="827" t="s">
        <v>85</v>
      </c>
      <c r="AK136" s="1010" t="s">
        <v>307</v>
      </c>
      <c r="AL136" s="1011"/>
      <c r="AM136" s="1011"/>
      <c r="AN136" s="1011"/>
      <c r="AO136" s="1011"/>
      <c r="AP136" s="1011"/>
      <c r="AQ136" s="828">
        <v>350000</v>
      </c>
      <c r="AR136" s="828">
        <v>350000</v>
      </c>
      <c r="AS136" s="829">
        <v>0</v>
      </c>
      <c r="AT136" s="829">
        <v>0</v>
      </c>
      <c r="AU136" s="828">
        <v>102042</v>
      </c>
      <c r="AV136" s="828">
        <v>247958</v>
      </c>
      <c r="AW136" s="828">
        <v>102042</v>
      </c>
      <c r="AX136" s="829">
        <v>0</v>
      </c>
      <c r="AY136" s="828">
        <v>102042</v>
      </c>
      <c r="AZ136" s="829">
        <v>0</v>
      </c>
      <c r="BA136" s="828">
        <v>102042</v>
      </c>
      <c r="BB136" s="829">
        <v>0</v>
      </c>
      <c r="BC136" s="829">
        <v>0</v>
      </c>
      <c r="BD136" s="818"/>
      <c r="BE136" s="830">
        <f t="shared" si="12"/>
        <v>0.29154857142857143</v>
      </c>
      <c r="BF136" s="830">
        <f t="shared" si="13"/>
        <v>0.29154857142857143</v>
      </c>
    </row>
    <row r="137" spans="1:58" x14ac:dyDescent="0.25">
      <c r="A137" s="826" t="str">
        <f t="shared" si="14"/>
        <v>A2048510</v>
      </c>
      <c r="B137" s="1012" t="s">
        <v>34</v>
      </c>
      <c r="C137" s="1011"/>
      <c r="D137" s="1012" t="s">
        <v>314</v>
      </c>
      <c r="E137" s="1011"/>
      <c r="F137" s="1012" t="s">
        <v>312</v>
      </c>
      <c r="G137" s="1011"/>
      <c r="H137" s="1012" t="s">
        <v>315</v>
      </c>
      <c r="I137" s="1011"/>
      <c r="J137" s="1012" t="s">
        <v>326</v>
      </c>
      <c r="K137" s="1011"/>
      <c r="L137" s="1011"/>
      <c r="M137" s="1012" t="s">
        <v>316</v>
      </c>
      <c r="N137" s="1011"/>
      <c r="O137" s="1011"/>
      <c r="P137" s="1012"/>
      <c r="Q137" s="1011"/>
      <c r="R137" s="1012"/>
      <c r="S137" s="1011"/>
      <c r="T137" s="1013" t="s">
        <v>96</v>
      </c>
      <c r="U137" s="1011"/>
      <c r="V137" s="1011"/>
      <c r="W137" s="1011"/>
      <c r="X137" s="1011"/>
      <c r="Y137" s="1011"/>
      <c r="Z137" s="1011"/>
      <c r="AA137" s="1011"/>
      <c r="AB137" s="1012" t="s">
        <v>305</v>
      </c>
      <c r="AC137" s="1011"/>
      <c r="AD137" s="1011"/>
      <c r="AE137" s="1011"/>
      <c r="AF137" s="1011"/>
      <c r="AG137" s="1012" t="s">
        <v>306</v>
      </c>
      <c r="AH137" s="1011"/>
      <c r="AI137" s="1011"/>
      <c r="AJ137" s="827" t="s">
        <v>85</v>
      </c>
      <c r="AK137" s="1010" t="s">
        <v>307</v>
      </c>
      <c r="AL137" s="1011"/>
      <c r="AM137" s="1011"/>
      <c r="AN137" s="1011"/>
      <c r="AO137" s="1011"/>
      <c r="AP137" s="1011"/>
      <c r="AQ137" s="828">
        <v>185000000</v>
      </c>
      <c r="AR137" s="828">
        <v>185000000</v>
      </c>
      <c r="AS137" s="829">
        <v>0</v>
      </c>
      <c r="AT137" s="829">
        <v>0</v>
      </c>
      <c r="AU137" s="828">
        <v>97543358</v>
      </c>
      <c r="AV137" s="828">
        <v>87456642</v>
      </c>
      <c r="AW137" s="828">
        <v>97543358</v>
      </c>
      <c r="AX137" s="829">
        <v>0</v>
      </c>
      <c r="AY137" s="828">
        <v>97543358</v>
      </c>
      <c r="AZ137" s="829">
        <v>0</v>
      </c>
      <c r="BA137" s="828">
        <v>97543358</v>
      </c>
      <c r="BB137" s="829">
        <v>0</v>
      </c>
      <c r="BC137" s="828">
        <v>132900</v>
      </c>
      <c r="BD137" s="818"/>
      <c r="BE137" s="830">
        <f t="shared" si="12"/>
        <v>0.52726139459459465</v>
      </c>
      <c r="BF137" s="830">
        <f t="shared" si="13"/>
        <v>0.52726139459459465</v>
      </c>
    </row>
    <row r="138" spans="1:58" x14ac:dyDescent="0.25">
      <c r="A138" s="826" t="str">
        <f t="shared" si="14"/>
        <v>A2048610</v>
      </c>
      <c r="B138" s="1012" t="s">
        <v>34</v>
      </c>
      <c r="C138" s="1011"/>
      <c r="D138" s="1012" t="s">
        <v>314</v>
      </c>
      <c r="E138" s="1011"/>
      <c r="F138" s="1012" t="s">
        <v>312</v>
      </c>
      <c r="G138" s="1011"/>
      <c r="H138" s="1012" t="s">
        <v>315</v>
      </c>
      <c r="I138" s="1011"/>
      <c r="J138" s="1012" t="s">
        <v>326</v>
      </c>
      <c r="K138" s="1011"/>
      <c r="L138" s="1011"/>
      <c r="M138" s="1012" t="s">
        <v>324</v>
      </c>
      <c r="N138" s="1011"/>
      <c r="O138" s="1011"/>
      <c r="P138" s="1012"/>
      <c r="Q138" s="1011"/>
      <c r="R138" s="1012"/>
      <c r="S138" s="1011"/>
      <c r="T138" s="1013" t="s">
        <v>97</v>
      </c>
      <c r="U138" s="1011"/>
      <c r="V138" s="1011"/>
      <c r="W138" s="1011"/>
      <c r="X138" s="1011"/>
      <c r="Y138" s="1011"/>
      <c r="Z138" s="1011"/>
      <c r="AA138" s="1011"/>
      <c r="AB138" s="1012" t="s">
        <v>305</v>
      </c>
      <c r="AC138" s="1011"/>
      <c r="AD138" s="1011"/>
      <c r="AE138" s="1011"/>
      <c r="AF138" s="1011"/>
      <c r="AG138" s="1012" t="s">
        <v>306</v>
      </c>
      <c r="AH138" s="1011"/>
      <c r="AI138" s="1011"/>
      <c r="AJ138" s="827" t="s">
        <v>85</v>
      </c>
      <c r="AK138" s="1010" t="s">
        <v>307</v>
      </c>
      <c r="AL138" s="1011"/>
      <c r="AM138" s="1011"/>
      <c r="AN138" s="1011"/>
      <c r="AO138" s="1011"/>
      <c r="AP138" s="1011"/>
      <c r="AQ138" s="828">
        <v>220000000</v>
      </c>
      <c r="AR138" s="828">
        <v>220000000</v>
      </c>
      <c r="AS138" s="829">
        <v>0</v>
      </c>
      <c r="AT138" s="829">
        <v>0</v>
      </c>
      <c r="AU138" s="828">
        <v>155470782</v>
      </c>
      <c r="AV138" s="828">
        <v>64529218</v>
      </c>
      <c r="AW138" s="828">
        <v>155470782</v>
      </c>
      <c r="AX138" s="829">
        <v>0</v>
      </c>
      <c r="AY138" s="828">
        <v>154956876</v>
      </c>
      <c r="AZ138" s="828">
        <v>513906</v>
      </c>
      <c r="BA138" s="828">
        <v>154956876</v>
      </c>
      <c r="BB138" s="829">
        <v>0</v>
      </c>
      <c r="BC138" s="829">
        <v>0</v>
      </c>
      <c r="BD138" s="818"/>
      <c r="BE138" s="830">
        <f t="shared" si="12"/>
        <v>0.70668537272727272</v>
      </c>
      <c r="BF138" s="830">
        <f t="shared" si="13"/>
        <v>0.70668537272727272</v>
      </c>
    </row>
    <row r="139" spans="1:58" s="894" customFormat="1" x14ac:dyDescent="0.25">
      <c r="A139" s="888" t="str">
        <f t="shared" si="14"/>
        <v>A204910</v>
      </c>
      <c r="B139" s="1025" t="s">
        <v>34</v>
      </c>
      <c r="C139" s="1026"/>
      <c r="D139" s="1025" t="s">
        <v>314</v>
      </c>
      <c r="E139" s="1026"/>
      <c r="F139" s="1025" t="s">
        <v>312</v>
      </c>
      <c r="G139" s="1026"/>
      <c r="H139" s="1025" t="s">
        <v>315</v>
      </c>
      <c r="I139" s="1026"/>
      <c r="J139" s="1025" t="s">
        <v>320</v>
      </c>
      <c r="K139" s="1026"/>
      <c r="L139" s="1026"/>
      <c r="M139" s="1025"/>
      <c r="N139" s="1026"/>
      <c r="O139" s="1026"/>
      <c r="P139" s="1025"/>
      <c r="Q139" s="1026"/>
      <c r="R139" s="1025"/>
      <c r="S139" s="1026"/>
      <c r="T139" s="1027" t="s">
        <v>256</v>
      </c>
      <c r="U139" s="1026"/>
      <c r="V139" s="1026"/>
      <c r="W139" s="1026"/>
      <c r="X139" s="1026"/>
      <c r="Y139" s="1026"/>
      <c r="Z139" s="1026"/>
      <c r="AA139" s="1026"/>
      <c r="AB139" s="1025" t="s">
        <v>305</v>
      </c>
      <c r="AC139" s="1026"/>
      <c r="AD139" s="1026"/>
      <c r="AE139" s="1026"/>
      <c r="AF139" s="1026"/>
      <c r="AG139" s="1025" t="s">
        <v>306</v>
      </c>
      <c r="AH139" s="1026"/>
      <c r="AI139" s="1026"/>
      <c r="AJ139" s="889" t="s">
        <v>85</v>
      </c>
      <c r="AK139" s="1028" t="s">
        <v>307</v>
      </c>
      <c r="AL139" s="1026"/>
      <c r="AM139" s="1026"/>
      <c r="AN139" s="1026"/>
      <c r="AO139" s="1026"/>
      <c r="AP139" s="1026"/>
      <c r="AQ139" s="890">
        <v>597250000</v>
      </c>
      <c r="AR139" s="890">
        <v>575263740</v>
      </c>
      <c r="AS139" s="890">
        <v>21986260</v>
      </c>
      <c r="AT139" s="891">
        <v>0</v>
      </c>
      <c r="AU139" s="890">
        <v>574786498</v>
      </c>
      <c r="AV139" s="890">
        <v>477242</v>
      </c>
      <c r="AW139" s="890">
        <v>574786498</v>
      </c>
      <c r="AX139" s="891">
        <v>0</v>
      </c>
      <c r="AY139" s="890">
        <v>574786498</v>
      </c>
      <c r="AZ139" s="891">
        <v>0</v>
      </c>
      <c r="BA139" s="890">
        <v>574786498</v>
      </c>
      <c r="BB139" s="891">
        <v>0</v>
      </c>
      <c r="BC139" s="891">
        <v>0</v>
      </c>
      <c r="BD139" s="892"/>
      <c r="BE139" s="893">
        <f t="shared" si="12"/>
        <v>0.96238844370029297</v>
      </c>
      <c r="BF139" s="893">
        <f t="shared" si="13"/>
        <v>0.96238844370029297</v>
      </c>
    </row>
    <row r="140" spans="1:58" x14ac:dyDescent="0.25">
      <c r="A140" s="826" t="str">
        <f t="shared" si="14"/>
        <v>A2049110</v>
      </c>
      <c r="B140" s="1012" t="s">
        <v>34</v>
      </c>
      <c r="C140" s="1011"/>
      <c r="D140" s="1012" t="s">
        <v>314</v>
      </c>
      <c r="E140" s="1011"/>
      <c r="F140" s="1012" t="s">
        <v>312</v>
      </c>
      <c r="G140" s="1011"/>
      <c r="H140" s="1012" t="s">
        <v>315</v>
      </c>
      <c r="I140" s="1011"/>
      <c r="J140" s="1012" t="s">
        <v>320</v>
      </c>
      <c r="K140" s="1011"/>
      <c r="L140" s="1011"/>
      <c r="M140" s="1012" t="s">
        <v>311</v>
      </c>
      <c r="N140" s="1011"/>
      <c r="O140" s="1011"/>
      <c r="P140" s="1012"/>
      <c r="Q140" s="1011"/>
      <c r="R140" s="1012"/>
      <c r="S140" s="1011"/>
      <c r="T140" s="1013" t="s">
        <v>98</v>
      </c>
      <c r="U140" s="1011"/>
      <c r="V140" s="1011"/>
      <c r="W140" s="1011"/>
      <c r="X140" s="1011"/>
      <c r="Y140" s="1011"/>
      <c r="Z140" s="1011"/>
      <c r="AA140" s="1011"/>
      <c r="AB140" s="1012" t="s">
        <v>305</v>
      </c>
      <c r="AC140" s="1011"/>
      <c r="AD140" s="1011"/>
      <c r="AE140" s="1011"/>
      <c r="AF140" s="1011"/>
      <c r="AG140" s="1012" t="s">
        <v>306</v>
      </c>
      <c r="AH140" s="1011"/>
      <c r="AI140" s="1011"/>
      <c r="AJ140" s="827" t="s">
        <v>85</v>
      </c>
      <c r="AK140" s="1010" t="s">
        <v>307</v>
      </c>
      <c r="AL140" s="1011"/>
      <c r="AM140" s="1011"/>
      <c r="AN140" s="1011"/>
      <c r="AO140" s="1011"/>
      <c r="AP140" s="1011"/>
      <c r="AQ140" s="828">
        <v>72100000</v>
      </c>
      <c r="AR140" s="828">
        <v>50113740</v>
      </c>
      <c r="AS140" s="828">
        <v>21986260</v>
      </c>
      <c r="AT140" s="829">
        <v>0</v>
      </c>
      <c r="AU140" s="828">
        <v>50113740</v>
      </c>
      <c r="AV140" s="829">
        <v>0</v>
      </c>
      <c r="AW140" s="828">
        <v>50113740</v>
      </c>
      <c r="AX140" s="829">
        <v>0</v>
      </c>
      <c r="AY140" s="828">
        <v>50113740</v>
      </c>
      <c r="AZ140" s="829">
        <v>0</v>
      </c>
      <c r="BA140" s="828">
        <v>50113740</v>
      </c>
      <c r="BB140" s="829">
        <v>0</v>
      </c>
      <c r="BC140" s="829">
        <v>0</v>
      </c>
      <c r="BD140" s="818"/>
      <c r="BE140" s="830">
        <f t="shared" si="12"/>
        <v>0.69505880721220525</v>
      </c>
      <c r="BF140" s="830">
        <f t="shared" si="13"/>
        <v>0.69505880721220525</v>
      </c>
    </row>
    <row r="141" spans="1:58" x14ac:dyDescent="0.25">
      <c r="A141" s="826" t="str">
        <f t="shared" si="14"/>
        <v>A2049810</v>
      </c>
      <c r="B141" s="1012" t="s">
        <v>34</v>
      </c>
      <c r="C141" s="1011"/>
      <c r="D141" s="1012" t="s">
        <v>314</v>
      </c>
      <c r="E141" s="1011"/>
      <c r="F141" s="1012" t="s">
        <v>312</v>
      </c>
      <c r="G141" s="1011"/>
      <c r="H141" s="1012" t="s">
        <v>315</v>
      </c>
      <c r="I141" s="1011"/>
      <c r="J141" s="1012" t="s">
        <v>320</v>
      </c>
      <c r="K141" s="1011"/>
      <c r="L141" s="1011"/>
      <c r="M141" s="1012" t="s">
        <v>326</v>
      </c>
      <c r="N141" s="1011"/>
      <c r="O141" s="1011"/>
      <c r="P141" s="1012"/>
      <c r="Q141" s="1011"/>
      <c r="R141" s="1012"/>
      <c r="S141" s="1011"/>
      <c r="T141" s="1013" t="s">
        <v>99</v>
      </c>
      <c r="U141" s="1011"/>
      <c r="V141" s="1011"/>
      <c r="W141" s="1011"/>
      <c r="X141" s="1011"/>
      <c r="Y141" s="1011"/>
      <c r="Z141" s="1011"/>
      <c r="AA141" s="1011"/>
      <c r="AB141" s="1012" t="s">
        <v>305</v>
      </c>
      <c r="AC141" s="1011"/>
      <c r="AD141" s="1011"/>
      <c r="AE141" s="1011"/>
      <c r="AF141" s="1011"/>
      <c r="AG141" s="1012" t="s">
        <v>306</v>
      </c>
      <c r="AH141" s="1011"/>
      <c r="AI141" s="1011"/>
      <c r="AJ141" s="827" t="s">
        <v>85</v>
      </c>
      <c r="AK141" s="1010" t="s">
        <v>307</v>
      </c>
      <c r="AL141" s="1011"/>
      <c r="AM141" s="1011"/>
      <c r="AN141" s="1011"/>
      <c r="AO141" s="1011"/>
      <c r="AP141" s="1011"/>
      <c r="AQ141" s="828">
        <v>13373589</v>
      </c>
      <c r="AR141" s="828">
        <v>13373589</v>
      </c>
      <c r="AS141" s="829">
        <v>0</v>
      </c>
      <c r="AT141" s="829">
        <v>0</v>
      </c>
      <c r="AU141" s="828">
        <v>13228888</v>
      </c>
      <c r="AV141" s="828">
        <v>144701</v>
      </c>
      <c r="AW141" s="828">
        <v>13228888</v>
      </c>
      <c r="AX141" s="829">
        <v>0</v>
      </c>
      <c r="AY141" s="828">
        <v>13228888</v>
      </c>
      <c r="AZ141" s="829">
        <v>0</v>
      </c>
      <c r="BA141" s="828">
        <v>13228888</v>
      </c>
      <c r="BB141" s="829">
        <v>0</v>
      </c>
      <c r="BC141" s="829">
        <v>0</v>
      </c>
      <c r="BD141" s="818"/>
      <c r="BE141" s="830">
        <f t="shared" si="12"/>
        <v>0.98918009219514669</v>
      </c>
      <c r="BF141" s="830">
        <f t="shared" si="13"/>
        <v>0.98918009219514669</v>
      </c>
    </row>
    <row r="142" spans="1:58" x14ac:dyDescent="0.25">
      <c r="A142" s="826" t="str">
        <f t="shared" si="14"/>
        <v>A20491110</v>
      </c>
      <c r="B142" s="1012" t="s">
        <v>34</v>
      </c>
      <c r="C142" s="1011"/>
      <c r="D142" s="1012" t="s">
        <v>314</v>
      </c>
      <c r="E142" s="1011"/>
      <c r="F142" s="1012" t="s">
        <v>312</v>
      </c>
      <c r="G142" s="1011"/>
      <c r="H142" s="1012" t="s">
        <v>315</v>
      </c>
      <c r="I142" s="1011"/>
      <c r="J142" s="1012" t="s">
        <v>320</v>
      </c>
      <c r="K142" s="1011"/>
      <c r="L142" s="1011"/>
      <c r="M142" s="1012" t="s">
        <v>100</v>
      </c>
      <c r="N142" s="1011"/>
      <c r="O142" s="1011"/>
      <c r="P142" s="1012"/>
      <c r="Q142" s="1011"/>
      <c r="R142" s="1012"/>
      <c r="S142" s="1011"/>
      <c r="T142" s="1013" t="s">
        <v>101</v>
      </c>
      <c r="U142" s="1011"/>
      <c r="V142" s="1011"/>
      <c r="W142" s="1011"/>
      <c r="X142" s="1011"/>
      <c r="Y142" s="1011"/>
      <c r="Z142" s="1011"/>
      <c r="AA142" s="1011"/>
      <c r="AB142" s="1012" t="s">
        <v>305</v>
      </c>
      <c r="AC142" s="1011"/>
      <c r="AD142" s="1011"/>
      <c r="AE142" s="1011"/>
      <c r="AF142" s="1011"/>
      <c r="AG142" s="1012" t="s">
        <v>306</v>
      </c>
      <c r="AH142" s="1011"/>
      <c r="AI142" s="1011"/>
      <c r="AJ142" s="827" t="s">
        <v>85</v>
      </c>
      <c r="AK142" s="1010" t="s">
        <v>307</v>
      </c>
      <c r="AL142" s="1011"/>
      <c r="AM142" s="1011"/>
      <c r="AN142" s="1011"/>
      <c r="AO142" s="1011"/>
      <c r="AP142" s="1011"/>
      <c r="AQ142" s="828">
        <v>511776411</v>
      </c>
      <c r="AR142" s="828">
        <v>511776411</v>
      </c>
      <c r="AS142" s="829">
        <v>0</v>
      </c>
      <c r="AT142" s="829">
        <v>0</v>
      </c>
      <c r="AU142" s="828">
        <v>511443870</v>
      </c>
      <c r="AV142" s="828">
        <v>332541</v>
      </c>
      <c r="AW142" s="828">
        <v>511443870</v>
      </c>
      <c r="AX142" s="829">
        <v>0</v>
      </c>
      <c r="AY142" s="828">
        <v>511443870</v>
      </c>
      <c r="AZ142" s="829">
        <v>0</v>
      </c>
      <c r="BA142" s="828">
        <v>511443870</v>
      </c>
      <c r="BB142" s="829">
        <v>0</v>
      </c>
      <c r="BC142" s="829">
        <v>0</v>
      </c>
      <c r="BD142" s="818"/>
      <c r="BE142" s="830">
        <f t="shared" si="12"/>
        <v>0.99935022210314417</v>
      </c>
      <c r="BF142" s="830">
        <f t="shared" si="13"/>
        <v>0.99935022210314417</v>
      </c>
    </row>
    <row r="143" spans="1:58" s="894" customFormat="1" x14ac:dyDescent="0.25">
      <c r="A143" s="888" t="str">
        <f t="shared" si="14"/>
        <v>A2041010</v>
      </c>
      <c r="B143" s="1025" t="s">
        <v>34</v>
      </c>
      <c r="C143" s="1026"/>
      <c r="D143" s="1025" t="s">
        <v>314</v>
      </c>
      <c r="E143" s="1026"/>
      <c r="F143" s="1025" t="s">
        <v>312</v>
      </c>
      <c r="G143" s="1026"/>
      <c r="H143" s="1025" t="s">
        <v>315</v>
      </c>
      <c r="I143" s="1026"/>
      <c r="J143" s="1025" t="s">
        <v>85</v>
      </c>
      <c r="K143" s="1026"/>
      <c r="L143" s="1026"/>
      <c r="M143" s="1025"/>
      <c r="N143" s="1026"/>
      <c r="O143" s="1026"/>
      <c r="P143" s="1025"/>
      <c r="Q143" s="1026"/>
      <c r="R143" s="1025"/>
      <c r="S143" s="1026"/>
      <c r="T143" s="1027" t="s">
        <v>258</v>
      </c>
      <c r="U143" s="1026"/>
      <c r="V143" s="1026"/>
      <c r="W143" s="1026"/>
      <c r="X143" s="1026"/>
      <c r="Y143" s="1026"/>
      <c r="Z143" s="1026"/>
      <c r="AA143" s="1026"/>
      <c r="AB143" s="1025" t="s">
        <v>305</v>
      </c>
      <c r="AC143" s="1026"/>
      <c r="AD143" s="1026"/>
      <c r="AE143" s="1026"/>
      <c r="AF143" s="1026"/>
      <c r="AG143" s="1025" t="s">
        <v>306</v>
      </c>
      <c r="AH143" s="1026"/>
      <c r="AI143" s="1026"/>
      <c r="AJ143" s="889" t="s">
        <v>85</v>
      </c>
      <c r="AK143" s="1028" t="s">
        <v>307</v>
      </c>
      <c r="AL143" s="1026"/>
      <c r="AM143" s="1026"/>
      <c r="AN143" s="1026"/>
      <c r="AO143" s="1026"/>
      <c r="AP143" s="1026"/>
      <c r="AQ143" s="890">
        <v>1603139548</v>
      </c>
      <c r="AR143" s="890">
        <v>1277298887</v>
      </c>
      <c r="AS143" s="890">
        <v>325840661</v>
      </c>
      <c r="AT143" s="891">
        <v>0</v>
      </c>
      <c r="AU143" s="890">
        <v>1150537326</v>
      </c>
      <c r="AV143" s="890">
        <v>126761561</v>
      </c>
      <c r="AW143" s="890">
        <v>854821705</v>
      </c>
      <c r="AX143" s="890">
        <v>295715621</v>
      </c>
      <c r="AY143" s="890">
        <v>854821705</v>
      </c>
      <c r="AZ143" s="891">
        <v>0</v>
      </c>
      <c r="BA143" s="890">
        <v>854821705</v>
      </c>
      <c r="BB143" s="891">
        <v>0</v>
      </c>
      <c r="BC143" s="891">
        <v>0</v>
      </c>
      <c r="BD143" s="892"/>
      <c r="BE143" s="893">
        <f t="shared" si="12"/>
        <v>0.71767758922506475</v>
      </c>
      <c r="BF143" s="893">
        <f t="shared" si="13"/>
        <v>0.53321727735207736</v>
      </c>
    </row>
    <row r="144" spans="1:58" x14ac:dyDescent="0.25">
      <c r="A144" s="826" t="str">
        <f t="shared" si="14"/>
        <v>A20410110</v>
      </c>
      <c r="B144" s="1012" t="s">
        <v>34</v>
      </c>
      <c r="C144" s="1011"/>
      <c r="D144" s="1012" t="s">
        <v>314</v>
      </c>
      <c r="E144" s="1011"/>
      <c r="F144" s="1012" t="s">
        <v>312</v>
      </c>
      <c r="G144" s="1011"/>
      <c r="H144" s="1012" t="s">
        <v>315</v>
      </c>
      <c r="I144" s="1011"/>
      <c r="J144" s="1012" t="s">
        <v>85</v>
      </c>
      <c r="K144" s="1011"/>
      <c r="L144" s="1011"/>
      <c r="M144" s="1012" t="s">
        <v>311</v>
      </c>
      <c r="N144" s="1011"/>
      <c r="O144" s="1011"/>
      <c r="P144" s="1012"/>
      <c r="Q144" s="1011"/>
      <c r="R144" s="1012"/>
      <c r="S144" s="1011"/>
      <c r="T144" s="1013" t="s">
        <v>441</v>
      </c>
      <c r="U144" s="1011"/>
      <c r="V144" s="1011"/>
      <c r="W144" s="1011"/>
      <c r="X144" s="1011"/>
      <c r="Y144" s="1011"/>
      <c r="Z144" s="1011"/>
      <c r="AA144" s="1011"/>
      <c r="AB144" s="1012" t="s">
        <v>305</v>
      </c>
      <c r="AC144" s="1011"/>
      <c r="AD144" s="1011"/>
      <c r="AE144" s="1011"/>
      <c r="AF144" s="1011"/>
      <c r="AG144" s="1012" t="s">
        <v>306</v>
      </c>
      <c r="AH144" s="1011"/>
      <c r="AI144" s="1011"/>
      <c r="AJ144" s="827" t="s">
        <v>85</v>
      </c>
      <c r="AK144" s="1010" t="s">
        <v>307</v>
      </c>
      <c r="AL144" s="1011"/>
      <c r="AM144" s="1011"/>
      <c r="AN144" s="1011"/>
      <c r="AO144" s="1011"/>
      <c r="AP144" s="1011"/>
      <c r="AQ144" s="828">
        <v>400000000</v>
      </c>
      <c r="AR144" s="828">
        <v>95200000</v>
      </c>
      <c r="AS144" s="828">
        <v>304800000</v>
      </c>
      <c r="AT144" s="829">
        <v>0</v>
      </c>
      <c r="AU144" s="828">
        <v>72168000</v>
      </c>
      <c r="AV144" s="828">
        <v>23032000</v>
      </c>
      <c r="AW144" s="828">
        <v>32295088</v>
      </c>
      <c r="AX144" s="828">
        <v>39872912</v>
      </c>
      <c r="AY144" s="828">
        <v>32295088</v>
      </c>
      <c r="AZ144" s="829">
        <v>0</v>
      </c>
      <c r="BA144" s="828">
        <v>32295088</v>
      </c>
      <c r="BB144" s="829">
        <v>0</v>
      </c>
      <c r="BC144" s="829">
        <v>0</v>
      </c>
      <c r="BD144" s="818"/>
      <c r="BE144" s="830">
        <f t="shared" si="12"/>
        <v>0.18042</v>
      </c>
      <c r="BF144" s="830">
        <f t="shared" si="13"/>
        <v>8.0737719999999999E-2</v>
      </c>
    </row>
    <row r="145" spans="1:58" x14ac:dyDescent="0.25">
      <c r="A145" s="826" t="str">
        <f t="shared" si="14"/>
        <v>A20410210</v>
      </c>
      <c r="B145" s="1012" t="s">
        <v>34</v>
      </c>
      <c r="C145" s="1011"/>
      <c r="D145" s="1012" t="s">
        <v>314</v>
      </c>
      <c r="E145" s="1011"/>
      <c r="F145" s="1012" t="s">
        <v>312</v>
      </c>
      <c r="G145" s="1011"/>
      <c r="H145" s="1012" t="s">
        <v>315</v>
      </c>
      <c r="I145" s="1011"/>
      <c r="J145" s="1012" t="s">
        <v>85</v>
      </c>
      <c r="K145" s="1011"/>
      <c r="L145" s="1011"/>
      <c r="M145" s="1012" t="s">
        <v>314</v>
      </c>
      <c r="N145" s="1011"/>
      <c r="O145" s="1011"/>
      <c r="P145" s="1012"/>
      <c r="Q145" s="1011"/>
      <c r="R145" s="1012"/>
      <c r="S145" s="1011"/>
      <c r="T145" s="1013" t="s">
        <v>102</v>
      </c>
      <c r="U145" s="1011"/>
      <c r="V145" s="1011"/>
      <c r="W145" s="1011"/>
      <c r="X145" s="1011"/>
      <c r="Y145" s="1011"/>
      <c r="Z145" s="1011"/>
      <c r="AA145" s="1011"/>
      <c r="AB145" s="1012" t="s">
        <v>305</v>
      </c>
      <c r="AC145" s="1011"/>
      <c r="AD145" s="1011"/>
      <c r="AE145" s="1011"/>
      <c r="AF145" s="1011"/>
      <c r="AG145" s="1012" t="s">
        <v>306</v>
      </c>
      <c r="AH145" s="1011"/>
      <c r="AI145" s="1011"/>
      <c r="AJ145" s="827" t="s">
        <v>85</v>
      </c>
      <c r="AK145" s="1010" t="s">
        <v>307</v>
      </c>
      <c r="AL145" s="1011"/>
      <c r="AM145" s="1011"/>
      <c r="AN145" s="1011"/>
      <c r="AO145" s="1011"/>
      <c r="AP145" s="1011"/>
      <c r="AQ145" s="828">
        <v>1203139548</v>
      </c>
      <c r="AR145" s="828">
        <v>1182098887</v>
      </c>
      <c r="AS145" s="828">
        <v>21040661</v>
      </c>
      <c r="AT145" s="829">
        <v>0</v>
      </c>
      <c r="AU145" s="828">
        <v>1078369326</v>
      </c>
      <c r="AV145" s="828">
        <v>103729561</v>
      </c>
      <c r="AW145" s="828">
        <v>822526617</v>
      </c>
      <c r="AX145" s="828">
        <v>255842709</v>
      </c>
      <c r="AY145" s="828">
        <v>822526617</v>
      </c>
      <c r="AZ145" s="829">
        <v>0</v>
      </c>
      <c r="BA145" s="828">
        <v>822526617</v>
      </c>
      <c r="BB145" s="829">
        <v>0</v>
      </c>
      <c r="BC145" s="829">
        <v>0</v>
      </c>
      <c r="BD145" s="818"/>
      <c r="BE145" s="830">
        <f t="shared" si="12"/>
        <v>0.89629613438656575</v>
      </c>
      <c r="BF145" s="830">
        <f t="shared" si="13"/>
        <v>0.68365022026522226</v>
      </c>
    </row>
    <row r="146" spans="1:58" s="894" customFormat="1" x14ac:dyDescent="0.25">
      <c r="A146" s="888" t="str">
        <f t="shared" si="14"/>
        <v>A2041110</v>
      </c>
      <c r="B146" s="1025" t="s">
        <v>34</v>
      </c>
      <c r="C146" s="1026"/>
      <c r="D146" s="1025" t="s">
        <v>314</v>
      </c>
      <c r="E146" s="1026"/>
      <c r="F146" s="1025" t="s">
        <v>312</v>
      </c>
      <c r="G146" s="1026"/>
      <c r="H146" s="1025" t="s">
        <v>315</v>
      </c>
      <c r="I146" s="1026"/>
      <c r="J146" s="1025" t="s">
        <v>100</v>
      </c>
      <c r="K146" s="1026"/>
      <c r="L146" s="1026"/>
      <c r="M146" s="1025"/>
      <c r="N146" s="1026"/>
      <c r="O146" s="1026"/>
      <c r="P146" s="1025"/>
      <c r="Q146" s="1026"/>
      <c r="R146" s="1025"/>
      <c r="S146" s="1026"/>
      <c r="T146" s="1027" t="s">
        <v>259</v>
      </c>
      <c r="U146" s="1026"/>
      <c r="V146" s="1026"/>
      <c r="W146" s="1026"/>
      <c r="X146" s="1026"/>
      <c r="Y146" s="1026"/>
      <c r="Z146" s="1026"/>
      <c r="AA146" s="1026"/>
      <c r="AB146" s="1025" t="s">
        <v>305</v>
      </c>
      <c r="AC146" s="1026"/>
      <c r="AD146" s="1026"/>
      <c r="AE146" s="1026"/>
      <c r="AF146" s="1026"/>
      <c r="AG146" s="1025" t="s">
        <v>306</v>
      </c>
      <c r="AH146" s="1026"/>
      <c r="AI146" s="1026"/>
      <c r="AJ146" s="889" t="s">
        <v>85</v>
      </c>
      <c r="AK146" s="1028" t="s">
        <v>307</v>
      </c>
      <c r="AL146" s="1026"/>
      <c r="AM146" s="1026"/>
      <c r="AN146" s="1026"/>
      <c r="AO146" s="1026"/>
      <c r="AP146" s="1026"/>
      <c r="AQ146" s="890">
        <v>348000000</v>
      </c>
      <c r="AR146" s="890">
        <v>348000000</v>
      </c>
      <c r="AS146" s="891">
        <v>0</v>
      </c>
      <c r="AT146" s="891">
        <v>0</v>
      </c>
      <c r="AU146" s="890">
        <v>273645143</v>
      </c>
      <c r="AV146" s="890">
        <v>74354857</v>
      </c>
      <c r="AW146" s="890">
        <v>254556305</v>
      </c>
      <c r="AX146" s="890">
        <v>19088838</v>
      </c>
      <c r="AY146" s="890">
        <v>246390502</v>
      </c>
      <c r="AZ146" s="890">
        <v>8165803</v>
      </c>
      <c r="BA146" s="890">
        <v>246390502</v>
      </c>
      <c r="BB146" s="891">
        <v>0</v>
      </c>
      <c r="BC146" s="890">
        <v>1237429</v>
      </c>
      <c r="BD146" s="892"/>
      <c r="BE146" s="893">
        <f t="shared" si="12"/>
        <v>0.78633661781609199</v>
      </c>
      <c r="BF146" s="893">
        <f t="shared" si="13"/>
        <v>0.73148363505747127</v>
      </c>
    </row>
    <row r="147" spans="1:58" s="894" customFormat="1" x14ac:dyDescent="0.25">
      <c r="A147" s="888" t="str">
        <f t="shared" si="14"/>
        <v>A2041113</v>
      </c>
      <c r="B147" s="1025" t="s">
        <v>34</v>
      </c>
      <c r="C147" s="1026"/>
      <c r="D147" s="1025" t="s">
        <v>314</v>
      </c>
      <c r="E147" s="1026"/>
      <c r="F147" s="1025" t="s">
        <v>312</v>
      </c>
      <c r="G147" s="1026"/>
      <c r="H147" s="1025" t="s">
        <v>315</v>
      </c>
      <c r="I147" s="1026"/>
      <c r="J147" s="1025" t="s">
        <v>100</v>
      </c>
      <c r="K147" s="1026"/>
      <c r="L147" s="1026"/>
      <c r="M147" s="1025"/>
      <c r="N147" s="1026"/>
      <c r="O147" s="1026"/>
      <c r="P147" s="1025"/>
      <c r="Q147" s="1026"/>
      <c r="R147" s="1025"/>
      <c r="S147" s="1026"/>
      <c r="T147" s="1027" t="s">
        <v>259</v>
      </c>
      <c r="U147" s="1026"/>
      <c r="V147" s="1026"/>
      <c r="W147" s="1026"/>
      <c r="X147" s="1026"/>
      <c r="Y147" s="1026"/>
      <c r="Z147" s="1026"/>
      <c r="AA147" s="1026"/>
      <c r="AB147" s="1025" t="s">
        <v>305</v>
      </c>
      <c r="AC147" s="1026"/>
      <c r="AD147" s="1026"/>
      <c r="AE147" s="1026"/>
      <c r="AF147" s="1026"/>
      <c r="AG147" s="1025" t="s">
        <v>306</v>
      </c>
      <c r="AH147" s="1026"/>
      <c r="AI147" s="1026"/>
      <c r="AJ147" s="889" t="s">
        <v>335</v>
      </c>
      <c r="AK147" s="1028" t="s">
        <v>353</v>
      </c>
      <c r="AL147" s="1026"/>
      <c r="AM147" s="1026"/>
      <c r="AN147" s="1026"/>
      <c r="AO147" s="1026"/>
      <c r="AP147" s="1026"/>
      <c r="AQ147" s="890">
        <v>550000000</v>
      </c>
      <c r="AR147" s="890">
        <v>550000000</v>
      </c>
      <c r="AS147" s="891">
        <v>0</v>
      </c>
      <c r="AT147" s="891">
        <v>0</v>
      </c>
      <c r="AU147" s="890">
        <v>499988302</v>
      </c>
      <c r="AV147" s="890">
        <v>50011698</v>
      </c>
      <c r="AW147" s="890">
        <v>101829259</v>
      </c>
      <c r="AX147" s="890">
        <v>398159043</v>
      </c>
      <c r="AY147" s="890">
        <v>66540544</v>
      </c>
      <c r="AZ147" s="890">
        <v>35288715</v>
      </c>
      <c r="BA147" s="890">
        <v>49153872</v>
      </c>
      <c r="BB147" s="890">
        <v>17386672</v>
      </c>
      <c r="BC147" s="891">
        <v>0</v>
      </c>
      <c r="BD147" s="892"/>
      <c r="BE147" s="893">
        <f t="shared" si="12"/>
        <v>0.90906964000000001</v>
      </c>
      <c r="BF147" s="893">
        <f t="shared" si="13"/>
        <v>0.18514410727272726</v>
      </c>
    </row>
    <row r="148" spans="1:58" x14ac:dyDescent="0.25">
      <c r="A148" s="826" t="str">
        <f t="shared" si="14"/>
        <v>A20411110</v>
      </c>
      <c r="B148" s="1012" t="s">
        <v>34</v>
      </c>
      <c r="C148" s="1011"/>
      <c r="D148" s="1012" t="s">
        <v>314</v>
      </c>
      <c r="E148" s="1011"/>
      <c r="F148" s="1012" t="s">
        <v>312</v>
      </c>
      <c r="G148" s="1011"/>
      <c r="H148" s="1012" t="s">
        <v>315</v>
      </c>
      <c r="I148" s="1011"/>
      <c r="J148" s="1012" t="s">
        <v>100</v>
      </c>
      <c r="K148" s="1011"/>
      <c r="L148" s="1011"/>
      <c r="M148" s="1012" t="s">
        <v>311</v>
      </c>
      <c r="N148" s="1011"/>
      <c r="O148" s="1011"/>
      <c r="P148" s="1012"/>
      <c r="Q148" s="1011"/>
      <c r="R148" s="1012"/>
      <c r="S148" s="1011"/>
      <c r="T148" s="1013" t="s">
        <v>103</v>
      </c>
      <c r="U148" s="1011"/>
      <c r="V148" s="1011"/>
      <c r="W148" s="1011"/>
      <c r="X148" s="1011"/>
      <c r="Y148" s="1011"/>
      <c r="Z148" s="1011"/>
      <c r="AA148" s="1011"/>
      <c r="AB148" s="1012" t="s">
        <v>305</v>
      </c>
      <c r="AC148" s="1011"/>
      <c r="AD148" s="1011"/>
      <c r="AE148" s="1011"/>
      <c r="AF148" s="1011"/>
      <c r="AG148" s="1012" t="s">
        <v>306</v>
      </c>
      <c r="AH148" s="1011"/>
      <c r="AI148" s="1011"/>
      <c r="AJ148" s="827" t="s">
        <v>85</v>
      </c>
      <c r="AK148" s="1010" t="s">
        <v>307</v>
      </c>
      <c r="AL148" s="1011"/>
      <c r="AM148" s="1011"/>
      <c r="AN148" s="1011"/>
      <c r="AO148" s="1011"/>
      <c r="AP148" s="1011"/>
      <c r="AQ148" s="828">
        <v>160000000</v>
      </c>
      <c r="AR148" s="828">
        <v>160000000</v>
      </c>
      <c r="AS148" s="829">
        <v>0</v>
      </c>
      <c r="AT148" s="829">
        <v>0</v>
      </c>
      <c r="AU148" s="828">
        <v>125502000</v>
      </c>
      <c r="AV148" s="828">
        <v>34498000</v>
      </c>
      <c r="AW148" s="828">
        <v>106676740</v>
      </c>
      <c r="AX148" s="828">
        <v>18825260</v>
      </c>
      <c r="AY148" s="828">
        <v>98510937</v>
      </c>
      <c r="AZ148" s="828">
        <v>8165803</v>
      </c>
      <c r="BA148" s="828">
        <v>98510937</v>
      </c>
      <c r="BB148" s="829">
        <v>0</v>
      </c>
      <c r="BC148" s="829">
        <v>0</v>
      </c>
      <c r="BD148" s="818"/>
      <c r="BE148" s="830">
        <f t="shared" si="12"/>
        <v>0.78438750000000002</v>
      </c>
      <c r="BF148" s="830">
        <f t="shared" si="13"/>
        <v>0.66672962499999999</v>
      </c>
    </row>
    <row r="149" spans="1:58" x14ac:dyDescent="0.25">
      <c r="A149" s="826" t="str">
        <f t="shared" si="14"/>
        <v>A20411113</v>
      </c>
      <c r="B149" s="1012" t="s">
        <v>34</v>
      </c>
      <c r="C149" s="1011"/>
      <c r="D149" s="1012" t="s">
        <v>314</v>
      </c>
      <c r="E149" s="1011"/>
      <c r="F149" s="1012" t="s">
        <v>312</v>
      </c>
      <c r="G149" s="1011"/>
      <c r="H149" s="1012" t="s">
        <v>315</v>
      </c>
      <c r="I149" s="1011"/>
      <c r="J149" s="1012" t="s">
        <v>100</v>
      </c>
      <c r="K149" s="1011"/>
      <c r="L149" s="1011"/>
      <c r="M149" s="1012" t="s">
        <v>311</v>
      </c>
      <c r="N149" s="1011"/>
      <c r="O149" s="1011"/>
      <c r="P149" s="1012"/>
      <c r="Q149" s="1011"/>
      <c r="R149" s="1012"/>
      <c r="S149" s="1011"/>
      <c r="T149" s="1013" t="s">
        <v>103</v>
      </c>
      <c r="U149" s="1011"/>
      <c r="V149" s="1011"/>
      <c r="W149" s="1011"/>
      <c r="X149" s="1011"/>
      <c r="Y149" s="1011"/>
      <c r="Z149" s="1011"/>
      <c r="AA149" s="1011"/>
      <c r="AB149" s="1012" t="s">
        <v>305</v>
      </c>
      <c r="AC149" s="1011"/>
      <c r="AD149" s="1011"/>
      <c r="AE149" s="1011"/>
      <c r="AF149" s="1011"/>
      <c r="AG149" s="1012" t="s">
        <v>306</v>
      </c>
      <c r="AH149" s="1011"/>
      <c r="AI149" s="1011"/>
      <c r="AJ149" s="827" t="s">
        <v>335</v>
      </c>
      <c r="AK149" s="1010" t="s">
        <v>353</v>
      </c>
      <c r="AL149" s="1011"/>
      <c r="AM149" s="1011"/>
      <c r="AN149" s="1011"/>
      <c r="AO149" s="1011"/>
      <c r="AP149" s="1011"/>
      <c r="AQ149" s="828">
        <v>50000000</v>
      </c>
      <c r="AR149" s="828">
        <v>50000000</v>
      </c>
      <c r="AS149" s="829">
        <v>0</v>
      </c>
      <c r="AT149" s="829">
        <v>0</v>
      </c>
      <c r="AU149" s="828">
        <v>50000000</v>
      </c>
      <c r="AV149" s="829">
        <v>0</v>
      </c>
      <c r="AW149" s="829">
        <v>0</v>
      </c>
      <c r="AX149" s="828">
        <v>50000000</v>
      </c>
      <c r="AY149" s="829">
        <v>0</v>
      </c>
      <c r="AZ149" s="829">
        <v>0</v>
      </c>
      <c r="BA149" s="829">
        <v>0</v>
      </c>
      <c r="BB149" s="829">
        <v>0</v>
      </c>
      <c r="BC149" s="829">
        <v>0</v>
      </c>
      <c r="BD149" s="818"/>
      <c r="BE149" s="830">
        <f t="shared" si="12"/>
        <v>1</v>
      </c>
      <c r="BF149" s="830">
        <f t="shared" si="13"/>
        <v>0</v>
      </c>
    </row>
    <row r="150" spans="1:58" x14ac:dyDescent="0.25">
      <c r="A150" s="826" t="str">
        <f t="shared" si="14"/>
        <v>A20411210</v>
      </c>
      <c r="B150" s="1012" t="s">
        <v>34</v>
      </c>
      <c r="C150" s="1011"/>
      <c r="D150" s="1012" t="s">
        <v>314</v>
      </c>
      <c r="E150" s="1011"/>
      <c r="F150" s="1012" t="s">
        <v>312</v>
      </c>
      <c r="G150" s="1011"/>
      <c r="H150" s="1012" t="s">
        <v>315</v>
      </c>
      <c r="I150" s="1011"/>
      <c r="J150" s="1012" t="s">
        <v>100</v>
      </c>
      <c r="K150" s="1011"/>
      <c r="L150" s="1011"/>
      <c r="M150" s="1012" t="s">
        <v>314</v>
      </c>
      <c r="N150" s="1011"/>
      <c r="O150" s="1011"/>
      <c r="P150" s="1012"/>
      <c r="Q150" s="1011"/>
      <c r="R150" s="1012"/>
      <c r="S150" s="1011"/>
      <c r="T150" s="1013" t="s">
        <v>104</v>
      </c>
      <c r="U150" s="1011"/>
      <c r="V150" s="1011"/>
      <c r="W150" s="1011"/>
      <c r="X150" s="1011"/>
      <c r="Y150" s="1011"/>
      <c r="Z150" s="1011"/>
      <c r="AA150" s="1011"/>
      <c r="AB150" s="1012" t="s">
        <v>305</v>
      </c>
      <c r="AC150" s="1011"/>
      <c r="AD150" s="1011"/>
      <c r="AE150" s="1011"/>
      <c r="AF150" s="1011"/>
      <c r="AG150" s="1012" t="s">
        <v>306</v>
      </c>
      <c r="AH150" s="1011"/>
      <c r="AI150" s="1011"/>
      <c r="AJ150" s="827" t="s">
        <v>85</v>
      </c>
      <c r="AK150" s="1010" t="s">
        <v>307</v>
      </c>
      <c r="AL150" s="1011"/>
      <c r="AM150" s="1011"/>
      <c r="AN150" s="1011"/>
      <c r="AO150" s="1011"/>
      <c r="AP150" s="1011"/>
      <c r="AQ150" s="828">
        <v>188000000</v>
      </c>
      <c r="AR150" s="828">
        <v>188000000</v>
      </c>
      <c r="AS150" s="829">
        <v>0</v>
      </c>
      <c r="AT150" s="829">
        <v>0</v>
      </c>
      <c r="AU150" s="828">
        <v>148143143</v>
      </c>
      <c r="AV150" s="828">
        <v>39856857</v>
      </c>
      <c r="AW150" s="828">
        <v>147879565</v>
      </c>
      <c r="AX150" s="828">
        <v>263578</v>
      </c>
      <c r="AY150" s="828">
        <v>147879565</v>
      </c>
      <c r="AZ150" s="829">
        <v>0</v>
      </c>
      <c r="BA150" s="828">
        <v>147879565</v>
      </c>
      <c r="BB150" s="829">
        <v>0</v>
      </c>
      <c r="BC150" s="828">
        <v>1237429</v>
      </c>
      <c r="BD150" s="818"/>
      <c r="BE150" s="830">
        <f t="shared" si="12"/>
        <v>0.78799544148936174</v>
      </c>
      <c r="BF150" s="830">
        <f t="shared" si="13"/>
        <v>0.78659343085106381</v>
      </c>
    </row>
    <row r="151" spans="1:58" x14ac:dyDescent="0.25">
      <c r="A151" s="826" t="str">
        <f t="shared" si="14"/>
        <v>A20411213</v>
      </c>
      <c r="B151" s="1012" t="s">
        <v>34</v>
      </c>
      <c r="C151" s="1011"/>
      <c r="D151" s="1012" t="s">
        <v>314</v>
      </c>
      <c r="E151" s="1011"/>
      <c r="F151" s="1012" t="s">
        <v>312</v>
      </c>
      <c r="G151" s="1011"/>
      <c r="H151" s="1012" t="s">
        <v>315</v>
      </c>
      <c r="I151" s="1011"/>
      <c r="J151" s="1012" t="s">
        <v>100</v>
      </c>
      <c r="K151" s="1011"/>
      <c r="L151" s="1011"/>
      <c r="M151" s="1012" t="s">
        <v>314</v>
      </c>
      <c r="N151" s="1011"/>
      <c r="O151" s="1011"/>
      <c r="P151" s="1012"/>
      <c r="Q151" s="1011"/>
      <c r="R151" s="1012"/>
      <c r="S151" s="1011"/>
      <c r="T151" s="1013" t="s">
        <v>104</v>
      </c>
      <c r="U151" s="1011"/>
      <c r="V151" s="1011"/>
      <c r="W151" s="1011"/>
      <c r="X151" s="1011"/>
      <c r="Y151" s="1011"/>
      <c r="Z151" s="1011"/>
      <c r="AA151" s="1011"/>
      <c r="AB151" s="1012" t="s">
        <v>305</v>
      </c>
      <c r="AC151" s="1011"/>
      <c r="AD151" s="1011"/>
      <c r="AE151" s="1011"/>
      <c r="AF151" s="1011"/>
      <c r="AG151" s="1012" t="s">
        <v>306</v>
      </c>
      <c r="AH151" s="1011"/>
      <c r="AI151" s="1011"/>
      <c r="AJ151" s="827" t="s">
        <v>335</v>
      </c>
      <c r="AK151" s="1010" t="s">
        <v>353</v>
      </c>
      <c r="AL151" s="1011"/>
      <c r="AM151" s="1011"/>
      <c r="AN151" s="1011"/>
      <c r="AO151" s="1011"/>
      <c r="AP151" s="1011"/>
      <c r="AQ151" s="828">
        <v>500000000</v>
      </c>
      <c r="AR151" s="828">
        <v>500000000</v>
      </c>
      <c r="AS151" s="829">
        <v>0</v>
      </c>
      <c r="AT151" s="829">
        <v>0</v>
      </c>
      <c r="AU151" s="828">
        <v>449988302</v>
      </c>
      <c r="AV151" s="828">
        <v>50011698</v>
      </c>
      <c r="AW151" s="828">
        <v>101829259</v>
      </c>
      <c r="AX151" s="828">
        <v>348159043</v>
      </c>
      <c r="AY151" s="828">
        <v>66540544</v>
      </c>
      <c r="AZ151" s="828">
        <v>35288715</v>
      </c>
      <c r="BA151" s="828">
        <v>49153872</v>
      </c>
      <c r="BB151" s="828">
        <v>17386672</v>
      </c>
      <c r="BC151" s="829">
        <v>0</v>
      </c>
      <c r="BD151" s="818"/>
      <c r="BE151" s="830">
        <f t="shared" si="12"/>
        <v>0.89997660400000001</v>
      </c>
      <c r="BF151" s="830">
        <f t="shared" si="13"/>
        <v>0.20365851800000001</v>
      </c>
    </row>
    <row r="152" spans="1:58" s="894" customFormat="1" x14ac:dyDescent="0.25">
      <c r="A152" s="888" t="str">
        <f t="shared" si="14"/>
        <v>A2041410</v>
      </c>
      <c r="B152" s="1044" t="s">
        <v>34</v>
      </c>
      <c r="C152" s="1026"/>
      <c r="D152" s="1044" t="s">
        <v>314</v>
      </c>
      <c r="E152" s="1026"/>
      <c r="F152" s="1044" t="s">
        <v>312</v>
      </c>
      <c r="G152" s="1026"/>
      <c r="H152" s="1044" t="s">
        <v>315</v>
      </c>
      <c r="I152" s="1026"/>
      <c r="J152" s="1044" t="s">
        <v>317</v>
      </c>
      <c r="K152" s="1026"/>
      <c r="L152" s="1026"/>
      <c r="M152" s="1044"/>
      <c r="N152" s="1026"/>
      <c r="O152" s="1026"/>
      <c r="P152" s="1044"/>
      <c r="Q152" s="1026"/>
      <c r="R152" s="1044"/>
      <c r="S152" s="1026"/>
      <c r="T152" s="1045" t="s">
        <v>442</v>
      </c>
      <c r="U152" s="1026"/>
      <c r="V152" s="1026"/>
      <c r="W152" s="1026"/>
      <c r="X152" s="1026"/>
      <c r="Y152" s="1026"/>
      <c r="Z152" s="1026"/>
      <c r="AA152" s="1026"/>
      <c r="AB152" s="1044" t="s">
        <v>305</v>
      </c>
      <c r="AC152" s="1026"/>
      <c r="AD152" s="1026"/>
      <c r="AE152" s="1026"/>
      <c r="AF152" s="1026"/>
      <c r="AG152" s="1044" t="s">
        <v>306</v>
      </c>
      <c r="AH152" s="1026"/>
      <c r="AI152" s="1026"/>
      <c r="AJ152" s="929" t="s">
        <v>85</v>
      </c>
      <c r="AK152" s="1043" t="s">
        <v>307</v>
      </c>
      <c r="AL152" s="1026"/>
      <c r="AM152" s="1026"/>
      <c r="AN152" s="1026"/>
      <c r="AO152" s="1026"/>
      <c r="AP152" s="1026"/>
      <c r="AQ152" s="930">
        <v>2500000</v>
      </c>
      <c r="AR152" s="930">
        <v>956080</v>
      </c>
      <c r="AS152" s="930">
        <v>1543920</v>
      </c>
      <c r="AT152" s="931">
        <v>0</v>
      </c>
      <c r="AU152" s="930">
        <v>956080</v>
      </c>
      <c r="AV152" s="931">
        <v>0</v>
      </c>
      <c r="AW152" s="930">
        <v>956080</v>
      </c>
      <c r="AX152" s="931">
        <v>0</v>
      </c>
      <c r="AY152" s="930">
        <v>956080</v>
      </c>
      <c r="AZ152" s="931">
        <v>0</v>
      </c>
      <c r="BA152" s="930">
        <v>956080</v>
      </c>
      <c r="BB152" s="931">
        <v>0</v>
      </c>
      <c r="BC152" s="931">
        <v>0</v>
      </c>
      <c r="BD152" s="892"/>
      <c r="BE152" s="932">
        <f t="shared" si="12"/>
        <v>0.38243199999999999</v>
      </c>
      <c r="BF152" s="932">
        <f t="shared" si="13"/>
        <v>0.38243199999999999</v>
      </c>
    </row>
    <row r="153" spans="1:58" s="894" customFormat="1" x14ac:dyDescent="0.25">
      <c r="A153" s="888" t="str">
        <f t="shared" si="14"/>
        <v>A2042110</v>
      </c>
      <c r="B153" s="1025" t="s">
        <v>34</v>
      </c>
      <c r="C153" s="1026"/>
      <c r="D153" s="1025" t="s">
        <v>314</v>
      </c>
      <c r="E153" s="1026"/>
      <c r="F153" s="1025" t="s">
        <v>312</v>
      </c>
      <c r="G153" s="1026"/>
      <c r="H153" s="1025" t="s">
        <v>315</v>
      </c>
      <c r="I153" s="1026"/>
      <c r="J153" s="1025" t="s">
        <v>333</v>
      </c>
      <c r="K153" s="1026"/>
      <c r="L153" s="1026"/>
      <c r="M153" s="1025"/>
      <c r="N153" s="1026"/>
      <c r="O153" s="1026"/>
      <c r="P153" s="1025"/>
      <c r="Q153" s="1026"/>
      <c r="R153" s="1025"/>
      <c r="S153" s="1026"/>
      <c r="T153" s="1027" t="s">
        <v>338</v>
      </c>
      <c r="U153" s="1026"/>
      <c r="V153" s="1026"/>
      <c r="W153" s="1026"/>
      <c r="X153" s="1026"/>
      <c r="Y153" s="1026"/>
      <c r="Z153" s="1026"/>
      <c r="AA153" s="1026"/>
      <c r="AB153" s="1025" t="s">
        <v>305</v>
      </c>
      <c r="AC153" s="1026"/>
      <c r="AD153" s="1026"/>
      <c r="AE153" s="1026"/>
      <c r="AF153" s="1026"/>
      <c r="AG153" s="1025" t="s">
        <v>306</v>
      </c>
      <c r="AH153" s="1026"/>
      <c r="AI153" s="1026"/>
      <c r="AJ153" s="889" t="s">
        <v>85</v>
      </c>
      <c r="AK153" s="1028" t="s">
        <v>307</v>
      </c>
      <c r="AL153" s="1026"/>
      <c r="AM153" s="1026"/>
      <c r="AN153" s="1026"/>
      <c r="AO153" s="1026"/>
      <c r="AP153" s="1026"/>
      <c r="AQ153" s="890">
        <v>99950578</v>
      </c>
      <c r="AR153" s="890">
        <v>87963880</v>
      </c>
      <c r="AS153" s="890">
        <v>11986698</v>
      </c>
      <c r="AT153" s="891">
        <v>0</v>
      </c>
      <c r="AU153" s="890">
        <v>66320000</v>
      </c>
      <c r="AV153" s="890">
        <v>21643880</v>
      </c>
      <c r="AW153" s="890">
        <v>66320000</v>
      </c>
      <c r="AX153" s="891">
        <v>0</v>
      </c>
      <c r="AY153" s="890">
        <v>66320000</v>
      </c>
      <c r="AZ153" s="891">
        <v>0</v>
      </c>
      <c r="BA153" s="890">
        <v>66320000</v>
      </c>
      <c r="BB153" s="891">
        <v>0</v>
      </c>
      <c r="BC153" s="891">
        <v>0</v>
      </c>
      <c r="BD153" s="892"/>
      <c r="BE153" s="893">
        <f t="shared" si="12"/>
        <v>0.66352792877295819</v>
      </c>
      <c r="BF153" s="893">
        <f t="shared" si="13"/>
        <v>0.66352792877295819</v>
      </c>
    </row>
    <row r="154" spans="1:58" s="894" customFormat="1" x14ac:dyDescent="0.25">
      <c r="A154" s="888" t="str">
        <f t="shared" si="14"/>
        <v>A2042113</v>
      </c>
      <c r="B154" s="1025" t="s">
        <v>34</v>
      </c>
      <c r="C154" s="1026"/>
      <c r="D154" s="1025" t="s">
        <v>314</v>
      </c>
      <c r="E154" s="1026"/>
      <c r="F154" s="1025" t="s">
        <v>312</v>
      </c>
      <c r="G154" s="1026"/>
      <c r="H154" s="1025" t="s">
        <v>315</v>
      </c>
      <c r="I154" s="1026"/>
      <c r="J154" s="1025" t="s">
        <v>333</v>
      </c>
      <c r="K154" s="1026"/>
      <c r="L154" s="1026"/>
      <c r="M154" s="1025"/>
      <c r="N154" s="1026"/>
      <c r="O154" s="1026"/>
      <c r="P154" s="1025"/>
      <c r="Q154" s="1026"/>
      <c r="R154" s="1025"/>
      <c r="S154" s="1026"/>
      <c r="T154" s="1027" t="s">
        <v>338</v>
      </c>
      <c r="U154" s="1026"/>
      <c r="V154" s="1026"/>
      <c r="W154" s="1026"/>
      <c r="X154" s="1026"/>
      <c r="Y154" s="1026"/>
      <c r="Z154" s="1026"/>
      <c r="AA154" s="1026"/>
      <c r="AB154" s="1025" t="s">
        <v>305</v>
      </c>
      <c r="AC154" s="1026"/>
      <c r="AD154" s="1026"/>
      <c r="AE154" s="1026"/>
      <c r="AF154" s="1026"/>
      <c r="AG154" s="1025" t="s">
        <v>306</v>
      </c>
      <c r="AH154" s="1026"/>
      <c r="AI154" s="1026"/>
      <c r="AJ154" s="889" t="s">
        <v>335</v>
      </c>
      <c r="AK154" s="1028" t="s">
        <v>353</v>
      </c>
      <c r="AL154" s="1026"/>
      <c r="AM154" s="1026"/>
      <c r="AN154" s="1026"/>
      <c r="AO154" s="1026"/>
      <c r="AP154" s="1026"/>
      <c r="AQ154" s="890">
        <v>120000000</v>
      </c>
      <c r="AR154" s="890">
        <v>120000000</v>
      </c>
      <c r="AS154" s="891">
        <v>0</v>
      </c>
      <c r="AT154" s="891">
        <v>0</v>
      </c>
      <c r="AU154" s="891">
        <v>0</v>
      </c>
      <c r="AV154" s="890">
        <v>120000000</v>
      </c>
      <c r="AW154" s="891">
        <v>0</v>
      </c>
      <c r="AX154" s="891">
        <v>0</v>
      </c>
      <c r="AY154" s="891">
        <v>0</v>
      </c>
      <c r="AZ154" s="891">
        <v>0</v>
      </c>
      <c r="BA154" s="891">
        <v>0</v>
      </c>
      <c r="BB154" s="891">
        <v>0</v>
      </c>
      <c r="BC154" s="891">
        <v>0</v>
      </c>
      <c r="BD154" s="892"/>
      <c r="BE154" s="893">
        <f t="shared" si="12"/>
        <v>0</v>
      </c>
      <c r="BF154" s="893">
        <f t="shared" si="13"/>
        <v>0</v>
      </c>
    </row>
    <row r="155" spans="1:58" x14ac:dyDescent="0.25">
      <c r="A155" s="826" t="str">
        <f t="shared" si="14"/>
        <v>A20421110</v>
      </c>
      <c r="B155" s="1012" t="s">
        <v>34</v>
      </c>
      <c r="C155" s="1011"/>
      <c r="D155" s="1012" t="s">
        <v>314</v>
      </c>
      <c r="E155" s="1011"/>
      <c r="F155" s="1012" t="s">
        <v>312</v>
      </c>
      <c r="G155" s="1011"/>
      <c r="H155" s="1012" t="s">
        <v>315</v>
      </c>
      <c r="I155" s="1011"/>
      <c r="J155" s="1012" t="s">
        <v>333</v>
      </c>
      <c r="K155" s="1011"/>
      <c r="L155" s="1011"/>
      <c r="M155" s="1012" t="s">
        <v>311</v>
      </c>
      <c r="N155" s="1011"/>
      <c r="O155" s="1011"/>
      <c r="P155" s="1012"/>
      <c r="Q155" s="1011"/>
      <c r="R155" s="1012"/>
      <c r="S155" s="1011"/>
      <c r="T155" s="1013" t="s">
        <v>105</v>
      </c>
      <c r="U155" s="1011"/>
      <c r="V155" s="1011"/>
      <c r="W155" s="1011"/>
      <c r="X155" s="1011"/>
      <c r="Y155" s="1011"/>
      <c r="Z155" s="1011"/>
      <c r="AA155" s="1011"/>
      <c r="AB155" s="1012" t="s">
        <v>305</v>
      </c>
      <c r="AC155" s="1011"/>
      <c r="AD155" s="1011"/>
      <c r="AE155" s="1011"/>
      <c r="AF155" s="1011"/>
      <c r="AG155" s="1012" t="s">
        <v>306</v>
      </c>
      <c r="AH155" s="1011"/>
      <c r="AI155" s="1011"/>
      <c r="AJ155" s="827" t="s">
        <v>85</v>
      </c>
      <c r="AK155" s="1010" t="s">
        <v>307</v>
      </c>
      <c r="AL155" s="1011"/>
      <c r="AM155" s="1011"/>
      <c r="AN155" s="1011"/>
      <c r="AO155" s="1011"/>
      <c r="AP155" s="1011"/>
      <c r="AQ155" s="828">
        <v>16630578</v>
      </c>
      <c r="AR155" s="828">
        <v>5250000</v>
      </c>
      <c r="AS155" s="828">
        <v>11380578</v>
      </c>
      <c r="AT155" s="829">
        <v>0</v>
      </c>
      <c r="AU155" s="828">
        <v>250000</v>
      </c>
      <c r="AV155" s="828">
        <v>5000000</v>
      </c>
      <c r="AW155" s="828">
        <v>250000</v>
      </c>
      <c r="AX155" s="829">
        <v>0</v>
      </c>
      <c r="AY155" s="828">
        <v>250000</v>
      </c>
      <c r="AZ155" s="829">
        <v>0</v>
      </c>
      <c r="BA155" s="828">
        <v>250000</v>
      </c>
      <c r="BB155" s="829">
        <v>0</v>
      </c>
      <c r="BC155" s="829">
        <v>0</v>
      </c>
      <c r="BD155" s="818"/>
      <c r="BE155" s="830">
        <f t="shared" si="12"/>
        <v>1.5032550281776136E-2</v>
      </c>
      <c r="BF155" s="830">
        <f t="shared" si="13"/>
        <v>1.5032550281776136E-2</v>
      </c>
    </row>
    <row r="156" spans="1:58" x14ac:dyDescent="0.25">
      <c r="A156" s="826" t="str">
        <f t="shared" si="14"/>
        <v>A20421113</v>
      </c>
      <c r="B156" s="1012" t="s">
        <v>34</v>
      </c>
      <c r="C156" s="1011"/>
      <c r="D156" s="1012" t="s">
        <v>314</v>
      </c>
      <c r="E156" s="1011"/>
      <c r="F156" s="1012" t="s">
        <v>312</v>
      </c>
      <c r="G156" s="1011"/>
      <c r="H156" s="1012" t="s">
        <v>315</v>
      </c>
      <c r="I156" s="1011"/>
      <c r="J156" s="1012" t="s">
        <v>333</v>
      </c>
      <c r="K156" s="1011"/>
      <c r="L156" s="1011"/>
      <c r="M156" s="1012" t="s">
        <v>311</v>
      </c>
      <c r="N156" s="1011"/>
      <c r="O156" s="1011"/>
      <c r="P156" s="1012"/>
      <c r="Q156" s="1011"/>
      <c r="R156" s="1012"/>
      <c r="S156" s="1011"/>
      <c r="T156" s="1013" t="s">
        <v>105</v>
      </c>
      <c r="U156" s="1011"/>
      <c r="V156" s="1011"/>
      <c r="W156" s="1011"/>
      <c r="X156" s="1011"/>
      <c r="Y156" s="1011"/>
      <c r="Z156" s="1011"/>
      <c r="AA156" s="1011"/>
      <c r="AB156" s="1012" t="s">
        <v>305</v>
      </c>
      <c r="AC156" s="1011"/>
      <c r="AD156" s="1011"/>
      <c r="AE156" s="1011"/>
      <c r="AF156" s="1011"/>
      <c r="AG156" s="1012" t="s">
        <v>306</v>
      </c>
      <c r="AH156" s="1011"/>
      <c r="AI156" s="1011"/>
      <c r="AJ156" s="827" t="s">
        <v>335</v>
      </c>
      <c r="AK156" s="1010" t="s">
        <v>353</v>
      </c>
      <c r="AL156" s="1011"/>
      <c r="AM156" s="1011"/>
      <c r="AN156" s="1011"/>
      <c r="AO156" s="1011"/>
      <c r="AP156" s="1011"/>
      <c r="AQ156" s="828">
        <v>30000000</v>
      </c>
      <c r="AR156" s="828">
        <v>30000000</v>
      </c>
      <c r="AS156" s="829">
        <v>0</v>
      </c>
      <c r="AT156" s="829">
        <v>0</v>
      </c>
      <c r="AU156" s="829">
        <v>0</v>
      </c>
      <c r="AV156" s="828">
        <v>30000000</v>
      </c>
      <c r="AW156" s="829">
        <v>0</v>
      </c>
      <c r="AX156" s="829">
        <v>0</v>
      </c>
      <c r="AY156" s="829">
        <v>0</v>
      </c>
      <c r="AZ156" s="829">
        <v>0</v>
      </c>
      <c r="BA156" s="829">
        <v>0</v>
      </c>
      <c r="BB156" s="829">
        <v>0</v>
      </c>
      <c r="BC156" s="829">
        <v>0</v>
      </c>
      <c r="BD156" s="818"/>
      <c r="BE156" s="830">
        <f t="shared" si="12"/>
        <v>0</v>
      </c>
      <c r="BF156" s="830">
        <f t="shared" si="13"/>
        <v>0</v>
      </c>
    </row>
    <row r="157" spans="1:58" x14ac:dyDescent="0.25">
      <c r="A157" s="826" t="str">
        <f t="shared" si="14"/>
        <v>A20421410</v>
      </c>
      <c r="B157" s="1012" t="s">
        <v>34</v>
      </c>
      <c r="C157" s="1011"/>
      <c r="D157" s="1012" t="s">
        <v>314</v>
      </c>
      <c r="E157" s="1011"/>
      <c r="F157" s="1012" t="s">
        <v>312</v>
      </c>
      <c r="G157" s="1011"/>
      <c r="H157" s="1012" t="s">
        <v>315</v>
      </c>
      <c r="I157" s="1011"/>
      <c r="J157" s="1012" t="s">
        <v>333</v>
      </c>
      <c r="K157" s="1011"/>
      <c r="L157" s="1011"/>
      <c r="M157" s="1012" t="s">
        <v>315</v>
      </c>
      <c r="N157" s="1011"/>
      <c r="O157" s="1011"/>
      <c r="P157" s="1012"/>
      <c r="Q157" s="1011"/>
      <c r="R157" s="1012"/>
      <c r="S157" s="1011"/>
      <c r="T157" s="1013" t="s">
        <v>106</v>
      </c>
      <c r="U157" s="1011"/>
      <c r="V157" s="1011"/>
      <c r="W157" s="1011"/>
      <c r="X157" s="1011"/>
      <c r="Y157" s="1011"/>
      <c r="Z157" s="1011"/>
      <c r="AA157" s="1011"/>
      <c r="AB157" s="1012" t="s">
        <v>305</v>
      </c>
      <c r="AC157" s="1011"/>
      <c r="AD157" s="1011"/>
      <c r="AE157" s="1011"/>
      <c r="AF157" s="1011"/>
      <c r="AG157" s="1012" t="s">
        <v>306</v>
      </c>
      <c r="AH157" s="1011"/>
      <c r="AI157" s="1011"/>
      <c r="AJ157" s="827" t="s">
        <v>85</v>
      </c>
      <c r="AK157" s="1010" t="s">
        <v>307</v>
      </c>
      <c r="AL157" s="1011"/>
      <c r="AM157" s="1011"/>
      <c r="AN157" s="1011"/>
      <c r="AO157" s="1011"/>
      <c r="AP157" s="1011"/>
      <c r="AQ157" s="828">
        <v>16643880</v>
      </c>
      <c r="AR157" s="828">
        <v>16643880</v>
      </c>
      <c r="AS157" s="829">
        <v>0</v>
      </c>
      <c r="AT157" s="829">
        <v>0</v>
      </c>
      <c r="AU157" s="829">
        <v>0</v>
      </c>
      <c r="AV157" s="828">
        <v>16643880</v>
      </c>
      <c r="AW157" s="829">
        <v>0</v>
      </c>
      <c r="AX157" s="829">
        <v>0</v>
      </c>
      <c r="AY157" s="829">
        <v>0</v>
      </c>
      <c r="AZ157" s="829">
        <v>0</v>
      </c>
      <c r="BA157" s="829">
        <v>0</v>
      </c>
      <c r="BB157" s="829">
        <v>0</v>
      </c>
      <c r="BC157" s="829">
        <v>0</v>
      </c>
      <c r="BD157" s="818"/>
      <c r="BE157" s="830">
        <f t="shared" si="12"/>
        <v>0</v>
      </c>
      <c r="BF157" s="830">
        <f t="shared" si="13"/>
        <v>0</v>
      </c>
    </row>
    <row r="158" spans="1:58" x14ac:dyDescent="0.25">
      <c r="A158" s="826" t="str">
        <f t="shared" si="14"/>
        <v>A20421413</v>
      </c>
      <c r="B158" s="1012" t="s">
        <v>34</v>
      </c>
      <c r="C158" s="1011"/>
      <c r="D158" s="1012" t="s">
        <v>314</v>
      </c>
      <c r="E158" s="1011"/>
      <c r="F158" s="1012" t="s">
        <v>312</v>
      </c>
      <c r="G158" s="1011"/>
      <c r="H158" s="1012" t="s">
        <v>315</v>
      </c>
      <c r="I158" s="1011"/>
      <c r="J158" s="1012" t="s">
        <v>333</v>
      </c>
      <c r="K158" s="1011"/>
      <c r="L158" s="1011"/>
      <c r="M158" s="1012" t="s">
        <v>315</v>
      </c>
      <c r="N158" s="1011"/>
      <c r="O158" s="1011"/>
      <c r="P158" s="1012"/>
      <c r="Q158" s="1011"/>
      <c r="R158" s="1012"/>
      <c r="S158" s="1011"/>
      <c r="T158" s="1013" t="s">
        <v>106</v>
      </c>
      <c r="U158" s="1011"/>
      <c r="V158" s="1011"/>
      <c r="W158" s="1011"/>
      <c r="X158" s="1011"/>
      <c r="Y158" s="1011"/>
      <c r="Z158" s="1011"/>
      <c r="AA158" s="1011"/>
      <c r="AB158" s="1012" t="s">
        <v>305</v>
      </c>
      <c r="AC158" s="1011"/>
      <c r="AD158" s="1011"/>
      <c r="AE158" s="1011"/>
      <c r="AF158" s="1011"/>
      <c r="AG158" s="1012" t="s">
        <v>306</v>
      </c>
      <c r="AH158" s="1011"/>
      <c r="AI158" s="1011"/>
      <c r="AJ158" s="827" t="s">
        <v>335</v>
      </c>
      <c r="AK158" s="1010" t="s">
        <v>353</v>
      </c>
      <c r="AL158" s="1011"/>
      <c r="AM158" s="1011"/>
      <c r="AN158" s="1011"/>
      <c r="AO158" s="1011"/>
      <c r="AP158" s="1011"/>
      <c r="AQ158" s="828">
        <v>60000000</v>
      </c>
      <c r="AR158" s="828">
        <v>60000000</v>
      </c>
      <c r="AS158" s="829">
        <v>0</v>
      </c>
      <c r="AT158" s="829">
        <v>0</v>
      </c>
      <c r="AU158" s="829">
        <v>0</v>
      </c>
      <c r="AV158" s="828">
        <v>60000000</v>
      </c>
      <c r="AW158" s="829">
        <v>0</v>
      </c>
      <c r="AX158" s="829">
        <v>0</v>
      </c>
      <c r="AY158" s="829">
        <v>0</v>
      </c>
      <c r="AZ158" s="829">
        <v>0</v>
      </c>
      <c r="BA158" s="829">
        <v>0</v>
      </c>
      <c r="BB158" s="829">
        <v>0</v>
      </c>
      <c r="BC158" s="829">
        <v>0</v>
      </c>
      <c r="BD158" s="818"/>
      <c r="BE158" s="830">
        <f t="shared" ref="BE158:BE221" si="15">+AU158/AQ158</f>
        <v>0</v>
      </c>
      <c r="BF158" s="830">
        <f t="shared" ref="BF158:BF221" si="16">+AW158/AQ158</f>
        <v>0</v>
      </c>
    </row>
    <row r="159" spans="1:58" x14ac:dyDescent="0.25">
      <c r="A159" s="826" t="str">
        <f t="shared" si="14"/>
        <v>A20421510</v>
      </c>
      <c r="B159" s="1012" t="s">
        <v>34</v>
      </c>
      <c r="C159" s="1011"/>
      <c r="D159" s="1012" t="s">
        <v>314</v>
      </c>
      <c r="E159" s="1011"/>
      <c r="F159" s="1012" t="s">
        <v>312</v>
      </c>
      <c r="G159" s="1011"/>
      <c r="H159" s="1012" t="s">
        <v>315</v>
      </c>
      <c r="I159" s="1011"/>
      <c r="J159" s="1012" t="s">
        <v>333</v>
      </c>
      <c r="K159" s="1011"/>
      <c r="L159" s="1011"/>
      <c r="M159" s="1012" t="s">
        <v>316</v>
      </c>
      <c r="N159" s="1011"/>
      <c r="O159" s="1011"/>
      <c r="P159" s="1012"/>
      <c r="Q159" s="1011"/>
      <c r="R159" s="1012"/>
      <c r="S159" s="1011"/>
      <c r="T159" s="1013" t="s">
        <v>107</v>
      </c>
      <c r="U159" s="1011"/>
      <c r="V159" s="1011"/>
      <c r="W159" s="1011"/>
      <c r="X159" s="1011"/>
      <c r="Y159" s="1011"/>
      <c r="Z159" s="1011"/>
      <c r="AA159" s="1011"/>
      <c r="AB159" s="1012" t="s">
        <v>305</v>
      </c>
      <c r="AC159" s="1011"/>
      <c r="AD159" s="1011"/>
      <c r="AE159" s="1011"/>
      <c r="AF159" s="1011"/>
      <c r="AG159" s="1012" t="s">
        <v>306</v>
      </c>
      <c r="AH159" s="1011"/>
      <c r="AI159" s="1011"/>
      <c r="AJ159" s="827" t="s">
        <v>85</v>
      </c>
      <c r="AK159" s="1010" t="s">
        <v>307</v>
      </c>
      <c r="AL159" s="1011"/>
      <c r="AM159" s="1011"/>
      <c r="AN159" s="1011"/>
      <c r="AO159" s="1011"/>
      <c r="AP159" s="1011"/>
      <c r="AQ159" s="828">
        <v>66070000</v>
      </c>
      <c r="AR159" s="828">
        <v>66070000</v>
      </c>
      <c r="AS159" s="829">
        <v>0</v>
      </c>
      <c r="AT159" s="829">
        <v>0</v>
      </c>
      <c r="AU159" s="828">
        <v>66070000</v>
      </c>
      <c r="AV159" s="829">
        <v>0</v>
      </c>
      <c r="AW159" s="828">
        <v>66070000</v>
      </c>
      <c r="AX159" s="829">
        <v>0</v>
      </c>
      <c r="AY159" s="828">
        <v>66070000</v>
      </c>
      <c r="AZ159" s="829">
        <v>0</v>
      </c>
      <c r="BA159" s="828">
        <v>66070000</v>
      </c>
      <c r="BB159" s="829">
        <v>0</v>
      </c>
      <c r="BC159" s="829">
        <v>0</v>
      </c>
      <c r="BD159" s="818"/>
      <c r="BE159" s="830">
        <f t="shared" si="15"/>
        <v>1</v>
      </c>
      <c r="BF159" s="830">
        <f t="shared" si="16"/>
        <v>1</v>
      </c>
    </row>
    <row r="160" spans="1:58" x14ac:dyDescent="0.25">
      <c r="A160" s="826" t="str">
        <f t="shared" si="14"/>
        <v>A20421513</v>
      </c>
      <c r="B160" s="1012" t="s">
        <v>34</v>
      </c>
      <c r="C160" s="1011"/>
      <c r="D160" s="1012" t="s">
        <v>314</v>
      </c>
      <c r="E160" s="1011"/>
      <c r="F160" s="1012" t="s">
        <v>312</v>
      </c>
      <c r="G160" s="1011"/>
      <c r="H160" s="1012" t="s">
        <v>315</v>
      </c>
      <c r="I160" s="1011"/>
      <c r="J160" s="1012" t="s">
        <v>333</v>
      </c>
      <c r="K160" s="1011"/>
      <c r="L160" s="1011"/>
      <c r="M160" s="1012" t="s">
        <v>316</v>
      </c>
      <c r="N160" s="1011"/>
      <c r="O160" s="1011"/>
      <c r="P160" s="1012"/>
      <c r="Q160" s="1011"/>
      <c r="R160" s="1012"/>
      <c r="S160" s="1011"/>
      <c r="T160" s="1013" t="s">
        <v>107</v>
      </c>
      <c r="U160" s="1011"/>
      <c r="V160" s="1011"/>
      <c r="W160" s="1011"/>
      <c r="X160" s="1011"/>
      <c r="Y160" s="1011"/>
      <c r="Z160" s="1011"/>
      <c r="AA160" s="1011"/>
      <c r="AB160" s="1012" t="s">
        <v>305</v>
      </c>
      <c r="AC160" s="1011"/>
      <c r="AD160" s="1011"/>
      <c r="AE160" s="1011"/>
      <c r="AF160" s="1011"/>
      <c r="AG160" s="1012" t="s">
        <v>306</v>
      </c>
      <c r="AH160" s="1011"/>
      <c r="AI160" s="1011"/>
      <c r="AJ160" s="827" t="s">
        <v>335</v>
      </c>
      <c r="AK160" s="1010" t="s">
        <v>353</v>
      </c>
      <c r="AL160" s="1011"/>
      <c r="AM160" s="1011"/>
      <c r="AN160" s="1011"/>
      <c r="AO160" s="1011"/>
      <c r="AP160" s="1011"/>
      <c r="AQ160" s="828">
        <v>30000000</v>
      </c>
      <c r="AR160" s="828">
        <v>30000000</v>
      </c>
      <c r="AS160" s="829">
        <v>0</v>
      </c>
      <c r="AT160" s="829">
        <v>0</v>
      </c>
      <c r="AU160" s="829">
        <v>0</v>
      </c>
      <c r="AV160" s="828">
        <v>30000000</v>
      </c>
      <c r="AW160" s="829">
        <v>0</v>
      </c>
      <c r="AX160" s="829">
        <v>0</v>
      </c>
      <c r="AY160" s="829">
        <v>0</v>
      </c>
      <c r="AZ160" s="829">
        <v>0</v>
      </c>
      <c r="BA160" s="829">
        <v>0</v>
      </c>
      <c r="BB160" s="829">
        <v>0</v>
      </c>
      <c r="BC160" s="829">
        <v>0</v>
      </c>
      <c r="BD160" s="818"/>
      <c r="BE160" s="830">
        <f t="shared" si="15"/>
        <v>0</v>
      </c>
      <c r="BF160" s="830">
        <f t="shared" si="16"/>
        <v>0</v>
      </c>
    </row>
    <row r="161" spans="1:58" x14ac:dyDescent="0.25">
      <c r="A161" s="826" t="str">
        <f t="shared" si="14"/>
        <v>A20421810</v>
      </c>
      <c r="B161" s="1012" t="s">
        <v>34</v>
      </c>
      <c r="C161" s="1011"/>
      <c r="D161" s="1012" t="s">
        <v>314</v>
      </c>
      <c r="E161" s="1011"/>
      <c r="F161" s="1012" t="s">
        <v>312</v>
      </c>
      <c r="G161" s="1011"/>
      <c r="H161" s="1012" t="s">
        <v>315</v>
      </c>
      <c r="I161" s="1011"/>
      <c r="J161" s="1012" t="s">
        <v>333</v>
      </c>
      <c r="K161" s="1011"/>
      <c r="L161" s="1011"/>
      <c r="M161" s="1012" t="s">
        <v>326</v>
      </c>
      <c r="N161" s="1011"/>
      <c r="O161" s="1011"/>
      <c r="P161" s="1012"/>
      <c r="Q161" s="1011"/>
      <c r="R161" s="1012"/>
      <c r="S161" s="1011"/>
      <c r="T161" s="1013" t="s">
        <v>108</v>
      </c>
      <c r="U161" s="1011"/>
      <c r="V161" s="1011"/>
      <c r="W161" s="1011"/>
      <c r="X161" s="1011"/>
      <c r="Y161" s="1011"/>
      <c r="Z161" s="1011"/>
      <c r="AA161" s="1011"/>
      <c r="AB161" s="1012" t="s">
        <v>305</v>
      </c>
      <c r="AC161" s="1011"/>
      <c r="AD161" s="1011"/>
      <c r="AE161" s="1011"/>
      <c r="AF161" s="1011"/>
      <c r="AG161" s="1012" t="s">
        <v>306</v>
      </c>
      <c r="AH161" s="1011"/>
      <c r="AI161" s="1011"/>
      <c r="AJ161" s="827" t="s">
        <v>85</v>
      </c>
      <c r="AK161" s="1010" t="s">
        <v>307</v>
      </c>
      <c r="AL161" s="1011"/>
      <c r="AM161" s="1011"/>
      <c r="AN161" s="1011"/>
      <c r="AO161" s="1011"/>
      <c r="AP161" s="1011"/>
      <c r="AQ161" s="828">
        <v>606120</v>
      </c>
      <c r="AR161" s="829">
        <v>0</v>
      </c>
      <c r="AS161" s="828">
        <v>606120</v>
      </c>
      <c r="AT161" s="829">
        <v>0</v>
      </c>
      <c r="AU161" s="829">
        <v>0</v>
      </c>
      <c r="AV161" s="829">
        <v>0</v>
      </c>
      <c r="AW161" s="829">
        <v>0</v>
      </c>
      <c r="AX161" s="829">
        <v>0</v>
      </c>
      <c r="AY161" s="829">
        <v>0</v>
      </c>
      <c r="AZ161" s="829">
        <v>0</v>
      </c>
      <c r="BA161" s="829">
        <v>0</v>
      </c>
      <c r="BB161" s="829">
        <v>0</v>
      </c>
      <c r="BC161" s="829">
        <v>0</v>
      </c>
      <c r="BD161" s="818"/>
      <c r="BE161" s="830">
        <f t="shared" si="15"/>
        <v>0</v>
      </c>
      <c r="BF161" s="830">
        <f t="shared" si="16"/>
        <v>0</v>
      </c>
    </row>
    <row r="162" spans="1:58" x14ac:dyDescent="0.25">
      <c r="A162" s="826" t="str">
        <f t="shared" si="14"/>
        <v>A20421813</v>
      </c>
      <c r="B162" s="1012" t="s">
        <v>34</v>
      </c>
      <c r="C162" s="1011"/>
      <c r="D162" s="1012" t="s">
        <v>314</v>
      </c>
      <c r="E162" s="1011"/>
      <c r="F162" s="1012" t="s">
        <v>312</v>
      </c>
      <c r="G162" s="1011"/>
      <c r="H162" s="1012" t="s">
        <v>315</v>
      </c>
      <c r="I162" s="1011"/>
      <c r="J162" s="1012" t="s">
        <v>333</v>
      </c>
      <c r="K162" s="1011"/>
      <c r="L162" s="1011"/>
      <c r="M162" s="1012" t="s">
        <v>326</v>
      </c>
      <c r="N162" s="1011"/>
      <c r="O162" s="1011"/>
      <c r="P162" s="1012"/>
      <c r="Q162" s="1011"/>
      <c r="R162" s="1012"/>
      <c r="S162" s="1011"/>
      <c r="T162" s="1013" t="s">
        <v>108</v>
      </c>
      <c r="U162" s="1011"/>
      <c r="V162" s="1011"/>
      <c r="W162" s="1011"/>
      <c r="X162" s="1011"/>
      <c r="Y162" s="1011"/>
      <c r="Z162" s="1011"/>
      <c r="AA162" s="1011"/>
      <c r="AB162" s="1012" t="s">
        <v>305</v>
      </c>
      <c r="AC162" s="1011"/>
      <c r="AD162" s="1011"/>
      <c r="AE162" s="1011"/>
      <c r="AF162" s="1011"/>
      <c r="AG162" s="1012" t="s">
        <v>306</v>
      </c>
      <c r="AH162" s="1011"/>
      <c r="AI162" s="1011"/>
      <c r="AJ162" s="827" t="s">
        <v>335</v>
      </c>
      <c r="AK162" s="1010" t="s">
        <v>353</v>
      </c>
      <c r="AL162" s="1011"/>
      <c r="AM162" s="1011"/>
      <c r="AN162" s="1011"/>
      <c r="AO162" s="1011"/>
      <c r="AP162" s="1011"/>
      <c r="AQ162" s="829">
        <v>0</v>
      </c>
      <c r="AR162" s="829">
        <v>0</v>
      </c>
      <c r="AS162" s="829">
        <v>0</v>
      </c>
      <c r="AT162" s="829">
        <v>0</v>
      </c>
      <c r="AU162" s="829">
        <v>0</v>
      </c>
      <c r="AV162" s="829">
        <v>0</v>
      </c>
      <c r="AW162" s="829">
        <v>0</v>
      </c>
      <c r="AX162" s="829">
        <v>0</v>
      </c>
      <c r="AY162" s="829">
        <v>0</v>
      </c>
      <c r="AZ162" s="829">
        <v>0</v>
      </c>
      <c r="BA162" s="829">
        <v>0</v>
      </c>
      <c r="BB162" s="829">
        <v>0</v>
      </c>
      <c r="BC162" s="829">
        <v>0</v>
      </c>
      <c r="BD162" s="818"/>
      <c r="BE162" s="830" t="e">
        <f t="shared" si="15"/>
        <v>#DIV/0!</v>
      </c>
      <c r="BF162" s="830" t="e">
        <f t="shared" si="16"/>
        <v>#DIV/0!</v>
      </c>
    </row>
    <row r="163" spans="1:58" s="894" customFormat="1" x14ac:dyDescent="0.25">
      <c r="A163" s="888" t="str">
        <f t="shared" ref="A163:A226" si="17">+B163&amp;D163&amp;F163&amp;H163&amp;J163&amp;M163&amp;P163&amp;R163&amp;AJ163</f>
        <v>A2044010</v>
      </c>
      <c r="B163" s="1025" t="s">
        <v>34</v>
      </c>
      <c r="C163" s="1026"/>
      <c r="D163" s="1025" t="s">
        <v>314</v>
      </c>
      <c r="E163" s="1026"/>
      <c r="F163" s="1025" t="s">
        <v>312</v>
      </c>
      <c r="G163" s="1026"/>
      <c r="H163" s="1025" t="s">
        <v>315</v>
      </c>
      <c r="I163" s="1026"/>
      <c r="J163" s="1025" t="s">
        <v>339</v>
      </c>
      <c r="K163" s="1026"/>
      <c r="L163" s="1026"/>
      <c r="M163" s="1025"/>
      <c r="N163" s="1026"/>
      <c r="O163" s="1026"/>
      <c r="P163" s="1025"/>
      <c r="Q163" s="1026"/>
      <c r="R163" s="1025"/>
      <c r="S163" s="1026"/>
      <c r="T163" s="1027" t="s">
        <v>340</v>
      </c>
      <c r="U163" s="1026"/>
      <c r="V163" s="1026"/>
      <c r="W163" s="1026"/>
      <c r="X163" s="1026"/>
      <c r="Y163" s="1026"/>
      <c r="Z163" s="1026"/>
      <c r="AA163" s="1026"/>
      <c r="AB163" s="1025" t="s">
        <v>305</v>
      </c>
      <c r="AC163" s="1026"/>
      <c r="AD163" s="1026"/>
      <c r="AE163" s="1026"/>
      <c r="AF163" s="1026"/>
      <c r="AG163" s="1025" t="s">
        <v>306</v>
      </c>
      <c r="AH163" s="1026"/>
      <c r="AI163" s="1026"/>
      <c r="AJ163" s="889" t="s">
        <v>85</v>
      </c>
      <c r="AK163" s="1028" t="s">
        <v>307</v>
      </c>
      <c r="AL163" s="1026"/>
      <c r="AM163" s="1026"/>
      <c r="AN163" s="1026"/>
      <c r="AO163" s="1026"/>
      <c r="AP163" s="1026"/>
      <c r="AQ163" s="890">
        <v>9880000</v>
      </c>
      <c r="AR163" s="890">
        <v>527800</v>
      </c>
      <c r="AS163" s="890">
        <v>9352200</v>
      </c>
      <c r="AT163" s="891">
        <v>0</v>
      </c>
      <c r="AU163" s="890">
        <v>527800</v>
      </c>
      <c r="AV163" s="891">
        <v>0</v>
      </c>
      <c r="AW163" s="890">
        <v>527800</v>
      </c>
      <c r="AX163" s="891">
        <v>0</v>
      </c>
      <c r="AY163" s="890">
        <v>527800</v>
      </c>
      <c r="AZ163" s="891">
        <v>0</v>
      </c>
      <c r="BA163" s="890">
        <v>527800</v>
      </c>
      <c r="BB163" s="891">
        <v>0</v>
      </c>
      <c r="BC163" s="891">
        <v>0</v>
      </c>
      <c r="BD163" s="892"/>
      <c r="BE163" s="893">
        <f t="shared" si="15"/>
        <v>5.3421052631578946E-2</v>
      </c>
      <c r="BF163" s="893">
        <f t="shared" si="16"/>
        <v>5.3421052631578946E-2</v>
      </c>
    </row>
    <row r="164" spans="1:58" x14ac:dyDescent="0.25">
      <c r="A164" s="826" t="str">
        <f t="shared" si="17"/>
        <v>A204401510</v>
      </c>
      <c r="B164" s="1012" t="s">
        <v>34</v>
      </c>
      <c r="C164" s="1011"/>
      <c r="D164" s="1012" t="s">
        <v>314</v>
      </c>
      <c r="E164" s="1011"/>
      <c r="F164" s="1012" t="s">
        <v>312</v>
      </c>
      <c r="G164" s="1011"/>
      <c r="H164" s="1012" t="s">
        <v>315</v>
      </c>
      <c r="I164" s="1011"/>
      <c r="J164" s="1012" t="s">
        <v>339</v>
      </c>
      <c r="K164" s="1011"/>
      <c r="L164" s="1011"/>
      <c r="M164" s="1012" t="s">
        <v>318</v>
      </c>
      <c r="N164" s="1011"/>
      <c r="O164" s="1011"/>
      <c r="P164" s="1012"/>
      <c r="Q164" s="1011"/>
      <c r="R164" s="1012"/>
      <c r="S164" s="1011"/>
      <c r="T164" s="1013" t="s">
        <v>206</v>
      </c>
      <c r="U164" s="1011"/>
      <c r="V164" s="1011"/>
      <c r="W164" s="1011"/>
      <c r="X164" s="1011"/>
      <c r="Y164" s="1011"/>
      <c r="Z164" s="1011"/>
      <c r="AA164" s="1011"/>
      <c r="AB164" s="1012" t="s">
        <v>305</v>
      </c>
      <c r="AC164" s="1011"/>
      <c r="AD164" s="1011"/>
      <c r="AE164" s="1011"/>
      <c r="AF164" s="1011"/>
      <c r="AG164" s="1012" t="s">
        <v>306</v>
      </c>
      <c r="AH164" s="1011"/>
      <c r="AI164" s="1011"/>
      <c r="AJ164" s="827" t="s">
        <v>85</v>
      </c>
      <c r="AK164" s="1010" t="s">
        <v>307</v>
      </c>
      <c r="AL164" s="1011"/>
      <c r="AM164" s="1011"/>
      <c r="AN164" s="1011"/>
      <c r="AO164" s="1011"/>
      <c r="AP164" s="1011"/>
      <c r="AQ164" s="828">
        <v>9880000</v>
      </c>
      <c r="AR164" s="828">
        <v>527800</v>
      </c>
      <c r="AS164" s="828">
        <v>9352200</v>
      </c>
      <c r="AT164" s="829">
        <v>0</v>
      </c>
      <c r="AU164" s="828">
        <v>527800</v>
      </c>
      <c r="AV164" s="829">
        <v>0</v>
      </c>
      <c r="AW164" s="828">
        <v>527800</v>
      </c>
      <c r="AX164" s="829">
        <v>0</v>
      </c>
      <c r="AY164" s="828">
        <v>527800</v>
      </c>
      <c r="AZ164" s="829">
        <v>0</v>
      </c>
      <c r="BA164" s="828">
        <v>527800</v>
      </c>
      <c r="BB164" s="829">
        <v>0</v>
      </c>
      <c r="BC164" s="829">
        <v>0</v>
      </c>
      <c r="BD164" s="818"/>
      <c r="BE164" s="830">
        <f t="shared" si="15"/>
        <v>5.3421052631578946E-2</v>
      </c>
      <c r="BF164" s="830">
        <f t="shared" si="16"/>
        <v>5.3421052631578946E-2</v>
      </c>
    </row>
    <row r="165" spans="1:58" s="894" customFormat="1" x14ac:dyDescent="0.25">
      <c r="A165" s="888" t="str">
        <f t="shared" si="17"/>
        <v>A2044110</v>
      </c>
      <c r="B165" s="1025" t="s">
        <v>34</v>
      </c>
      <c r="C165" s="1026"/>
      <c r="D165" s="1025" t="s">
        <v>314</v>
      </c>
      <c r="E165" s="1026"/>
      <c r="F165" s="1025" t="s">
        <v>312</v>
      </c>
      <c r="G165" s="1026"/>
      <c r="H165" s="1025" t="s">
        <v>315</v>
      </c>
      <c r="I165" s="1026"/>
      <c r="J165" s="1025" t="s">
        <v>341</v>
      </c>
      <c r="K165" s="1026"/>
      <c r="L165" s="1026"/>
      <c r="M165" s="1025"/>
      <c r="N165" s="1026"/>
      <c r="O165" s="1026"/>
      <c r="P165" s="1025"/>
      <c r="Q165" s="1026"/>
      <c r="R165" s="1025"/>
      <c r="S165" s="1026"/>
      <c r="T165" s="1027" t="s">
        <v>109</v>
      </c>
      <c r="U165" s="1026"/>
      <c r="V165" s="1026"/>
      <c r="W165" s="1026"/>
      <c r="X165" s="1026"/>
      <c r="Y165" s="1026"/>
      <c r="Z165" s="1026"/>
      <c r="AA165" s="1026"/>
      <c r="AB165" s="1025" t="s">
        <v>305</v>
      </c>
      <c r="AC165" s="1026"/>
      <c r="AD165" s="1026"/>
      <c r="AE165" s="1026"/>
      <c r="AF165" s="1026"/>
      <c r="AG165" s="1025" t="s">
        <v>306</v>
      </c>
      <c r="AH165" s="1026"/>
      <c r="AI165" s="1026"/>
      <c r="AJ165" s="889" t="s">
        <v>85</v>
      </c>
      <c r="AK165" s="1028" t="s">
        <v>307</v>
      </c>
      <c r="AL165" s="1026"/>
      <c r="AM165" s="1026"/>
      <c r="AN165" s="1026"/>
      <c r="AO165" s="1026"/>
      <c r="AP165" s="1026"/>
      <c r="AQ165" s="890">
        <v>728100000</v>
      </c>
      <c r="AR165" s="890">
        <v>726843362</v>
      </c>
      <c r="AS165" s="890">
        <v>1256638</v>
      </c>
      <c r="AT165" s="891">
        <v>0</v>
      </c>
      <c r="AU165" s="890">
        <v>251581512</v>
      </c>
      <c r="AV165" s="890">
        <v>475261850</v>
      </c>
      <c r="AW165" s="890">
        <v>3765462</v>
      </c>
      <c r="AX165" s="890">
        <v>247816050</v>
      </c>
      <c r="AY165" s="890">
        <v>3765462</v>
      </c>
      <c r="AZ165" s="891">
        <v>0</v>
      </c>
      <c r="BA165" s="890">
        <v>3765462</v>
      </c>
      <c r="BB165" s="891">
        <v>0</v>
      </c>
      <c r="BC165" s="891">
        <v>0</v>
      </c>
      <c r="BD165" s="892"/>
      <c r="BE165" s="893">
        <f t="shared" si="15"/>
        <v>0.34553153687680266</v>
      </c>
      <c r="BF165" s="893">
        <f t="shared" si="16"/>
        <v>5.1716275236918007E-3</v>
      </c>
    </row>
    <row r="166" spans="1:58" s="894" customFormat="1" x14ac:dyDescent="0.25">
      <c r="A166" s="888" t="str">
        <f t="shared" si="17"/>
        <v>A2044113</v>
      </c>
      <c r="B166" s="1025" t="s">
        <v>34</v>
      </c>
      <c r="C166" s="1026"/>
      <c r="D166" s="1025" t="s">
        <v>314</v>
      </c>
      <c r="E166" s="1026"/>
      <c r="F166" s="1025" t="s">
        <v>312</v>
      </c>
      <c r="G166" s="1026"/>
      <c r="H166" s="1025" t="s">
        <v>315</v>
      </c>
      <c r="I166" s="1026"/>
      <c r="J166" s="1025" t="s">
        <v>341</v>
      </c>
      <c r="K166" s="1026"/>
      <c r="L166" s="1026"/>
      <c r="M166" s="1025"/>
      <c r="N166" s="1026"/>
      <c r="O166" s="1026"/>
      <c r="P166" s="1025"/>
      <c r="Q166" s="1026"/>
      <c r="R166" s="1025"/>
      <c r="S166" s="1026"/>
      <c r="T166" s="1027" t="s">
        <v>109</v>
      </c>
      <c r="U166" s="1026"/>
      <c r="V166" s="1026"/>
      <c r="W166" s="1026"/>
      <c r="X166" s="1026"/>
      <c r="Y166" s="1026"/>
      <c r="Z166" s="1026"/>
      <c r="AA166" s="1026"/>
      <c r="AB166" s="1025" t="s">
        <v>305</v>
      </c>
      <c r="AC166" s="1026"/>
      <c r="AD166" s="1026"/>
      <c r="AE166" s="1026"/>
      <c r="AF166" s="1026"/>
      <c r="AG166" s="1025" t="s">
        <v>306</v>
      </c>
      <c r="AH166" s="1026"/>
      <c r="AI166" s="1026"/>
      <c r="AJ166" s="889" t="s">
        <v>335</v>
      </c>
      <c r="AK166" s="1028" t="s">
        <v>353</v>
      </c>
      <c r="AL166" s="1026"/>
      <c r="AM166" s="1026"/>
      <c r="AN166" s="1026"/>
      <c r="AO166" s="1026"/>
      <c r="AP166" s="1026"/>
      <c r="AQ166" s="890">
        <v>116000000</v>
      </c>
      <c r="AR166" s="890">
        <v>116000000</v>
      </c>
      <c r="AS166" s="891">
        <v>0</v>
      </c>
      <c r="AT166" s="891">
        <v>0</v>
      </c>
      <c r="AU166" s="891">
        <v>0</v>
      </c>
      <c r="AV166" s="890">
        <v>116000000</v>
      </c>
      <c r="AW166" s="891">
        <v>0</v>
      </c>
      <c r="AX166" s="891">
        <v>0</v>
      </c>
      <c r="AY166" s="891">
        <v>0</v>
      </c>
      <c r="AZ166" s="891">
        <v>0</v>
      </c>
      <c r="BA166" s="891">
        <v>0</v>
      </c>
      <c r="BB166" s="891">
        <v>0</v>
      </c>
      <c r="BC166" s="891">
        <v>0</v>
      </c>
      <c r="BD166" s="892"/>
      <c r="BE166" s="893">
        <f t="shared" si="15"/>
        <v>0</v>
      </c>
      <c r="BF166" s="893">
        <f t="shared" si="16"/>
        <v>0</v>
      </c>
    </row>
    <row r="167" spans="1:58" x14ac:dyDescent="0.25">
      <c r="A167" s="826" t="str">
        <f t="shared" si="17"/>
        <v>A20441210</v>
      </c>
      <c r="B167" s="1012" t="s">
        <v>34</v>
      </c>
      <c r="C167" s="1011"/>
      <c r="D167" s="1012" t="s">
        <v>314</v>
      </c>
      <c r="E167" s="1011"/>
      <c r="F167" s="1012" t="s">
        <v>312</v>
      </c>
      <c r="G167" s="1011"/>
      <c r="H167" s="1012" t="s">
        <v>315</v>
      </c>
      <c r="I167" s="1011"/>
      <c r="J167" s="1012" t="s">
        <v>341</v>
      </c>
      <c r="K167" s="1011"/>
      <c r="L167" s="1011"/>
      <c r="M167" s="1012" t="s">
        <v>314</v>
      </c>
      <c r="N167" s="1011"/>
      <c r="O167" s="1011"/>
      <c r="P167" s="1012"/>
      <c r="Q167" s="1011"/>
      <c r="R167" s="1012"/>
      <c r="S167" s="1011"/>
      <c r="T167" s="1013" t="s">
        <v>110</v>
      </c>
      <c r="U167" s="1011"/>
      <c r="V167" s="1011"/>
      <c r="W167" s="1011"/>
      <c r="X167" s="1011"/>
      <c r="Y167" s="1011"/>
      <c r="Z167" s="1011"/>
      <c r="AA167" s="1011"/>
      <c r="AB167" s="1012" t="s">
        <v>305</v>
      </c>
      <c r="AC167" s="1011"/>
      <c r="AD167" s="1011"/>
      <c r="AE167" s="1011"/>
      <c r="AF167" s="1011"/>
      <c r="AG167" s="1012" t="s">
        <v>306</v>
      </c>
      <c r="AH167" s="1011"/>
      <c r="AI167" s="1011"/>
      <c r="AJ167" s="827" t="s">
        <v>85</v>
      </c>
      <c r="AK167" s="1010" t="s">
        <v>307</v>
      </c>
      <c r="AL167" s="1011"/>
      <c r="AM167" s="1011"/>
      <c r="AN167" s="1011"/>
      <c r="AO167" s="1011"/>
      <c r="AP167" s="1011"/>
      <c r="AQ167" s="828">
        <v>12000000</v>
      </c>
      <c r="AR167" s="828">
        <v>12000000</v>
      </c>
      <c r="AS167" s="829">
        <v>0</v>
      </c>
      <c r="AT167" s="829">
        <v>0</v>
      </c>
      <c r="AU167" s="829">
        <v>0</v>
      </c>
      <c r="AV167" s="828">
        <v>12000000</v>
      </c>
      <c r="AW167" s="829">
        <v>0</v>
      </c>
      <c r="AX167" s="829">
        <v>0</v>
      </c>
      <c r="AY167" s="829">
        <v>0</v>
      </c>
      <c r="AZ167" s="829">
        <v>0</v>
      </c>
      <c r="BA167" s="829">
        <v>0</v>
      </c>
      <c r="BB167" s="829">
        <v>0</v>
      </c>
      <c r="BC167" s="829">
        <v>0</v>
      </c>
      <c r="BD167" s="818"/>
      <c r="BE167" s="830">
        <f t="shared" si="15"/>
        <v>0</v>
      </c>
      <c r="BF167" s="830">
        <f t="shared" si="16"/>
        <v>0</v>
      </c>
    </row>
    <row r="168" spans="1:58" x14ac:dyDescent="0.25">
      <c r="A168" s="826" t="str">
        <f t="shared" si="17"/>
        <v>A20441213</v>
      </c>
      <c r="B168" s="1012" t="s">
        <v>34</v>
      </c>
      <c r="C168" s="1011"/>
      <c r="D168" s="1012" t="s">
        <v>314</v>
      </c>
      <c r="E168" s="1011"/>
      <c r="F168" s="1012" t="s">
        <v>312</v>
      </c>
      <c r="G168" s="1011"/>
      <c r="H168" s="1012" t="s">
        <v>315</v>
      </c>
      <c r="I168" s="1011"/>
      <c r="J168" s="1012" t="s">
        <v>341</v>
      </c>
      <c r="K168" s="1011"/>
      <c r="L168" s="1011"/>
      <c r="M168" s="1012" t="s">
        <v>314</v>
      </c>
      <c r="N168" s="1011"/>
      <c r="O168" s="1011"/>
      <c r="P168" s="1012"/>
      <c r="Q168" s="1011"/>
      <c r="R168" s="1012"/>
      <c r="S168" s="1011"/>
      <c r="T168" s="1013" t="s">
        <v>110</v>
      </c>
      <c r="U168" s="1011"/>
      <c r="V168" s="1011"/>
      <c r="W168" s="1011"/>
      <c r="X168" s="1011"/>
      <c r="Y168" s="1011"/>
      <c r="Z168" s="1011"/>
      <c r="AA168" s="1011"/>
      <c r="AB168" s="1012" t="s">
        <v>305</v>
      </c>
      <c r="AC168" s="1011"/>
      <c r="AD168" s="1011"/>
      <c r="AE168" s="1011"/>
      <c r="AF168" s="1011"/>
      <c r="AG168" s="1012" t="s">
        <v>306</v>
      </c>
      <c r="AH168" s="1011"/>
      <c r="AI168" s="1011"/>
      <c r="AJ168" s="827" t="s">
        <v>335</v>
      </c>
      <c r="AK168" s="1010" t="s">
        <v>353</v>
      </c>
      <c r="AL168" s="1011"/>
      <c r="AM168" s="1011"/>
      <c r="AN168" s="1011"/>
      <c r="AO168" s="1011"/>
      <c r="AP168" s="1011"/>
      <c r="AQ168" s="828">
        <v>116000000</v>
      </c>
      <c r="AR168" s="828">
        <v>116000000</v>
      </c>
      <c r="AS168" s="829">
        <v>0</v>
      </c>
      <c r="AT168" s="829">
        <v>0</v>
      </c>
      <c r="AU168" s="829">
        <v>0</v>
      </c>
      <c r="AV168" s="828">
        <v>116000000</v>
      </c>
      <c r="AW168" s="829">
        <v>0</v>
      </c>
      <c r="AX168" s="829">
        <v>0</v>
      </c>
      <c r="AY168" s="829">
        <v>0</v>
      </c>
      <c r="AZ168" s="829">
        <v>0</v>
      </c>
      <c r="BA168" s="829">
        <v>0</v>
      </c>
      <c r="BB168" s="829">
        <v>0</v>
      </c>
      <c r="BC168" s="829">
        <v>0</v>
      </c>
      <c r="BD168" s="818"/>
      <c r="BE168" s="830">
        <f t="shared" si="15"/>
        <v>0</v>
      </c>
      <c r="BF168" s="830">
        <f t="shared" si="16"/>
        <v>0</v>
      </c>
    </row>
    <row r="169" spans="1:58" x14ac:dyDescent="0.25">
      <c r="A169" s="856" t="s">
        <v>673</v>
      </c>
      <c r="B169" s="1012" t="s">
        <v>34</v>
      </c>
      <c r="C169" s="1011"/>
      <c r="D169" s="1012" t="s">
        <v>314</v>
      </c>
      <c r="E169" s="1011"/>
      <c r="F169" s="1012" t="s">
        <v>312</v>
      </c>
      <c r="G169" s="1011"/>
      <c r="H169" s="1012" t="s">
        <v>315</v>
      </c>
      <c r="I169" s="1011"/>
      <c r="J169" s="1012" t="s">
        <v>341</v>
      </c>
      <c r="K169" s="1011"/>
      <c r="L169" s="1011"/>
      <c r="M169" s="1012" t="s">
        <v>316</v>
      </c>
      <c r="N169" s="1011"/>
      <c r="O169" s="1011"/>
      <c r="P169" s="1012"/>
      <c r="Q169" s="1011"/>
      <c r="R169" s="1012"/>
      <c r="S169" s="1011"/>
      <c r="T169" s="1013" t="s">
        <v>111</v>
      </c>
      <c r="U169" s="1011"/>
      <c r="V169" s="1011"/>
      <c r="W169" s="1011"/>
      <c r="X169" s="1011"/>
      <c r="Y169" s="1011"/>
      <c r="Z169" s="1011"/>
      <c r="AA169" s="1011"/>
      <c r="AB169" s="1012" t="s">
        <v>305</v>
      </c>
      <c r="AC169" s="1011"/>
      <c r="AD169" s="1011"/>
      <c r="AE169" s="1011"/>
      <c r="AF169" s="1011"/>
      <c r="AG169" s="1012" t="s">
        <v>306</v>
      </c>
      <c r="AH169" s="1011"/>
      <c r="AI169" s="1011"/>
      <c r="AJ169" s="827" t="s">
        <v>85</v>
      </c>
      <c r="AK169" s="1010" t="s">
        <v>307</v>
      </c>
      <c r="AL169" s="1011"/>
      <c r="AM169" s="1011"/>
      <c r="AN169" s="1011"/>
      <c r="AO169" s="1011"/>
      <c r="AP169" s="1011"/>
      <c r="AQ169" s="828">
        <v>5000000</v>
      </c>
      <c r="AR169" s="828">
        <v>3765462</v>
      </c>
      <c r="AS169" s="828">
        <v>1234538</v>
      </c>
      <c r="AT169" s="829">
        <v>0</v>
      </c>
      <c r="AU169" s="828">
        <v>3765462</v>
      </c>
      <c r="AV169" s="829">
        <v>0</v>
      </c>
      <c r="AW169" s="828">
        <v>3765462</v>
      </c>
      <c r="AX169" s="829">
        <v>0</v>
      </c>
      <c r="AY169" s="828">
        <v>3765462</v>
      </c>
      <c r="AZ169" s="829">
        <v>0</v>
      </c>
      <c r="BA169" s="828">
        <v>3765462</v>
      </c>
      <c r="BB169" s="829">
        <v>0</v>
      </c>
      <c r="BC169" s="829">
        <v>0</v>
      </c>
      <c r="BD169" s="818"/>
      <c r="BE169" s="830">
        <f t="shared" si="15"/>
        <v>0.7530924</v>
      </c>
      <c r="BF169" s="830">
        <f t="shared" si="16"/>
        <v>0.7530924</v>
      </c>
    </row>
    <row r="170" spans="1:58" x14ac:dyDescent="0.25">
      <c r="A170" s="826" t="str">
        <f t="shared" si="17"/>
        <v>A204411310</v>
      </c>
      <c r="B170" s="1012" t="s">
        <v>34</v>
      </c>
      <c r="C170" s="1011"/>
      <c r="D170" s="1012" t="s">
        <v>314</v>
      </c>
      <c r="E170" s="1011"/>
      <c r="F170" s="1012" t="s">
        <v>312</v>
      </c>
      <c r="G170" s="1011"/>
      <c r="H170" s="1012" t="s">
        <v>315</v>
      </c>
      <c r="I170" s="1011"/>
      <c r="J170" s="1012" t="s">
        <v>341</v>
      </c>
      <c r="K170" s="1011"/>
      <c r="L170" s="1011"/>
      <c r="M170" s="1012" t="s">
        <v>335</v>
      </c>
      <c r="N170" s="1011"/>
      <c r="O170" s="1011"/>
      <c r="P170" s="1012"/>
      <c r="Q170" s="1011"/>
      <c r="R170" s="1012"/>
      <c r="S170" s="1011"/>
      <c r="T170" s="1013" t="s">
        <v>109</v>
      </c>
      <c r="U170" s="1011"/>
      <c r="V170" s="1011"/>
      <c r="W170" s="1011"/>
      <c r="X170" s="1011"/>
      <c r="Y170" s="1011"/>
      <c r="Z170" s="1011"/>
      <c r="AA170" s="1011"/>
      <c r="AB170" s="1012" t="s">
        <v>305</v>
      </c>
      <c r="AC170" s="1011"/>
      <c r="AD170" s="1011"/>
      <c r="AE170" s="1011"/>
      <c r="AF170" s="1011"/>
      <c r="AG170" s="1012" t="s">
        <v>306</v>
      </c>
      <c r="AH170" s="1011"/>
      <c r="AI170" s="1011"/>
      <c r="AJ170" s="827" t="s">
        <v>85</v>
      </c>
      <c r="AK170" s="1010" t="s">
        <v>307</v>
      </c>
      <c r="AL170" s="1011"/>
      <c r="AM170" s="1011"/>
      <c r="AN170" s="1011"/>
      <c r="AO170" s="1011"/>
      <c r="AP170" s="1011"/>
      <c r="AQ170" s="828">
        <v>711100000</v>
      </c>
      <c r="AR170" s="828">
        <v>711077900</v>
      </c>
      <c r="AS170" s="828">
        <v>22100</v>
      </c>
      <c r="AT170" s="829">
        <v>0</v>
      </c>
      <c r="AU170" s="828">
        <v>247816050</v>
      </c>
      <c r="AV170" s="828">
        <v>463261850</v>
      </c>
      <c r="AW170" s="829">
        <v>0</v>
      </c>
      <c r="AX170" s="828">
        <v>247816050</v>
      </c>
      <c r="AY170" s="829">
        <v>0</v>
      </c>
      <c r="AZ170" s="829">
        <v>0</v>
      </c>
      <c r="BA170" s="829">
        <v>0</v>
      </c>
      <c r="BB170" s="829">
        <v>0</v>
      </c>
      <c r="BC170" s="829">
        <v>0</v>
      </c>
      <c r="BD170" s="818"/>
      <c r="BE170" s="830">
        <f t="shared" si="15"/>
        <v>0.34849676557446208</v>
      </c>
      <c r="BF170" s="830">
        <f t="shared" si="16"/>
        <v>0</v>
      </c>
    </row>
    <row r="171" spans="1:58" s="826" customFormat="1" ht="13.5" x14ac:dyDescent="0.2">
      <c r="A171" s="826" t="str">
        <f t="shared" si="17"/>
        <v>A310</v>
      </c>
      <c r="B171" s="1039" t="s">
        <v>34</v>
      </c>
      <c r="C171" s="1040"/>
      <c r="D171" s="1039" t="s">
        <v>321</v>
      </c>
      <c r="E171" s="1040"/>
      <c r="F171" s="1039"/>
      <c r="G171" s="1040"/>
      <c r="H171" s="1039"/>
      <c r="I171" s="1040"/>
      <c r="J171" s="1039"/>
      <c r="K171" s="1040"/>
      <c r="L171" s="1040"/>
      <c r="M171" s="1039"/>
      <c r="N171" s="1040"/>
      <c r="O171" s="1040"/>
      <c r="P171" s="1039"/>
      <c r="Q171" s="1040"/>
      <c r="R171" s="1039"/>
      <c r="S171" s="1040"/>
      <c r="T171" s="1042" t="s">
        <v>26</v>
      </c>
      <c r="U171" s="1040"/>
      <c r="V171" s="1040"/>
      <c r="W171" s="1040"/>
      <c r="X171" s="1040"/>
      <c r="Y171" s="1040"/>
      <c r="Z171" s="1040"/>
      <c r="AA171" s="1040"/>
      <c r="AB171" s="1039" t="s">
        <v>305</v>
      </c>
      <c r="AC171" s="1040"/>
      <c r="AD171" s="1040"/>
      <c r="AE171" s="1040"/>
      <c r="AF171" s="1040"/>
      <c r="AG171" s="1039" t="s">
        <v>306</v>
      </c>
      <c r="AH171" s="1040"/>
      <c r="AI171" s="1040"/>
      <c r="AJ171" s="821" t="s">
        <v>85</v>
      </c>
      <c r="AK171" s="1041" t="s">
        <v>307</v>
      </c>
      <c r="AL171" s="1040"/>
      <c r="AM171" s="1040"/>
      <c r="AN171" s="1040"/>
      <c r="AO171" s="1040"/>
      <c r="AP171" s="1040"/>
      <c r="AQ171" s="822">
        <v>201904200000</v>
      </c>
      <c r="AR171" s="822">
        <v>201698530818</v>
      </c>
      <c r="AS171" s="822">
        <v>205669182</v>
      </c>
      <c r="AT171" s="823">
        <v>0</v>
      </c>
      <c r="AU171" s="823">
        <v>195698711245</v>
      </c>
      <c r="AV171" s="823">
        <v>5999819573</v>
      </c>
      <c r="AW171" s="823">
        <v>123273500461</v>
      </c>
      <c r="AX171" s="823">
        <v>72425210784</v>
      </c>
      <c r="AY171" s="823">
        <v>123266616461</v>
      </c>
      <c r="AZ171" s="823">
        <v>6884000</v>
      </c>
      <c r="BA171" s="823">
        <v>123266616461</v>
      </c>
      <c r="BB171" s="823">
        <v>0</v>
      </c>
      <c r="BC171" s="823">
        <v>2742263</v>
      </c>
      <c r="BD171" s="824"/>
      <c r="BE171" s="825">
        <f t="shared" si="15"/>
        <v>0.96926518242314919</v>
      </c>
      <c r="BF171" s="825">
        <f t="shared" si="16"/>
        <v>0.61055441373185892</v>
      </c>
    </row>
    <row r="172" spans="1:58" s="826" customFormat="1" ht="13.5" x14ac:dyDescent="0.2">
      <c r="A172" s="826" t="str">
        <f t="shared" si="17"/>
        <v>A311</v>
      </c>
      <c r="B172" s="1039" t="s">
        <v>34</v>
      </c>
      <c r="C172" s="1040"/>
      <c r="D172" s="1039" t="s">
        <v>321</v>
      </c>
      <c r="E172" s="1040"/>
      <c r="F172" s="1039"/>
      <c r="G172" s="1040"/>
      <c r="H172" s="1039"/>
      <c r="I172" s="1040"/>
      <c r="J172" s="1039"/>
      <c r="K172" s="1040"/>
      <c r="L172" s="1040"/>
      <c r="M172" s="1039"/>
      <c r="N172" s="1040"/>
      <c r="O172" s="1040"/>
      <c r="P172" s="1039"/>
      <c r="Q172" s="1040"/>
      <c r="R172" s="1039"/>
      <c r="S172" s="1040"/>
      <c r="T172" s="1042" t="s">
        <v>26</v>
      </c>
      <c r="U172" s="1040"/>
      <c r="V172" s="1040"/>
      <c r="W172" s="1040"/>
      <c r="X172" s="1040"/>
      <c r="Y172" s="1040"/>
      <c r="Z172" s="1040"/>
      <c r="AA172" s="1040"/>
      <c r="AB172" s="1039" t="s">
        <v>305</v>
      </c>
      <c r="AC172" s="1040"/>
      <c r="AD172" s="1040"/>
      <c r="AE172" s="1040"/>
      <c r="AF172" s="1040"/>
      <c r="AG172" s="1039" t="s">
        <v>308</v>
      </c>
      <c r="AH172" s="1040"/>
      <c r="AI172" s="1040"/>
      <c r="AJ172" s="821" t="s">
        <v>100</v>
      </c>
      <c r="AK172" s="1041" t="s">
        <v>309</v>
      </c>
      <c r="AL172" s="1040"/>
      <c r="AM172" s="1040"/>
      <c r="AN172" s="1040"/>
      <c r="AO172" s="1040"/>
      <c r="AP172" s="1040"/>
      <c r="AQ172" s="822">
        <v>519000000</v>
      </c>
      <c r="AR172" s="822">
        <v>0</v>
      </c>
      <c r="AS172" s="822">
        <v>519000000</v>
      </c>
      <c r="AT172" s="823">
        <v>0</v>
      </c>
      <c r="AU172" s="823">
        <v>0</v>
      </c>
      <c r="AV172" s="823">
        <v>0</v>
      </c>
      <c r="AW172" s="823">
        <v>0</v>
      </c>
      <c r="AX172" s="823">
        <v>0</v>
      </c>
      <c r="AY172" s="823">
        <v>0</v>
      </c>
      <c r="AZ172" s="823">
        <v>0</v>
      </c>
      <c r="BA172" s="823">
        <v>0</v>
      </c>
      <c r="BB172" s="823">
        <v>0</v>
      </c>
      <c r="BC172" s="823">
        <v>0</v>
      </c>
      <c r="BD172" s="824"/>
      <c r="BE172" s="825">
        <f t="shared" si="15"/>
        <v>0</v>
      </c>
      <c r="BF172" s="825">
        <f t="shared" si="16"/>
        <v>0</v>
      </c>
    </row>
    <row r="173" spans="1:58" s="826" customFormat="1" ht="13.5" x14ac:dyDescent="0.2">
      <c r="A173" s="826" t="str">
        <f t="shared" si="17"/>
        <v>A316</v>
      </c>
      <c r="B173" s="1039" t="s">
        <v>34</v>
      </c>
      <c r="C173" s="1040"/>
      <c r="D173" s="1039" t="s">
        <v>321</v>
      </c>
      <c r="E173" s="1040"/>
      <c r="F173" s="1039"/>
      <c r="G173" s="1040"/>
      <c r="H173" s="1039"/>
      <c r="I173" s="1040"/>
      <c r="J173" s="1039"/>
      <c r="K173" s="1040"/>
      <c r="L173" s="1040"/>
      <c r="M173" s="1039"/>
      <c r="N173" s="1040"/>
      <c r="O173" s="1040"/>
      <c r="P173" s="1039"/>
      <c r="Q173" s="1040"/>
      <c r="R173" s="1039"/>
      <c r="S173" s="1040"/>
      <c r="T173" s="1042" t="s">
        <v>26</v>
      </c>
      <c r="U173" s="1040"/>
      <c r="V173" s="1040"/>
      <c r="W173" s="1040"/>
      <c r="X173" s="1040"/>
      <c r="Y173" s="1040"/>
      <c r="Z173" s="1040"/>
      <c r="AA173" s="1040"/>
      <c r="AB173" s="1039" t="s">
        <v>305</v>
      </c>
      <c r="AC173" s="1040"/>
      <c r="AD173" s="1040"/>
      <c r="AE173" s="1040"/>
      <c r="AF173" s="1040"/>
      <c r="AG173" s="1039" t="s">
        <v>308</v>
      </c>
      <c r="AH173" s="1040"/>
      <c r="AI173" s="1040"/>
      <c r="AJ173" s="821" t="s">
        <v>43</v>
      </c>
      <c r="AK173" s="1041" t="s">
        <v>310</v>
      </c>
      <c r="AL173" s="1040"/>
      <c r="AM173" s="1040"/>
      <c r="AN173" s="1040"/>
      <c r="AO173" s="1040"/>
      <c r="AP173" s="1040"/>
      <c r="AQ173" s="822">
        <v>66513900000</v>
      </c>
      <c r="AR173" s="822">
        <v>17824264679</v>
      </c>
      <c r="AS173" s="822">
        <v>48689635321</v>
      </c>
      <c r="AT173" s="823">
        <v>0</v>
      </c>
      <c r="AU173" s="823">
        <v>15818799098</v>
      </c>
      <c r="AV173" s="823">
        <v>2005465581</v>
      </c>
      <c r="AW173" s="823">
        <v>11007963413</v>
      </c>
      <c r="AX173" s="823">
        <v>4810835685</v>
      </c>
      <c r="AY173" s="823">
        <v>10956237202</v>
      </c>
      <c r="AZ173" s="823">
        <v>51726211</v>
      </c>
      <c r="BA173" s="823">
        <v>10956237202</v>
      </c>
      <c r="BB173" s="823">
        <v>0</v>
      </c>
      <c r="BC173" s="823">
        <v>0</v>
      </c>
      <c r="BD173" s="824"/>
      <c r="BE173" s="825">
        <f t="shared" si="15"/>
        <v>0.23782696696479985</v>
      </c>
      <c r="BF173" s="825">
        <f t="shared" si="16"/>
        <v>0.16549869144644955</v>
      </c>
    </row>
    <row r="174" spans="1:58" x14ac:dyDescent="0.25">
      <c r="A174" s="826" t="str">
        <f t="shared" si="17"/>
        <v>A3211</v>
      </c>
      <c r="B174" s="1018" t="s">
        <v>34</v>
      </c>
      <c r="C174" s="1011"/>
      <c r="D174" s="1018" t="s">
        <v>321</v>
      </c>
      <c r="E174" s="1011"/>
      <c r="F174" s="1018" t="s">
        <v>314</v>
      </c>
      <c r="G174" s="1011"/>
      <c r="H174" s="1018"/>
      <c r="I174" s="1011"/>
      <c r="J174" s="1018"/>
      <c r="K174" s="1011"/>
      <c r="L174" s="1011"/>
      <c r="M174" s="1018"/>
      <c r="N174" s="1011"/>
      <c r="O174" s="1011"/>
      <c r="P174" s="1018"/>
      <c r="Q174" s="1011"/>
      <c r="R174" s="1018"/>
      <c r="S174" s="1011"/>
      <c r="T174" s="1020" t="s">
        <v>342</v>
      </c>
      <c r="U174" s="1011"/>
      <c r="V174" s="1011"/>
      <c r="W174" s="1011"/>
      <c r="X174" s="1011"/>
      <c r="Y174" s="1011"/>
      <c r="Z174" s="1011"/>
      <c r="AA174" s="1011"/>
      <c r="AB174" s="1018" t="s">
        <v>305</v>
      </c>
      <c r="AC174" s="1011"/>
      <c r="AD174" s="1011"/>
      <c r="AE174" s="1011"/>
      <c r="AF174" s="1011"/>
      <c r="AG174" s="1018" t="s">
        <v>308</v>
      </c>
      <c r="AH174" s="1011"/>
      <c r="AI174" s="1011"/>
      <c r="AJ174" s="815" t="s">
        <v>100</v>
      </c>
      <c r="AK174" s="1019" t="s">
        <v>309</v>
      </c>
      <c r="AL174" s="1011"/>
      <c r="AM174" s="1011"/>
      <c r="AN174" s="1011"/>
      <c r="AO174" s="1011"/>
      <c r="AP174" s="1011"/>
      <c r="AQ174" s="816">
        <v>519000000</v>
      </c>
      <c r="AR174" s="817">
        <v>0</v>
      </c>
      <c r="AS174" s="816">
        <v>519000000</v>
      </c>
      <c r="AT174" s="817">
        <v>0</v>
      </c>
      <c r="AU174" s="817">
        <v>0</v>
      </c>
      <c r="AV174" s="817">
        <v>0</v>
      </c>
      <c r="AW174" s="817">
        <v>0</v>
      </c>
      <c r="AX174" s="817">
        <v>0</v>
      </c>
      <c r="AY174" s="817">
        <v>0</v>
      </c>
      <c r="AZ174" s="817">
        <v>0</v>
      </c>
      <c r="BA174" s="817">
        <v>0</v>
      </c>
      <c r="BB174" s="817">
        <v>0</v>
      </c>
      <c r="BC174" s="817">
        <v>0</v>
      </c>
      <c r="BD174" s="818"/>
      <c r="BE174" s="820">
        <f t="shared" si="15"/>
        <v>0</v>
      </c>
      <c r="BF174" s="820">
        <f t="shared" si="16"/>
        <v>0</v>
      </c>
    </row>
    <row r="175" spans="1:58" x14ac:dyDescent="0.25">
      <c r="A175" s="826" t="str">
        <f t="shared" si="17"/>
        <v>A32111</v>
      </c>
      <c r="B175" s="1018" t="s">
        <v>34</v>
      </c>
      <c r="C175" s="1011"/>
      <c r="D175" s="1018" t="s">
        <v>321</v>
      </c>
      <c r="E175" s="1011"/>
      <c r="F175" s="1018" t="s">
        <v>314</v>
      </c>
      <c r="G175" s="1011"/>
      <c r="H175" s="1018" t="s">
        <v>311</v>
      </c>
      <c r="I175" s="1011"/>
      <c r="J175" s="1018"/>
      <c r="K175" s="1011"/>
      <c r="L175" s="1011"/>
      <c r="M175" s="1018"/>
      <c r="N175" s="1011"/>
      <c r="O175" s="1011"/>
      <c r="P175" s="1018"/>
      <c r="Q175" s="1011"/>
      <c r="R175" s="1018"/>
      <c r="S175" s="1011"/>
      <c r="T175" s="1020" t="s">
        <v>343</v>
      </c>
      <c r="U175" s="1011"/>
      <c r="V175" s="1011"/>
      <c r="W175" s="1011"/>
      <c r="X175" s="1011"/>
      <c r="Y175" s="1011"/>
      <c r="Z175" s="1011"/>
      <c r="AA175" s="1011"/>
      <c r="AB175" s="1018" t="s">
        <v>305</v>
      </c>
      <c r="AC175" s="1011"/>
      <c r="AD175" s="1011"/>
      <c r="AE175" s="1011"/>
      <c r="AF175" s="1011"/>
      <c r="AG175" s="1018" t="s">
        <v>308</v>
      </c>
      <c r="AH175" s="1011"/>
      <c r="AI175" s="1011"/>
      <c r="AJ175" s="815" t="s">
        <v>100</v>
      </c>
      <c r="AK175" s="1019" t="s">
        <v>309</v>
      </c>
      <c r="AL175" s="1011"/>
      <c r="AM175" s="1011"/>
      <c r="AN175" s="1011"/>
      <c r="AO175" s="1011"/>
      <c r="AP175" s="1011"/>
      <c r="AQ175" s="816">
        <v>519000000</v>
      </c>
      <c r="AR175" s="817">
        <v>0</v>
      </c>
      <c r="AS175" s="816">
        <v>519000000</v>
      </c>
      <c r="AT175" s="817">
        <v>0</v>
      </c>
      <c r="AU175" s="817">
        <v>0</v>
      </c>
      <c r="AV175" s="817">
        <v>0</v>
      </c>
      <c r="AW175" s="817">
        <v>0</v>
      </c>
      <c r="AX175" s="817">
        <v>0</v>
      </c>
      <c r="AY175" s="817">
        <v>0</v>
      </c>
      <c r="AZ175" s="817">
        <v>0</v>
      </c>
      <c r="BA175" s="817">
        <v>0</v>
      </c>
      <c r="BB175" s="817">
        <v>0</v>
      </c>
      <c r="BC175" s="817">
        <v>0</v>
      </c>
      <c r="BD175" s="818"/>
      <c r="BE175" s="820">
        <f t="shared" si="15"/>
        <v>0</v>
      </c>
      <c r="BF175" s="820">
        <f t="shared" si="16"/>
        <v>0</v>
      </c>
    </row>
    <row r="176" spans="1:58" x14ac:dyDescent="0.25">
      <c r="A176" s="826" t="str">
        <f t="shared" si="17"/>
        <v>A321111</v>
      </c>
      <c r="B176" s="1012" t="s">
        <v>34</v>
      </c>
      <c r="C176" s="1011"/>
      <c r="D176" s="1012" t="s">
        <v>321</v>
      </c>
      <c r="E176" s="1011"/>
      <c r="F176" s="1012" t="s">
        <v>314</v>
      </c>
      <c r="G176" s="1011"/>
      <c r="H176" s="1012" t="s">
        <v>311</v>
      </c>
      <c r="I176" s="1011"/>
      <c r="J176" s="1012" t="s">
        <v>311</v>
      </c>
      <c r="K176" s="1011"/>
      <c r="L176" s="1011"/>
      <c r="M176" s="1012"/>
      <c r="N176" s="1011"/>
      <c r="O176" s="1011"/>
      <c r="P176" s="1012"/>
      <c r="Q176" s="1011"/>
      <c r="R176" s="1012"/>
      <c r="S176" s="1011"/>
      <c r="T176" s="1013" t="s">
        <v>112</v>
      </c>
      <c r="U176" s="1011"/>
      <c r="V176" s="1011"/>
      <c r="W176" s="1011"/>
      <c r="X176" s="1011"/>
      <c r="Y176" s="1011"/>
      <c r="Z176" s="1011"/>
      <c r="AA176" s="1011"/>
      <c r="AB176" s="1012" t="s">
        <v>305</v>
      </c>
      <c r="AC176" s="1011"/>
      <c r="AD176" s="1011"/>
      <c r="AE176" s="1011"/>
      <c r="AF176" s="1011"/>
      <c r="AG176" s="1012" t="s">
        <v>308</v>
      </c>
      <c r="AH176" s="1011"/>
      <c r="AI176" s="1011"/>
      <c r="AJ176" s="827" t="s">
        <v>100</v>
      </c>
      <c r="AK176" s="1010" t="s">
        <v>309</v>
      </c>
      <c r="AL176" s="1011"/>
      <c r="AM176" s="1011"/>
      <c r="AN176" s="1011"/>
      <c r="AO176" s="1011"/>
      <c r="AP176" s="1011"/>
      <c r="AQ176" s="828">
        <v>519000000</v>
      </c>
      <c r="AR176" s="829">
        <v>0</v>
      </c>
      <c r="AS176" s="828">
        <v>519000000</v>
      </c>
      <c r="AT176" s="829">
        <v>0</v>
      </c>
      <c r="AU176" s="829">
        <v>0</v>
      </c>
      <c r="AV176" s="829">
        <v>0</v>
      </c>
      <c r="AW176" s="829">
        <v>0</v>
      </c>
      <c r="AX176" s="829">
        <v>0</v>
      </c>
      <c r="AY176" s="829">
        <v>0</v>
      </c>
      <c r="AZ176" s="829">
        <v>0</v>
      </c>
      <c r="BA176" s="829">
        <v>0</v>
      </c>
      <c r="BB176" s="829">
        <v>0</v>
      </c>
      <c r="BC176" s="829">
        <v>0</v>
      </c>
      <c r="BD176" s="818"/>
      <c r="BE176" s="830">
        <f t="shared" si="15"/>
        <v>0</v>
      </c>
      <c r="BF176" s="830">
        <f t="shared" si="16"/>
        <v>0</v>
      </c>
    </row>
    <row r="177" spans="1:58" x14ac:dyDescent="0.25">
      <c r="A177" s="826" t="str">
        <f t="shared" si="17"/>
        <v>A3510</v>
      </c>
      <c r="B177" s="1018" t="s">
        <v>34</v>
      </c>
      <c r="C177" s="1011"/>
      <c r="D177" s="1018" t="s">
        <v>321</v>
      </c>
      <c r="E177" s="1011"/>
      <c r="F177" s="1018" t="s">
        <v>316</v>
      </c>
      <c r="G177" s="1011"/>
      <c r="H177" s="1018"/>
      <c r="I177" s="1011"/>
      <c r="J177" s="1018"/>
      <c r="K177" s="1011"/>
      <c r="L177" s="1011"/>
      <c r="M177" s="1018"/>
      <c r="N177" s="1011"/>
      <c r="O177" s="1011"/>
      <c r="P177" s="1018"/>
      <c r="Q177" s="1011"/>
      <c r="R177" s="1018"/>
      <c r="S177" s="1011"/>
      <c r="T177" s="1020" t="s">
        <v>344</v>
      </c>
      <c r="U177" s="1011"/>
      <c r="V177" s="1011"/>
      <c r="W177" s="1011"/>
      <c r="X177" s="1011"/>
      <c r="Y177" s="1011"/>
      <c r="Z177" s="1011"/>
      <c r="AA177" s="1011"/>
      <c r="AB177" s="1018" t="s">
        <v>305</v>
      </c>
      <c r="AC177" s="1011"/>
      <c r="AD177" s="1011"/>
      <c r="AE177" s="1011"/>
      <c r="AF177" s="1011"/>
      <c r="AG177" s="1018" t="s">
        <v>306</v>
      </c>
      <c r="AH177" s="1011"/>
      <c r="AI177" s="1011"/>
      <c r="AJ177" s="815" t="s">
        <v>85</v>
      </c>
      <c r="AK177" s="1019" t="s">
        <v>307</v>
      </c>
      <c r="AL177" s="1011"/>
      <c r="AM177" s="1011"/>
      <c r="AN177" s="1011"/>
      <c r="AO177" s="1011"/>
      <c r="AP177" s="1011"/>
      <c r="AQ177" s="816">
        <v>186200000</v>
      </c>
      <c r="AR177" s="817">
        <v>0</v>
      </c>
      <c r="AS177" s="816">
        <v>186200000</v>
      </c>
      <c r="AT177" s="817">
        <v>0</v>
      </c>
      <c r="AU177" s="817">
        <v>0</v>
      </c>
      <c r="AV177" s="817">
        <v>0</v>
      </c>
      <c r="AW177" s="817">
        <v>0</v>
      </c>
      <c r="AX177" s="817">
        <v>0</v>
      </c>
      <c r="AY177" s="817">
        <v>0</v>
      </c>
      <c r="AZ177" s="817">
        <v>0</v>
      </c>
      <c r="BA177" s="817">
        <v>0</v>
      </c>
      <c r="BB177" s="817">
        <v>0</v>
      </c>
      <c r="BC177" s="817">
        <v>0</v>
      </c>
      <c r="BD177" s="818"/>
      <c r="BE177" s="820">
        <f t="shared" si="15"/>
        <v>0</v>
      </c>
      <c r="BF177" s="820">
        <f t="shared" si="16"/>
        <v>0</v>
      </c>
    </row>
    <row r="178" spans="1:58" x14ac:dyDescent="0.25">
      <c r="A178" s="826" t="str">
        <f t="shared" si="17"/>
        <v>A35310</v>
      </c>
      <c r="B178" s="1018" t="s">
        <v>34</v>
      </c>
      <c r="C178" s="1011"/>
      <c r="D178" s="1018" t="s">
        <v>321</v>
      </c>
      <c r="E178" s="1011"/>
      <c r="F178" s="1018" t="s">
        <v>316</v>
      </c>
      <c r="G178" s="1011"/>
      <c r="H178" s="1018" t="s">
        <v>321</v>
      </c>
      <c r="I178" s="1011"/>
      <c r="J178" s="1018"/>
      <c r="K178" s="1011"/>
      <c r="L178" s="1011"/>
      <c r="M178" s="1018"/>
      <c r="N178" s="1011"/>
      <c r="O178" s="1011"/>
      <c r="P178" s="1018"/>
      <c r="Q178" s="1011"/>
      <c r="R178" s="1018"/>
      <c r="S178" s="1011"/>
      <c r="T178" s="1020" t="s">
        <v>345</v>
      </c>
      <c r="U178" s="1011"/>
      <c r="V178" s="1011"/>
      <c r="W178" s="1011"/>
      <c r="X178" s="1011"/>
      <c r="Y178" s="1011"/>
      <c r="Z178" s="1011"/>
      <c r="AA178" s="1011"/>
      <c r="AB178" s="1018" t="s">
        <v>305</v>
      </c>
      <c r="AC178" s="1011"/>
      <c r="AD178" s="1011"/>
      <c r="AE178" s="1011"/>
      <c r="AF178" s="1011"/>
      <c r="AG178" s="1018" t="s">
        <v>306</v>
      </c>
      <c r="AH178" s="1011"/>
      <c r="AI178" s="1011"/>
      <c r="AJ178" s="815" t="s">
        <v>85</v>
      </c>
      <c r="AK178" s="1019" t="s">
        <v>307</v>
      </c>
      <c r="AL178" s="1011"/>
      <c r="AM178" s="1011"/>
      <c r="AN178" s="1011"/>
      <c r="AO178" s="1011"/>
      <c r="AP178" s="1011"/>
      <c r="AQ178" s="816">
        <v>186200000</v>
      </c>
      <c r="AR178" s="817">
        <v>0</v>
      </c>
      <c r="AS178" s="816">
        <v>186200000</v>
      </c>
      <c r="AT178" s="817">
        <v>0</v>
      </c>
      <c r="AU178" s="817">
        <v>0</v>
      </c>
      <c r="AV178" s="817">
        <v>0</v>
      </c>
      <c r="AW178" s="817">
        <v>0</v>
      </c>
      <c r="AX178" s="817">
        <v>0</v>
      </c>
      <c r="AY178" s="817">
        <v>0</v>
      </c>
      <c r="AZ178" s="817">
        <v>0</v>
      </c>
      <c r="BA178" s="817">
        <v>0</v>
      </c>
      <c r="BB178" s="817">
        <v>0</v>
      </c>
      <c r="BC178" s="817">
        <v>0</v>
      </c>
      <c r="BD178" s="818"/>
      <c r="BE178" s="820">
        <f t="shared" si="15"/>
        <v>0</v>
      </c>
      <c r="BF178" s="820">
        <f t="shared" si="16"/>
        <v>0</v>
      </c>
    </row>
    <row r="179" spans="1:58" x14ac:dyDescent="0.25">
      <c r="A179" s="826" t="str">
        <f t="shared" si="17"/>
        <v>A3534410</v>
      </c>
      <c r="B179" s="1012" t="s">
        <v>34</v>
      </c>
      <c r="C179" s="1011"/>
      <c r="D179" s="1012" t="s">
        <v>321</v>
      </c>
      <c r="E179" s="1011"/>
      <c r="F179" s="1012" t="s">
        <v>316</v>
      </c>
      <c r="G179" s="1011"/>
      <c r="H179" s="1012" t="s">
        <v>321</v>
      </c>
      <c r="I179" s="1011"/>
      <c r="J179" s="1012" t="s">
        <v>346</v>
      </c>
      <c r="K179" s="1011"/>
      <c r="L179" s="1011"/>
      <c r="M179" s="1012"/>
      <c r="N179" s="1011"/>
      <c r="O179" s="1011"/>
      <c r="P179" s="1012"/>
      <c r="Q179" s="1011"/>
      <c r="R179" s="1012"/>
      <c r="S179" s="1011"/>
      <c r="T179" s="1013" t="s">
        <v>113</v>
      </c>
      <c r="U179" s="1011"/>
      <c r="V179" s="1011"/>
      <c r="W179" s="1011"/>
      <c r="X179" s="1011"/>
      <c r="Y179" s="1011"/>
      <c r="Z179" s="1011"/>
      <c r="AA179" s="1011"/>
      <c r="AB179" s="1012" t="s">
        <v>305</v>
      </c>
      <c r="AC179" s="1011"/>
      <c r="AD179" s="1011"/>
      <c r="AE179" s="1011"/>
      <c r="AF179" s="1011"/>
      <c r="AG179" s="1012" t="s">
        <v>306</v>
      </c>
      <c r="AH179" s="1011"/>
      <c r="AI179" s="1011"/>
      <c r="AJ179" s="827" t="s">
        <v>85</v>
      </c>
      <c r="AK179" s="1010" t="s">
        <v>307</v>
      </c>
      <c r="AL179" s="1011"/>
      <c r="AM179" s="1011"/>
      <c r="AN179" s="1011"/>
      <c r="AO179" s="1011"/>
      <c r="AP179" s="1011"/>
      <c r="AQ179" s="828">
        <v>186200000</v>
      </c>
      <c r="AR179" s="829">
        <v>0</v>
      </c>
      <c r="AS179" s="828" t="s">
        <v>1</v>
      </c>
      <c r="AT179" s="829">
        <v>0</v>
      </c>
      <c r="AU179" s="829">
        <v>0</v>
      </c>
      <c r="AV179" s="829">
        <v>0</v>
      </c>
      <c r="AW179" s="829">
        <v>0</v>
      </c>
      <c r="AX179" s="829">
        <v>0</v>
      </c>
      <c r="AY179" s="829">
        <v>0</v>
      </c>
      <c r="AZ179" s="829">
        <v>0</v>
      </c>
      <c r="BA179" s="829">
        <v>0</v>
      </c>
      <c r="BB179" s="829">
        <v>0</v>
      </c>
      <c r="BC179" s="829">
        <v>0</v>
      </c>
      <c r="BD179" s="818"/>
      <c r="BE179" s="830">
        <f t="shared" si="15"/>
        <v>0</v>
      </c>
      <c r="BF179" s="830">
        <f t="shared" si="16"/>
        <v>0</v>
      </c>
    </row>
    <row r="180" spans="1:58" x14ac:dyDescent="0.25">
      <c r="A180" s="826" t="str">
        <f t="shared" si="17"/>
        <v>A3610</v>
      </c>
      <c r="B180" s="1018" t="s">
        <v>34</v>
      </c>
      <c r="C180" s="1011"/>
      <c r="D180" s="1018" t="s">
        <v>321</v>
      </c>
      <c r="E180" s="1011"/>
      <c r="F180" s="1018" t="s">
        <v>324</v>
      </c>
      <c r="G180" s="1011"/>
      <c r="H180" s="1018"/>
      <c r="I180" s="1011"/>
      <c r="J180" s="1018"/>
      <c r="K180" s="1011"/>
      <c r="L180" s="1011"/>
      <c r="M180" s="1018"/>
      <c r="N180" s="1011"/>
      <c r="O180" s="1011"/>
      <c r="P180" s="1018"/>
      <c r="Q180" s="1011"/>
      <c r="R180" s="1018"/>
      <c r="S180" s="1011"/>
      <c r="T180" s="1020" t="s">
        <v>347</v>
      </c>
      <c r="U180" s="1011"/>
      <c r="V180" s="1011"/>
      <c r="W180" s="1011"/>
      <c r="X180" s="1011"/>
      <c r="Y180" s="1011"/>
      <c r="Z180" s="1011"/>
      <c r="AA180" s="1011"/>
      <c r="AB180" s="1018" t="s">
        <v>305</v>
      </c>
      <c r="AC180" s="1011"/>
      <c r="AD180" s="1011"/>
      <c r="AE180" s="1011"/>
      <c r="AF180" s="1011"/>
      <c r="AG180" s="1018" t="s">
        <v>306</v>
      </c>
      <c r="AH180" s="1011"/>
      <c r="AI180" s="1011"/>
      <c r="AJ180" s="815" t="s">
        <v>85</v>
      </c>
      <c r="AK180" s="1019" t="s">
        <v>307</v>
      </c>
      <c r="AL180" s="1011"/>
      <c r="AM180" s="1011"/>
      <c r="AN180" s="1011"/>
      <c r="AO180" s="1011"/>
      <c r="AP180" s="1011"/>
      <c r="AQ180" s="816">
        <v>201718000000</v>
      </c>
      <c r="AR180" s="816">
        <v>201698530818</v>
      </c>
      <c r="AS180" s="816">
        <v>19469182</v>
      </c>
      <c r="AT180" s="817">
        <v>0</v>
      </c>
      <c r="AU180" s="816">
        <v>195698711245</v>
      </c>
      <c r="AV180" s="816">
        <v>5999819573</v>
      </c>
      <c r="AW180" s="816">
        <v>123273500461</v>
      </c>
      <c r="AX180" s="816">
        <v>72425210784</v>
      </c>
      <c r="AY180" s="816">
        <v>123266616461</v>
      </c>
      <c r="AZ180" s="816">
        <v>6884000</v>
      </c>
      <c r="BA180" s="816">
        <v>123266616461</v>
      </c>
      <c r="BB180" s="817">
        <v>0</v>
      </c>
      <c r="BC180" s="816">
        <v>2742263</v>
      </c>
      <c r="BD180" s="818"/>
      <c r="BE180" s="820">
        <f t="shared" si="15"/>
        <v>0.97015988283147758</v>
      </c>
      <c r="BF180" s="820">
        <f t="shared" si="16"/>
        <v>0.61111799869619965</v>
      </c>
    </row>
    <row r="181" spans="1:58" x14ac:dyDescent="0.25">
      <c r="A181" s="826" t="str">
        <f t="shared" si="17"/>
        <v>A3616</v>
      </c>
      <c r="B181" s="1018" t="s">
        <v>34</v>
      </c>
      <c r="C181" s="1011"/>
      <c r="D181" s="1018" t="s">
        <v>321</v>
      </c>
      <c r="E181" s="1011"/>
      <c r="F181" s="1018" t="s">
        <v>324</v>
      </c>
      <c r="G181" s="1011"/>
      <c r="H181" s="1018"/>
      <c r="I181" s="1011"/>
      <c r="J181" s="1018"/>
      <c r="K181" s="1011"/>
      <c r="L181" s="1011"/>
      <c r="M181" s="1018"/>
      <c r="N181" s="1011"/>
      <c r="O181" s="1011"/>
      <c r="P181" s="1018"/>
      <c r="Q181" s="1011"/>
      <c r="R181" s="1018"/>
      <c r="S181" s="1011"/>
      <c r="T181" s="1020" t="s">
        <v>347</v>
      </c>
      <c r="U181" s="1011"/>
      <c r="V181" s="1011"/>
      <c r="W181" s="1011"/>
      <c r="X181" s="1011"/>
      <c r="Y181" s="1011"/>
      <c r="Z181" s="1011"/>
      <c r="AA181" s="1011"/>
      <c r="AB181" s="1018" t="s">
        <v>305</v>
      </c>
      <c r="AC181" s="1011"/>
      <c r="AD181" s="1011"/>
      <c r="AE181" s="1011"/>
      <c r="AF181" s="1011"/>
      <c r="AG181" s="1018" t="s">
        <v>308</v>
      </c>
      <c r="AH181" s="1011"/>
      <c r="AI181" s="1011"/>
      <c r="AJ181" s="815" t="s">
        <v>43</v>
      </c>
      <c r="AK181" s="1019" t="s">
        <v>310</v>
      </c>
      <c r="AL181" s="1011"/>
      <c r="AM181" s="1011"/>
      <c r="AN181" s="1011"/>
      <c r="AO181" s="1011"/>
      <c r="AP181" s="1011"/>
      <c r="AQ181" s="816">
        <v>66513900000</v>
      </c>
      <c r="AR181" s="816">
        <v>17824264679</v>
      </c>
      <c r="AS181" s="816">
        <v>48689635321</v>
      </c>
      <c r="AT181" s="817">
        <v>0</v>
      </c>
      <c r="AU181" s="816">
        <v>15818799098</v>
      </c>
      <c r="AV181" s="816">
        <v>2005465581</v>
      </c>
      <c r="AW181" s="816">
        <v>11007963413</v>
      </c>
      <c r="AX181" s="816">
        <v>4810835685</v>
      </c>
      <c r="AY181" s="816">
        <v>10956237202</v>
      </c>
      <c r="AZ181" s="816">
        <v>51726211</v>
      </c>
      <c r="BA181" s="816">
        <v>10956237202</v>
      </c>
      <c r="BB181" s="817">
        <v>0</v>
      </c>
      <c r="BC181" s="817">
        <v>0</v>
      </c>
      <c r="BD181" s="818"/>
      <c r="BE181" s="820">
        <f t="shared" si="15"/>
        <v>0.23782696696479985</v>
      </c>
      <c r="BF181" s="820">
        <f t="shared" si="16"/>
        <v>0.16549869144644955</v>
      </c>
    </row>
    <row r="182" spans="1:58" x14ac:dyDescent="0.25">
      <c r="A182" s="826" t="str">
        <f t="shared" si="17"/>
        <v>A36110</v>
      </c>
      <c r="B182" s="1018" t="s">
        <v>34</v>
      </c>
      <c r="C182" s="1011"/>
      <c r="D182" s="1018" t="s">
        <v>321</v>
      </c>
      <c r="E182" s="1011"/>
      <c r="F182" s="1018" t="s">
        <v>324</v>
      </c>
      <c r="G182" s="1011"/>
      <c r="H182" s="1018" t="s">
        <v>311</v>
      </c>
      <c r="I182" s="1011"/>
      <c r="J182" s="1018"/>
      <c r="K182" s="1011"/>
      <c r="L182" s="1011"/>
      <c r="M182" s="1018"/>
      <c r="N182" s="1011"/>
      <c r="O182" s="1011"/>
      <c r="P182" s="1018"/>
      <c r="Q182" s="1011"/>
      <c r="R182" s="1018"/>
      <c r="S182" s="1011"/>
      <c r="T182" s="1020" t="s">
        <v>453</v>
      </c>
      <c r="U182" s="1011"/>
      <c r="V182" s="1011"/>
      <c r="W182" s="1011"/>
      <c r="X182" s="1011"/>
      <c r="Y182" s="1011"/>
      <c r="Z182" s="1011"/>
      <c r="AA182" s="1011"/>
      <c r="AB182" s="1018" t="s">
        <v>305</v>
      </c>
      <c r="AC182" s="1011"/>
      <c r="AD182" s="1011"/>
      <c r="AE182" s="1011"/>
      <c r="AF182" s="1011"/>
      <c r="AG182" s="1018" t="s">
        <v>306</v>
      </c>
      <c r="AH182" s="1011"/>
      <c r="AI182" s="1011"/>
      <c r="AJ182" s="815" t="s">
        <v>85</v>
      </c>
      <c r="AK182" s="1019" t="s">
        <v>307</v>
      </c>
      <c r="AL182" s="1011"/>
      <c r="AM182" s="1011"/>
      <c r="AN182" s="1011"/>
      <c r="AO182" s="1011"/>
      <c r="AP182" s="1011"/>
      <c r="AQ182" s="816">
        <v>420000000</v>
      </c>
      <c r="AR182" s="816">
        <v>401464151</v>
      </c>
      <c r="AS182" s="816">
        <v>18535849</v>
      </c>
      <c r="AT182" s="817">
        <v>0</v>
      </c>
      <c r="AU182" s="816">
        <v>401464151</v>
      </c>
      <c r="AV182" s="817">
        <v>0</v>
      </c>
      <c r="AW182" s="816">
        <v>401464151</v>
      </c>
      <c r="AX182" s="817">
        <v>0</v>
      </c>
      <c r="AY182" s="816">
        <v>401464151</v>
      </c>
      <c r="AZ182" s="817">
        <v>0</v>
      </c>
      <c r="BA182" s="816">
        <v>401464151</v>
      </c>
      <c r="BB182" s="817">
        <v>0</v>
      </c>
      <c r="BC182" s="817">
        <v>0</v>
      </c>
      <c r="BD182" s="818"/>
      <c r="BE182" s="820">
        <f t="shared" si="15"/>
        <v>0.95586702619047614</v>
      </c>
      <c r="BF182" s="820">
        <f t="shared" si="16"/>
        <v>0.95586702619047614</v>
      </c>
    </row>
    <row r="183" spans="1:58" x14ac:dyDescent="0.25">
      <c r="A183" s="826" t="str">
        <f t="shared" si="17"/>
        <v>A361110</v>
      </c>
      <c r="B183" s="1012" t="s">
        <v>34</v>
      </c>
      <c r="C183" s="1011"/>
      <c r="D183" s="1012" t="s">
        <v>321</v>
      </c>
      <c r="E183" s="1011"/>
      <c r="F183" s="1012" t="s">
        <v>324</v>
      </c>
      <c r="G183" s="1011"/>
      <c r="H183" s="1012" t="s">
        <v>311</v>
      </c>
      <c r="I183" s="1011"/>
      <c r="J183" s="1012" t="s">
        <v>311</v>
      </c>
      <c r="K183" s="1011"/>
      <c r="L183" s="1011"/>
      <c r="M183" s="1012"/>
      <c r="N183" s="1011"/>
      <c r="O183" s="1011"/>
      <c r="P183" s="1012"/>
      <c r="Q183" s="1011"/>
      <c r="R183" s="1012"/>
      <c r="S183" s="1011"/>
      <c r="T183" s="1013" t="s">
        <v>453</v>
      </c>
      <c r="U183" s="1011"/>
      <c r="V183" s="1011"/>
      <c r="W183" s="1011"/>
      <c r="X183" s="1011"/>
      <c r="Y183" s="1011"/>
      <c r="Z183" s="1011"/>
      <c r="AA183" s="1011"/>
      <c r="AB183" s="1012" t="s">
        <v>305</v>
      </c>
      <c r="AC183" s="1011"/>
      <c r="AD183" s="1011"/>
      <c r="AE183" s="1011"/>
      <c r="AF183" s="1011"/>
      <c r="AG183" s="1012" t="s">
        <v>306</v>
      </c>
      <c r="AH183" s="1011"/>
      <c r="AI183" s="1011"/>
      <c r="AJ183" s="827" t="s">
        <v>85</v>
      </c>
      <c r="AK183" s="1010" t="s">
        <v>307</v>
      </c>
      <c r="AL183" s="1011"/>
      <c r="AM183" s="1011"/>
      <c r="AN183" s="1011"/>
      <c r="AO183" s="1011"/>
      <c r="AP183" s="1011"/>
      <c r="AQ183" s="828">
        <v>420000000</v>
      </c>
      <c r="AR183" s="828">
        <v>401464151</v>
      </c>
      <c r="AS183" s="828">
        <v>18535849</v>
      </c>
      <c r="AT183" s="829">
        <v>0</v>
      </c>
      <c r="AU183" s="828">
        <v>401464151</v>
      </c>
      <c r="AV183" s="829">
        <v>0</v>
      </c>
      <c r="AW183" s="828">
        <v>401464151</v>
      </c>
      <c r="AX183" s="829">
        <v>0</v>
      </c>
      <c r="AY183" s="828">
        <v>401464151</v>
      </c>
      <c r="AZ183" s="829">
        <v>0</v>
      </c>
      <c r="BA183" s="828">
        <v>401464151</v>
      </c>
      <c r="BB183" s="829">
        <v>0</v>
      </c>
      <c r="BC183" s="829">
        <v>0</v>
      </c>
      <c r="BD183" s="818"/>
      <c r="BE183" s="830">
        <f t="shared" si="15"/>
        <v>0.95586702619047614</v>
      </c>
      <c r="BF183" s="830">
        <f t="shared" si="16"/>
        <v>0.95586702619047614</v>
      </c>
    </row>
    <row r="184" spans="1:58" x14ac:dyDescent="0.25">
      <c r="A184" s="826" t="str">
        <f t="shared" si="17"/>
        <v>A3611210</v>
      </c>
      <c r="B184" s="1012" t="s">
        <v>34</v>
      </c>
      <c r="C184" s="1011"/>
      <c r="D184" s="1012" t="s">
        <v>321</v>
      </c>
      <c r="E184" s="1011"/>
      <c r="F184" s="1012" t="s">
        <v>324</v>
      </c>
      <c r="G184" s="1011"/>
      <c r="H184" s="1012" t="s">
        <v>311</v>
      </c>
      <c r="I184" s="1011"/>
      <c r="J184" s="1012" t="s">
        <v>311</v>
      </c>
      <c r="K184" s="1011"/>
      <c r="L184" s="1011"/>
      <c r="M184" s="1012" t="s">
        <v>314</v>
      </c>
      <c r="N184" s="1011"/>
      <c r="O184" s="1011"/>
      <c r="P184" s="1012"/>
      <c r="Q184" s="1011"/>
      <c r="R184" s="1012"/>
      <c r="S184" s="1011"/>
      <c r="T184" s="1013" t="s">
        <v>454</v>
      </c>
      <c r="U184" s="1011"/>
      <c r="V184" s="1011"/>
      <c r="W184" s="1011"/>
      <c r="X184" s="1011"/>
      <c r="Y184" s="1011"/>
      <c r="Z184" s="1011"/>
      <c r="AA184" s="1011"/>
      <c r="AB184" s="1012" t="s">
        <v>305</v>
      </c>
      <c r="AC184" s="1011"/>
      <c r="AD184" s="1011"/>
      <c r="AE184" s="1011"/>
      <c r="AF184" s="1011"/>
      <c r="AG184" s="1012" t="s">
        <v>306</v>
      </c>
      <c r="AH184" s="1011"/>
      <c r="AI184" s="1011"/>
      <c r="AJ184" s="827" t="s">
        <v>85</v>
      </c>
      <c r="AK184" s="1010" t="s">
        <v>307</v>
      </c>
      <c r="AL184" s="1011"/>
      <c r="AM184" s="1011"/>
      <c r="AN184" s="1011"/>
      <c r="AO184" s="1011"/>
      <c r="AP184" s="1011"/>
      <c r="AQ184" s="828">
        <v>420000000</v>
      </c>
      <c r="AR184" s="828">
        <v>401464151</v>
      </c>
      <c r="AS184" s="828">
        <v>18535849</v>
      </c>
      <c r="AT184" s="829">
        <v>0</v>
      </c>
      <c r="AU184" s="828">
        <v>401464151</v>
      </c>
      <c r="AV184" s="829">
        <v>0</v>
      </c>
      <c r="AW184" s="828">
        <v>401464151</v>
      </c>
      <c r="AX184" s="829">
        <v>0</v>
      </c>
      <c r="AY184" s="828">
        <v>401464151</v>
      </c>
      <c r="AZ184" s="829">
        <v>0</v>
      </c>
      <c r="BA184" s="828">
        <v>401464151</v>
      </c>
      <c r="BB184" s="829">
        <v>0</v>
      </c>
      <c r="BC184" s="829">
        <v>0</v>
      </c>
      <c r="BD184" s="818"/>
      <c r="BE184" s="830">
        <f t="shared" si="15"/>
        <v>0.95586702619047614</v>
      </c>
      <c r="BF184" s="830">
        <f t="shared" si="16"/>
        <v>0.95586702619047614</v>
      </c>
    </row>
    <row r="185" spans="1:58" x14ac:dyDescent="0.25">
      <c r="A185" s="826" t="str">
        <f t="shared" si="17"/>
        <v>A36310</v>
      </c>
      <c r="B185" s="1018" t="s">
        <v>34</v>
      </c>
      <c r="C185" s="1011"/>
      <c r="D185" s="1018" t="s">
        <v>321</v>
      </c>
      <c r="E185" s="1011"/>
      <c r="F185" s="1018" t="s">
        <v>324</v>
      </c>
      <c r="G185" s="1011"/>
      <c r="H185" s="1018" t="s">
        <v>321</v>
      </c>
      <c r="I185" s="1011"/>
      <c r="J185" s="1018"/>
      <c r="K185" s="1011"/>
      <c r="L185" s="1011"/>
      <c r="M185" s="1018"/>
      <c r="N185" s="1011"/>
      <c r="O185" s="1011"/>
      <c r="P185" s="1018"/>
      <c r="Q185" s="1011"/>
      <c r="R185" s="1018"/>
      <c r="S185" s="1011"/>
      <c r="T185" s="1020" t="s">
        <v>348</v>
      </c>
      <c r="U185" s="1011"/>
      <c r="V185" s="1011"/>
      <c r="W185" s="1011"/>
      <c r="X185" s="1011"/>
      <c r="Y185" s="1011"/>
      <c r="Z185" s="1011"/>
      <c r="AA185" s="1011"/>
      <c r="AB185" s="1018" t="s">
        <v>305</v>
      </c>
      <c r="AC185" s="1011"/>
      <c r="AD185" s="1011"/>
      <c r="AE185" s="1011"/>
      <c r="AF185" s="1011"/>
      <c r="AG185" s="1018" t="s">
        <v>306</v>
      </c>
      <c r="AH185" s="1011"/>
      <c r="AI185" s="1011"/>
      <c r="AJ185" s="815" t="s">
        <v>85</v>
      </c>
      <c r="AK185" s="1019" t="s">
        <v>307</v>
      </c>
      <c r="AL185" s="1011"/>
      <c r="AM185" s="1011"/>
      <c r="AN185" s="1011"/>
      <c r="AO185" s="1011"/>
      <c r="AP185" s="1011"/>
      <c r="AQ185" s="816">
        <v>201298000000</v>
      </c>
      <c r="AR185" s="816">
        <v>201297066667</v>
      </c>
      <c r="AS185" s="816">
        <v>933333</v>
      </c>
      <c r="AT185" s="817">
        <v>0</v>
      </c>
      <c r="AU185" s="816">
        <v>195297247094</v>
      </c>
      <c r="AV185" s="816">
        <v>5999819573</v>
      </c>
      <c r="AW185" s="816">
        <v>122872036310</v>
      </c>
      <c r="AX185" s="816">
        <v>72425210784</v>
      </c>
      <c r="AY185" s="816">
        <v>122865152310</v>
      </c>
      <c r="AZ185" s="816">
        <v>6884000</v>
      </c>
      <c r="BA185" s="816">
        <v>122865152310</v>
      </c>
      <c r="BB185" s="817">
        <v>0</v>
      </c>
      <c r="BC185" s="816">
        <v>2742263</v>
      </c>
      <c r="BD185" s="818"/>
      <c r="BE185" s="820">
        <f t="shared" si="15"/>
        <v>0.97018970428916329</v>
      </c>
      <c r="BF185" s="820">
        <f t="shared" si="16"/>
        <v>0.61039869402577274</v>
      </c>
    </row>
    <row r="186" spans="1:58" x14ac:dyDescent="0.25">
      <c r="A186" s="826" t="str">
        <f t="shared" si="17"/>
        <v>A36316</v>
      </c>
      <c r="B186" s="1018" t="s">
        <v>34</v>
      </c>
      <c r="C186" s="1011"/>
      <c r="D186" s="1018" t="s">
        <v>321</v>
      </c>
      <c r="E186" s="1011"/>
      <c r="F186" s="1018" t="s">
        <v>324</v>
      </c>
      <c r="G186" s="1011"/>
      <c r="H186" s="1018" t="s">
        <v>321</v>
      </c>
      <c r="I186" s="1011"/>
      <c r="J186" s="1018"/>
      <c r="K186" s="1011"/>
      <c r="L186" s="1011"/>
      <c r="M186" s="1018"/>
      <c r="N186" s="1011"/>
      <c r="O186" s="1011"/>
      <c r="P186" s="1018"/>
      <c r="Q186" s="1011"/>
      <c r="R186" s="1018"/>
      <c r="S186" s="1011"/>
      <c r="T186" s="1020" t="s">
        <v>348</v>
      </c>
      <c r="U186" s="1011"/>
      <c r="V186" s="1011"/>
      <c r="W186" s="1011"/>
      <c r="X186" s="1011"/>
      <c r="Y186" s="1011"/>
      <c r="Z186" s="1011"/>
      <c r="AA186" s="1011"/>
      <c r="AB186" s="1018" t="s">
        <v>305</v>
      </c>
      <c r="AC186" s="1011"/>
      <c r="AD186" s="1011"/>
      <c r="AE186" s="1011"/>
      <c r="AF186" s="1011"/>
      <c r="AG186" s="1018" t="s">
        <v>308</v>
      </c>
      <c r="AH186" s="1011"/>
      <c r="AI186" s="1011"/>
      <c r="AJ186" s="815" t="s">
        <v>43</v>
      </c>
      <c r="AK186" s="1019" t="s">
        <v>310</v>
      </c>
      <c r="AL186" s="1011"/>
      <c r="AM186" s="1011"/>
      <c r="AN186" s="1011"/>
      <c r="AO186" s="1011"/>
      <c r="AP186" s="1011"/>
      <c r="AQ186" s="816">
        <v>66513900000</v>
      </c>
      <c r="AR186" s="816">
        <v>17824264679</v>
      </c>
      <c r="AS186" s="816">
        <v>48689635321</v>
      </c>
      <c r="AT186" s="817">
        <v>0</v>
      </c>
      <c r="AU186" s="816">
        <v>15818799098</v>
      </c>
      <c r="AV186" s="816">
        <v>2005465581</v>
      </c>
      <c r="AW186" s="816">
        <v>11007963413</v>
      </c>
      <c r="AX186" s="816">
        <v>4810835685</v>
      </c>
      <c r="AY186" s="816">
        <v>10956237202</v>
      </c>
      <c r="AZ186" s="816">
        <v>51726211</v>
      </c>
      <c r="BA186" s="816">
        <v>10956237202</v>
      </c>
      <c r="BB186" s="817">
        <v>0</v>
      </c>
      <c r="BC186" s="817">
        <v>0</v>
      </c>
      <c r="BD186" s="818"/>
      <c r="BE186" s="820">
        <f t="shared" si="15"/>
        <v>0.23782696696479985</v>
      </c>
      <c r="BF186" s="820">
        <f t="shared" si="16"/>
        <v>0.16549869144644955</v>
      </c>
    </row>
    <row r="187" spans="1:58" x14ac:dyDescent="0.25">
      <c r="A187" s="826" t="str">
        <f t="shared" si="17"/>
        <v>A363410</v>
      </c>
      <c r="B187" s="1012" t="s">
        <v>34</v>
      </c>
      <c r="C187" s="1011"/>
      <c r="D187" s="1012" t="s">
        <v>321</v>
      </c>
      <c r="E187" s="1011"/>
      <c r="F187" s="1012" t="s">
        <v>324</v>
      </c>
      <c r="G187" s="1011"/>
      <c r="H187" s="1012" t="s">
        <v>321</v>
      </c>
      <c r="I187" s="1011"/>
      <c r="J187" s="1012" t="s">
        <v>315</v>
      </c>
      <c r="K187" s="1011"/>
      <c r="L187" s="1011"/>
      <c r="M187" s="1012"/>
      <c r="N187" s="1011"/>
      <c r="O187" s="1011"/>
      <c r="P187" s="1012"/>
      <c r="Q187" s="1011"/>
      <c r="R187" s="1012"/>
      <c r="S187" s="1011"/>
      <c r="T187" s="1013" t="s">
        <v>114</v>
      </c>
      <c r="U187" s="1011"/>
      <c r="V187" s="1011"/>
      <c r="W187" s="1011"/>
      <c r="X187" s="1011"/>
      <c r="Y187" s="1011"/>
      <c r="Z187" s="1011"/>
      <c r="AA187" s="1011"/>
      <c r="AB187" s="1012" t="s">
        <v>305</v>
      </c>
      <c r="AC187" s="1011"/>
      <c r="AD187" s="1011"/>
      <c r="AE187" s="1011"/>
      <c r="AF187" s="1011"/>
      <c r="AG187" s="1012" t="s">
        <v>306</v>
      </c>
      <c r="AH187" s="1011"/>
      <c r="AI187" s="1011"/>
      <c r="AJ187" s="827" t="s">
        <v>85</v>
      </c>
      <c r="AK187" s="1010" t="s">
        <v>307</v>
      </c>
      <c r="AL187" s="1011"/>
      <c r="AM187" s="1011"/>
      <c r="AN187" s="1011"/>
      <c r="AO187" s="1011"/>
      <c r="AP187" s="1011"/>
      <c r="AQ187" s="828">
        <v>298000000</v>
      </c>
      <c r="AR187" s="828">
        <v>297066667</v>
      </c>
      <c r="AS187" s="828">
        <v>933333</v>
      </c>
      <c r="AT187" s="829">
        <v>0</v>
      </c>
      <c r="AU187" s="828">
        <v>282316667</v>
      </c>
      <c r="AV187" s="828">
        <v>14750000</v>
      </c>
      <c r="AW187" s="828">
        <v>151819623</v>
      </c>
      <c r="AX187" s="828">
        <v>130497044</v>
      </c>
      <c r="AY187" s="828">
        <v>151819623</v>
      </c>
      <c r="AZ187" s="829">
        <v>0</v>
      </c>
      <c r="BA187" s="828">
        <v>151819623</v>
      </c>
      <c r="BB187" s="829">
        <v>0</v>
      </c>
      <c r="BC187" s="829">
        <v>0</v>
      </c>
      <c r="BD187" s="818"/>
      <c r="BE187" s="830">
        <f t="shared" si="15"/>
        <v>0.94737136577181214</v>
      </c>
      <c r="BF187" s="830">
        <f t="shared" si="16"/>
        <v>0.50946182214765101</v>
      </c>
    </row>
    <row r="188" spans="1:58" x14ac:dyDescent="0.25">
      <c r="A188" s="826" t="str">
        <f t="shared" si="17"/>
        <v>A363710</v>
      </c>
      <c r="B188" s="1012" t="s">
        <v>34</v>
      </c>
      <c r="C188" s="1011"/>
      <c r="D188" s="1012" t="s">
        <v>321</v>
      </c>
      <c r="E188" s="1011"/>
      <c r="F188" s="1012" t="s">
        <v>324</v>
      </c>
      <c r="G188" s="1011"/>
      <c r="H188" s="1012" t="s">
        <v>321</v>
      </c>
      <c r="I188" s="1011"/>
      <c r="J188" s="1012" t="s">
        <v>325</v>
      </c>
      <c r="K188" s="1011"/>
      <c r="L188" s="1011"/>
      <c r="M188" s="1012"/>
      <c r="N188" s="1011"/>
      <c r="O188" s="1011"/>
      <c r="P188" s="1012"/>
      <c r="Q188" s="1011"/>
      <c r="R188" s="1012"/>
      <c r="S188" s="1011"/>
      <c r="T188" s="1013" t="s">
        <v>115</v>
      </c>
      <c r="U188" s="1011"/>
      <c r="V188" s="1011"/>
      <c r="W188" s="1011"/>
      <c r="X188" s="1011"/>
      <c r="Y188" s="1011"/>
      <c r="Z188" s="1011"/>
      <c r="AA188" s="1011"/>
      <c r="AB188" s="1012" t="s">
        <v>305</v>
      </c>
      <c r="AC188" s="1011"/>
      <c r="AD188" s="1011"/>
      <c r="AE188" s="1011"/>
      <c r="AF188" s="1011"/>
      <c r="AG188" s="1012" t="s">
        <v>306</v>
      </c>
      <c r="AH188" s="1011"/>
      <c r="AI188" s="1011"/>
      <c r="AJ188" s="827" t="s">
        <v>85</v>
      </c>
      <c r="AK188" s="1010" t="s">
        <v>307</v>
      </c>
      <c r="AL188" s="1011"/>
      <c r="AM188" s="1011"/>
      <c r="AN188" s="1011"/>
      <c r="AO188" s="1011"/>
      <c r="AP188" s="1011"/>
      <c r="AQ188" s="828">
        <v>201000000000</v>
      </c>
      <c r="AR188" s="828">
        <v>201000000000</v>
      </c>
      <c r="AS188" s="829">
        <v>0</v>
      </c>
      <c r="AT188" s="829">
        <v>0</v>
      </c>
      <c r="AU188" s="828">
        <v>195014930427</v>
      </c>
      <c r="AV188" s="828">
        <v>5985069573</v>
      </c>
      <c r="AW188" s="828">
        <v>122720216687</v>
      </c>
      <c r="AX188" s="828">
        <v>72294713740</v>
      </c>
      <c r="AY188" s="828">
        <v>122713332687</v>
      </c>
      <c r="AZ188" s="828">
        <v>6884000</v>
      </c>
      <c r="BA188" s="828">
        <v>122713332687</v>
      </c>
      <c r="BB188" s="829">
        <v>0</v>
      </c>
      <c r="BC188" s="828">
        <v>2742263</v>
      </c>
      <c r="BD188" s="818"/>
      <c r="BE188" s="830">
        <f t="shared" si="15"/>
        <v>0.97022353446268661</v>
      </c>
      <c r="BF188" s="830">
        <f t="shared" si="16"/>
        <v>0.61054834172636818</v>
      </c>
    </row>
    <row r="189" spans="1:58" x14ac:dyDescent="0.25">
      <c r="A189" s="826" t="str">
        <f t="shared" si="17"/>
        <v>A3631116</v>
      </c>
      <c r="B189" s="1012" t="s">
        <v>34</v>
      </c>
      <c r="C189" s="1011"/>
      <c r="D189" s="1012" t="s">
        <v>321</v>
      </c>
      <c r="E189" s="1011"/>
      <c r="F189" s="1012" t="s">
        <v>324</v>
      </c>
      <c r="G189" s="1011"/>
      <c r="H189" s="1012" t="s">
        <v>321</v>
      </c>
      <c r="I189" s="1011"/>
      <c r="J189" s="1012" t="s">
        <v>100</v>
      </c>
      <c r="K189" s="1011"/>
      <c r="L189" s="1011"/>
      <c r="M189" s="1012"/>
      <c r="N189" s="1011"/>
      <c r="O189" s="1011"/>
      <c r="P189" s="1012"/>
      <c r="Q189" s="1011"/>
      <c r="R189" s="1012"/>
      <c r="S189" s="1011"/>
      <c r="T189" s="1013" t="s">
        <v>207</v>
      </c>
      <c r="U189" s="1011"/>
      <c r="V189" s="1011"/>
      <c r="W189" s="1011"/>
      <c r="X189" s="1011"/>
      <c r="Y189" s="1011"/>
      <c r="Z189" s="1011"/>
      <c r="AA189" s="1011"/>
      <c r="AB189" s="1012" t="s">
        <v>305</v>
      </c>
      <c r="AC189" s="1011"/>
      <c r="AD189" s="1011"/>
      <c r="AE189" s="1011"/>
      <c r="AF189" s="1011"/>
      <c r="AG189" s="1012" t="s">
        <v>308</v>
      </c>
      <c r="AH189" s="1011"/>
      <c r="AI189" s="1011"/>
      <c r="AJ189" s="827" t="s">
        <v>43</v>
      </c>
      <c r="AK189" s="1010" t="s">
        <v>310</v>
      </c>
      <c r="AL189" s="1011"/>
      <c r="AM189" s="1011"/>
      <c r="AN189" s="1011"/>
      <c r="AO189" s="1011"/>
      <c r="AP189" s="1011"/>
      <c r="AQ189" s="828">
        <v>66009000000</v>
      </c>
      <c r="AR189" s="828">
        <v>17824264679</v>
      </c>
      <c r="AS189" s="828">
        <v>48184735321</v>
      </c>
      <c r="AT189" s="829">
        <v>0</v>
      </c>
      <c r="AU189" s="828">
        <v>15818799098</v>
      </c>
      <c r="AV189" s="828">
        <v>2005465581</v>
      </c>
      <c r="AW189" s="828">
        <v>11007963413</v>
      </c>
      <c r="AX189" s="828">
        <v>4810835685</v>
      </c>
      <c r="AY189" s="828">
        <v>10956237202</v>
      </c>
      <c r="AZ189" s="828">
        <v>51726211</v>
      </c>
      <c r="BA189" s="828">
        <v>10956237202</v>
      </c>
      <c r="BB189" s="829">
        <v>0</v>
      </c>
      <c r="BC189" s="829">
        <v>0</v>
      </c>
      <c r="BD189" s="818"/>
      <c r="BE189" s="830">
        <f t="shared" si="15"/>
        <v>0.23964609519913951</v>
      </c>
      <c r="BF189" s="830">
        <f t="shared" si="16"/>
        <v>0.16676458381432835</v>
      </c>
    </row>
    <row r="190" spans="1:58" x14ac:dyDescent="0.25">
      <c r="A190" s="826" t="str">
        <f t="shared" si="17"/>
        <v>A36311116</v>
      </c>
      <c r="B190" s="1012" t="s">
        <v>34</v>
      </c>
      <c r="C190" s="1011"/>
      <c r="D190" s="1012" t="s">
        <v>321</v>
      </c>
      <c r="E190" s="1011"/>
      <c r="F190" s="1012" t="s">
        <v>324</v>
      </c>
      <c r="G190" s="1011"/>
      <c r="H190" s="1012" t="s">
        <v>321</v>
      </c>
      <c r="I190" s="1011"/>
      <c r="J190" s="1012" t="s">
        <v>100</v>
      </c>
      <c r="K190" s="1011"/>
      <c r="L190" s="1011"/>
      <c r="M190" s="1012" t="s">
        <v>311</v>
      </c>
      <c r="N190" s="1011"/>
      <c r="O190" s="1011"/>
      <c r="P190" s="1012" t="s">
        <v>268</v>
      </c>
      <c r="Q190" s="1011"/>
      <c r="R190" s="1012" t="s">
        <v>268</v>
      </c>
      <c r="S190" s="1011"/>
      <c r="T190" s="1013" t="s">
        <v>116</v>
      </c>
      <c r="U190" s="1011"/>
      <c r="V190" s="1011"/>
      <c r="W190" s="1011"/>
      <c r="X190" s="1011"/>
      <c r="Y190" s="1011"/>
      <c r="Z190" s="1011"/>
      <c r="AA190" s="1011"/>
      <c r="AB190" s="1012" t="s">
        <v>305</v>
      </c>
      <c r="AC190" s="1011"/>
      <c r="AD190" s="1011"/>
      <c r="AE190" s="1011"/>
      <c r="AF190" s="1011"/>
      <c r="AG190" s="1012" t="s">
        <v>308</v>
      </c>
      <c r="AH190" s="1011"/>
      <c r="AI190" s="1011"/>
      <c r="AJ190" s="827" t="s">
        <v>43</v>
      </c>
      <c r="AK190" s="1010" t="s">
        <v>310</v>
      </c>
      <c r="AL190" s="1011"/>
      <c r="AM190" s="1011"/>
      <c r="AN190" s="1011"/>
      <c r="AO190" s="1011"/>
      <c r="AP190" s="1011"/>
      <c r="AQ190" s="828">
        <v>58014500000</v>
      </c>
      <c r="AR190" s="828">
        <v>9904764679</v>
      </c>
      <c r="AS190" s="828">
        <v>48109735321</v>
      </c>
      <c r="AT190" s="829">
        <v>0</v>
      </c>
      <c r="AU190" s="828">
        <v>8114614362</v>
      </c>
      <c r="AV190" s="828">
        <v>1790150317</v>
      </c>
      <c r="AW190" s="828">
        <v>7140272837</v>
      </c>
      <c r="AX190" s="828">
        <v>974341525</v>
      </c>
      <c r="AY190" s="828">
        <v>7088546626</v>
      </c>
      <c r="AZ190" s="828">
        <v>51726211</v>
      </c>
      <c r="BA190" s="828">
        <v>7088546626</v>
      </c>
      <c r="BB190" s="829">
        <v>0</v>
      </c>
      <c r="BC190" s="829">
        <v>0</v>
      </c>
      <c r="BD190" s="818"/>
      <c r="BE190" s="830">
        <f t="shared" si="15"/>
        <v>0.13987217612838171</v>
      </c>
      <c r="BF190" s="830">
        <f t="shared" si="16"/>
        <v>0.12307738301631489</v>
      </c>
    </row>
    <row r="191" spans="1:58" x14ac:dyDescent="0.25">
      <c r="A191" s="826" t="str">
        <f t="shared" si="17"/>
        <v>A36311216</v>
      </c>
      <c r="B191" s="1012" t="s">
        <v>34</v>
      </c>
      <c r="C191" s="1011"/>
      <c r="D191" s="1012" t="s">
        <v>321</v>
      </c>
      <c r="E191" s="1011"/>
      <c r="F191" s="1012" t="s">
        <v>324</v>
      </c>
      <c r="G191" s="1011"/>
      <c r="H191" s="1012" t="s">
        <v>321</v>
      </c>
      <c r="I191" s="1011"/>
      <c r="J191" s="1012" t="s">
        <v>100</v>
      </c>
      <c r="K191" s="1011"/>
      <c r="L191" s="1011"/>
      <c r="M191" s="1012" t="s">
        <v>314</v>
      </c>
      <c r="N191" s="1011"/>
      <c r="O191" s="1011"/>
      <c r="P191" s="1012" t="s">
        <v>268</v>
      </c>
      <c r="Q191" s="1011"/>
      <c r="R191" s="1012" t="s">
        <v>268</v>
      </c>
      <c r="S191" s="1011"/>
      <c r="T191" s="1013" t="s">
        <v>117</v>
      </c>
      <c r="U191" s="1011"/>
      <c r="V191" s="1011"/>
      <c r="W191" s="1011"/>
      <c r="X191" s="1011"/>
      <c r="Y191" s="1011"/>
      <c r="Z191" s="1011"/>
      <c r="AA191" s="1011"/>
      <c r="AB191" s="1012" t="s">
        <v>305</v>
      </c>
      <c r="AC191" s="1011"/>
      <c r="AD191" s="1011"/>
      <c r="AE191" s="1011"/>
      <c r="AF191" s="1011"/>
      <c r="AG191" s="1012" t="s">
        <v>308</v>
      </c>
      <c r="AH191" s="1011"/>
      <c r="AI191" s="1011"/>
      <c r="AJ191" s="827" t="s">
        <v>43</v>
      </c>
      <c r="AK191" s="1010" t="s">
        <v>310</v>
      </c>
      <c r="AL191" s="1011"/>
      <c r="AM191" s="1011"/>
      <c r="AN191" s="1011"/>
      <c r="AO191" s="1011"/>
      <c r="AP191" s="1011"/>
      <c r="AQ191" s="828">
        <v>7994500000</v>
      </c>
      <c r="AR191" s="828">
        <v>7919500000</v>
      </c>
      <c r="AS191" s="828">
        <v>75000000</v>
      </c>
      <c r="AT191" s="829">
        <v>0</v>
      </c>
      <c r="AU191" s="828">
        <v>7704184736</v>
      </c>
      <c r="AV191" s="828">
        <v>215315264</v>
      </c>
      <c r="AW191" s="828">
        <v>3867690576</v>
      </c>
      <c r="AX191" s="828">
        <v>3836494160</v>
      </c>
      <c r="AY191" s="828">
        <v>3867690576</v>
      </c>
      <c r="AZ191" s="829">
        <v>0</v>
      </c>
      <c r="BA191" s="828">
        <v>3867690576</v>
      </c>
      <c r="BB191" s="829">
        <v>0</v>
      </c>
      <c r="BC191" s="829">
        <v>0</v>
      </c>
      <c r="BD191" s="818"/>
      <c r="BE191" s="830">
        <f t="shared" si="15"/>
        <v>0.96368562586778406</v>
      </c>
      <c r="BF191" s="830">
        <f t="shared" si="16"/>
        <v>0.48379393032709989</v>
      </c>
    </row>
    <row r="192" spans="1:58" x14ac:dyDescent="0.25">
      <c r="A192" s="826" t="str">
        <f t="shared" si="17"/>
        <v>A3636616</v>
      </c>
      <c r="B192" s="1012" t="s">
        <v>34</v>
      </c>
      <c r="C192" s="1011"/>
      <c r="D192" s="1012" t="s">
        <v>321</v>
      </c>
      <c r="E192" s="1011"/>
      <c r="F192" s="1012" t="s">
        <v>324</v>
      </c>
      <c r="G192" s="1011"/>
      <c r="H192" s="1012" t="s">
        <v>321</v>
      </c>
      <c r="I192" s="1011"/>
      <c r="J192" s="1012" t="s">
        <v>349</v>
      </c>
      <c r="K192" s="1011"/>
      <c r="L192" s="1011"/>
      <c r="M192" s="1012"/>
      <c r="N192" s="1011"/>
      <c r="O192" s="1011"/>
      <c r="P192" s="1012"/>
      <c r="Q192" s="1011"/>
      <c r="R192" s="1012"/>
      <c r="S192" s="1011"/>
      <c r="T192" s="1013" t="s">
        <v>118</v>
      </c>
      <c r="U192" s="1011"/>
      <c r="V192" s="1011"/>
      <c r="W192" s="1011"/>
      <c r="X192" s="1011"/>
      <c r="Y192" s="1011"/>
      <c r="Z192" s="1011"/>
      <c r="AA192" s="1011"/>
      <c r="AB192" s="1012" t="s">
        <v>305</v>
      </c>
      <c r="AC192" s="1011"/>
      <c r="AD192" s="1011"/>
      <c r="AE192" s="1011"/>
      <c r="AF192" s="1011"/>
      <c r="AG192" s="1012" t="s">
        <v>308</v>
      </c>
      <c r="AH192" s="1011"/>
      <c r="AI192" s="1011"/>
      <c r="AJ192" s="827" t="s">
        <v>43</v>
      </c>
      <c r="AK192" s="1010" t="s">
        <v>310</v>
      </c>
      <c r="AL192" s="1011"/>
      <c r="AM192" s="1011"/>
      <c r="AN192" s="1011"/>
      <c r="AO192" s="1011"/>
      <c r="AP192" s="1011"/>
      <c r="AQ192" s="828">
        <v>504900000</v>
      </c>
      <c r="AR192" s="829">
        <v>0</v>
      </c>
      <c r="AS192" s="828">
        <v>504900000</v>
      </c>
      <c r="AT192" s="829">
        <v>0</v>
      </c>
      <c r="AU192" s="829">
        <v>0</v>
      </c>
      <c r="AV192" s="829">
        <v>0</v>
      </c>
      <c r="AW192" s="829">
        <v>0</v>
      </c>
      <c r="AX192" s="829">
        <v>0</v>
      </c>
      <c r="AY192" s="829">
        <v>0</v>
      </c>
      <c r="AZ192" s="829">
        <v>0</v>
      </c>
      <c r="BA192" s="829">
        <v>0</v>
      </c>
      <c r="BB192" s="829">
        <v>0</v>
      </c>
      <c r="BC192" s="829">
        <v>0</v>
      </c>
      <c r="BD192" s="818"/>
      <c r="BE192" s="830">
        <f t="shared" si="15"/>
        <v>0</v>
      </c>
      <c r="BF192" s="830">
        <f t="shared" si="16"/>
        <v>0</v>
      </c>
    </row>
    <row r="193" spans="1:58" s="826" customFormat="1" ht="13.5" x14ac:dyDescent="0.2">
      <c r="A193" s="826" t="str">
        <f t="shared" si="17"/>
        <v>C10</v>
      </c>
      <c r="B193" s="1039" t="s">
        <v>119</v>
      </c>
      <c r="C193" s="1040"/>
      <c r="D193" s="1039"/>
      <c r="E193" s="1040"/>
      <c r="F193" s="1039"/>
      <c r="G193" s="1040"/>
      <c r="H193" s="1039"/>
      <c r="I193" s="1040"/>
      <c r="J193" s="1039"/>
      <c r="K193" s="1040"/>
      <c r="L193" s="1040"/>
      <c r="M193" s="1039"/>
      <c r="N193" s="1040"/>
      <c r="O193" s="1040"/>
      <c r="P193" s="1039"/>
      <c r="Q193" s="1040"/>
      <c r="R193" s="1039"/>
      <c r="S193" s="1040"/>
      <c r="T193" s="1042" t="s">
        <v>27</v>
      </c>
      <c r="U193" s="1040"/>
      <c r="V193" s="1040"/>
      <c r="W193" s="1040"/>
      <c r="X193" s="1040"/>
      <c r="Y193" s="1040"/>
      <c r="Z193" s="1040"/>
      <c r="AA193" s="1040"/>
      <c r="AB193" s="1039" t="s">
        <v>305</v>
      </c>
      <c r="AC193" s="1040"/>
      <c r="AD193" s="1040"/>
      <c r="AE193" s="1040"/>
      <c r="AF193" s="1040"/>
      <c r="AG193" s="1039" t="s">
        <v>306</v>
      </c>
      <c r="AH193" s="1040"/>
      <c r="AI193" s="1040"/>
      <c r="AJ193" s="821" t="s">
        <v>85</v>
      </c>
      <c r="AK193" s="1041" t="s">
        <v>307</v>
      </c>
      <c r="AL193" s="1040"/>
      <c r="AM193" s="1040"/>
      <c r="AN193" s="1040"/>
      <c r="AO193" s="1040"/>
      <c r="AP193" s="1040"/>
      <c r="AQ193" s="822">
        <v>26620420000</v>
      </c>
      <c r="AR193" s="822">
        <v>13617722027</v>
      </c>
      <c r="AS193" s="822">
        <v>10952697973</v>
      </c>
      <c r="AT193" s="823">
        <v>2050000000</v>
      </c>
      <c r="AU193" s="823">
        <v>10601497631</v>
      </c>
      <c r="AV193" s="823">
        <v>3016224396</v>
      </c>
      <c r="AW193" s="823">
        <v>4813856406</v>
      </c>
      <c r="AX193" s="823">
        <v>5787641225</v>
      </c>
      <c r="AY193" s="823">
        <v>4811036930</v>
      </c>
      <c r="AZ193" s="823">
        <v>2819476</v>
      </c>
      <c r="BA193" s="823">
        <v>4803340145</v>
      </c>
      <c r="BB193" s="823">
        <v>7696785</v>
      </c>
      <c r="BC193" s="823">
        <v>1718802</v>
      </c>
      <c r="BD193" s="824"/>
      <c r="BE193" s="825">
        <f t="shared" si="15"/>
        <v>0.39824682071131862</v>
      </c>
      <c r="BF193" s="825">
        <f t="shared" si="16"/>
        <v>0.18083322524588266</v>
      </c>
    </row>
    <row r="194" spans="1:58" s="826" customFormat="1" ht="13.5" x14ac:dyDescent="0.2">
      <c r="A194" s="826" t="str">
        <f t="shared" si="17"/>
        <v>C13</v>
      </c>
      <c r="B194" s="1039" t="s">
        <v>119</v>
      </c>
      <c r="C194" s="1040"/>
      <c r="D194" s="1039"/>
      <c r="E194" s="1040"/>
      <c r="F194" s="1039"/>
      <c r="G194" s="1040"/>
      <c r="H194" s="1039"/>
      <c r="I194" s="1040"/>
      <c r="J194" s="1039"/>
      <c r="K194" s="1040"/>
      <c r="L194" s="1040"/>
      <c r="M194" s="1039"/>
      <c r="N194" s="1040"/>
      <c r="O194" s="1040"/>
      <c r="P194" s="1039"/>
      <c r="Q194" s="1040"/>
      <c r="R194" s="1039"/>
      <c r="S194" s="1040"/>
      <c r="T194" s="1042" t="s">
        <v>27</v>
      </c>
      <c r="U194" s="1040"/>
      <c r="V194" s="1040"/>
      <c r="W194" s="1040"/>
      <c r="X194" s="1040"/>
      <c r="Y194" s="1040"/>
      <c r="Z194" s="1040"/>
      <c r="AA194" s="1040"/>
      <c r="AB194" s="1039" t="s">
        <v>305</v>
      </c>
      <c r="AC194" s="1040"/>
      <c r="AD194" s="1040"/>
      <c r="AE194" s="1040"/>
      <c r="AF194" s="1040"/>
      <c r="AG194" s="1039" t="s">
        <v>306</v>
      </c>
      <c r="AH194" s="1040"/>
      <c r="AI194" s="1040"/>
      <c r="AJ194" s="821" t="s">
        <v>335</v>
      </c>
      <c r="AK194" s="1041" t="s">
        <v>353</v>
      </c>
      <c r="AL194" s="1040"/>
      <c r="AM194" s="1040"/>
      <c r="AN194" s="1040"/>
      <c r="AO194" s="1040"/>
      <c r="AP194" s="1040"/>
      <c r="AQ194" s="822">
        <v>5000000000</v>
      </c>
      <c r="AR194" s="822">
        <v>5000000000</v>
      </c>
      <c r="AS194" s="822">
        <v>0</v>
      </c>
      <c r="AT194" s="823">
        <v>0</v>
      </c>
      <c r="AU194" s="823">
        <v>5000000000</v>
      </c>
      <c r="AV194" s="823">
        <v>0</v>
      </c>
      <c r="AW194" s="823">
        <v>457384092.45999998</v>
      </c>
      <c r="AX194" s="823">
        <v>4542615907.54</v>
      </c>
      <c r="AY194" s="823">
        <v>457384092.45999998</v>
      </c>
      <c r="AZ194" s="823">
        <v>0</v>
      </c>
      <c r="BA194" s="823">
        <v>457384092.45999998</v>
      </c>
      <c r="BB194" s="823">
        <v>0</v>
      </c>
      <c r="BC194" s="823">
        <v>0</v>
      </c>
      <c r="BD194" s="824"/>
      <c r="BE194" s="825">
        <f t="shared" si="15"/>
        <v>1</v>
      </c>
      <c r="BF194" s="825">
        <f t="shared" si="16"/>
        <v>9.1476818491999998E-2</v>
      </c>
    </row>
    <row r="195" spans="1:58" s="826" customFormat="1" ht="13.5" x14ac:dyDescent="0.2">
      <c r="A195" s="826" t="str">
        <f t="shared" si="17"/>
        <v>C15</v>
      </c>
      <c r="B195" s="1039" t="s">
        <v>119</v>
      </c>
      <c r="C195" s="1040"/>
      <c r="D195" s="1039"/>
      <c r="E195" s="1040"/>
      <c r="F195" s="1039"/>
      <c r="G195" s="1040"/>
      <c r="H195" s="1039"/>
      <c r="I195" s="1040"/>
      <c r="J195" s="1039"/>
      <c r="K195" s="1040"/>
      <c r="L195" s="1040"/>
      <c r="M195" s="1039"/>
      <c r="N195" s="1040"/>
      <c r="O195" s="1040"/>
      <c r="P195" s="1039"/>
      <c r="Q195" s="1040"/>
      <c r="R195" s="1039"/>
      <c r="S195" s="1040"/>
      <c r="T195" s="1042" t="s">
        <v>27</v>
      </c>
      <c r="U195" s="1040"/>
      <c r="V195" s="1040"/>
      <c r="W195" s="1040"/>
      <c r="X195" s="1040"/>
      <c r="Y195" s="1040"/>
      <c r="Z195" s="1040"/>
      <c r="AA195" s="1040"/>
      <c r="AB195" s="1039" t="s">
        <v>305</v>
      </c>
      <c r="AC195" s="1040"/>
      <c r="AD195" s="1040"/>
      <c r="AE195" s="1040"/>
      <c r="AF195" s="1040"/>
      <c r="AG195" s="1039" t="s">
        <v>306</v>
      </c>
      <c r="AH195" s="1040"/>
      <c r="AI195" s="1040"/>
      <c r="AJ195" s="821" t="s">
        <v>318</v>
      </c>
      <c r="AK195" s="1041" t="s">
        <v>455</v>
      </c>
      <c r="AL195" s="1040"/>
      <c r="AM195" s="1040"/>
      <c r="AN195" s="1040"/>
      <c r="AO195" s="1040"/>
      <c r="AP195" s="1040"/>
      <c r="AQ195" s="822">
        <v>2815325822</v>
      </c>
      <c r="AR195" s="822">
        <v>1036100000</v>
      </c>
      <c r="AS195" s="822">
        <v>1779225822</v>
      </c>
      <c r="AT195" s="823">
        <v>0</v>
      </c>
      <c r="AU195" s="823">
        <v>401300000</v>
      </c>
      <c r="AV195" s="823">
        <v>634800000</v>
      </c>
      <c r="AW195" s="823">
        <v>117873000</v>
      </c>
      <c r="AX195" s="823">
        <v>283427000</v>
      </c>
      <c r="AY195" s="823">
        <v>0</v>
      </c>
      <c r="AZ195" s="823">
        <v>117873000</v>
      </c>
      <c r="BA195" s="823">
        <v>0</v>
      </c>
      <c r="BB195" s="823">
        <v>0</v>
      </c>
      <c r="BC195" s="823">
        <v>0</v>
      </c>
      <c r="BD195" s="824"/>
      <c r="BE195" s="825">
        <f t="shared" si="15"/>
        <v>0.142541228039786</v>
      </c>
      <c r="BF195" s="825">
        <f t="shared" si="16"/>
        <v>4.1868333348451775E-2</v>
      </c>
    </row>
    <row r="196" spans="1:58" x14ac:dyDescent="0.25">
      <c r="A196" s="826" t="str">
        <f t="shared" si="17"/>
        <v>C250210</v>
      </c>
      <c r="B196" s="1018" t="s">
        <v>119</v>
      </c>
      <c r="C196" s="1011"/>
      <c r="D196" s="1018" t="s">
        <v>354</v>
      </c>
      <c r="E196" s="1011"/>
      <c r="F196" s="1018"/>
      <c r="G196" s="1011"/>
      <c r="H196" s="1018"/>
      <c r="I196" s="1011"/>
      <c r="J196" s="1018"/>
      <c r="K196" s="1011"/>
      <c r="L196" s="1011"/>
      <c r="M196" s="1018"/>
      <c r="N196" s="1011"/>
      <c r="O196" s="1011"/>
      <c r="P196" s="1018"/>
      <c r="Q196" s="1011"/>
      <c r="R196" s="1018"/>
      <c r="S196" s="1011"/>
      <c r="T196" s="1020" t="s">
        <v>355</v>
      </c>
      <c r="U196" s="1011"/>
      <c r="V196" s="1011"/>
      <c r="W196" s="1011"/>
      <c r="X196" s="1011"/>
      <c r="Y196" s="1011"/>
      <c r="Z196" s="1011"/>
      <c r="AA196" s="1011"/>
      <c r="AB196" s="1018" t="s">
        <v>305</v>
      </c>
      <c r="AC196" s="1011"/>
      <c r="AD196" s="1011"/>
      <c r="AE196" s="1011"/>
      <c r="AF196" s="1011"/>
      <c r="AG196" s="1018" t="s">
        <v>306</v>
      </c>
      <c r="AH196" s="1011"/>
      <c r="AI196" s="1011"/>
      <c r="AJ196" s="815" t="s">
        <v>85</v>
      </c>
      <c r="AK196" s="1019" t="s">
        <v>307</v>
      </c>
      <c r="AL196" s="1011"/>
      <c r="AM196" s="1011"/>
      <c r="AN196" s="1011"/>
      <c r="AO196" s="1011"/>
      <c r="AP196" s="1011"/>
      <c r="AQ196" s="816">
        <v>16950000000</v>
      </c>
      <c r="AR196" s="816">
        <v>12768390027</v>
      </c>
      <c r="AS196" s="816">
        <v>2131609973</v>
      </c>
      <c r="AT196" s="816">
        <v>2050000000</v>
      </c>
      <c r="AU196" s="816">
        <v>10445060445</v>
      </c>
      <c r="AV196" s="816">
        <v>2323329582</v>
      </c>
      <c r="AW196" s="816">
        <v>4811358105</v>
      </c>
      <c r="AX196" s="816">
        <v>5633702340</v>
      </c>
      <c r="AY196" s="816">
        <v>4809536739</v>
      </c>
      <c r="AZ196" s="816">
        <v>1821366</v>
      </c>
      <c r="BA196" s="816">
        <v>4801839954</v>
      </c>
      <c r="BB196" s="816">
        <v>7696785</v>
      </c>
      <c r="BC196" s="816">
        <v>1718802</v>
      </c>
      <c r="BD196" s="818"/>
      <c r="BE196" s="820">
        <f t="shared" si="15"/>
        <v>0.61622775486725667</v>
      </c>
      <c r="BF196" s="820">
        <f t="shared" si="16"/>
        <v>0.28385593539823006</v>
      </c>
    </row>
    <row r="197" spans="1:58" x14ac:dyDescent="0.25">
      <c r="A197" s="826" t="str">
        <f t="shared" si="17"/>
        <v>C250215</v>
      </c>
      <c r="B197" s="1018" t="s">
        <v>119</v>
      </c>
      <c r="C197" s="1011"/>
      <c r="D197" s="1018" t="s">
        <v>354</v>
      </c>
      <c r="E197" s="1011"/>
      <c r="F197" s="1018"/>
      <c r="G197" s="1011"/>
      <c r="H197" s="1018"/>
      <c r="I197" s="1011"/>
      <c r="J197" s="1018"/>
      <c r="K197" s="1011"/>
      <c r="L197" s="1011"/>
      <c r="M197" s="1018"/>
      <c r="N197" s="1011"/>
      <c r="O197" s="1011"/>
      <c r="P197" s="1018"/>
      <c r="Q197" s="1011"/>
      <c r="R197" s="1018"/>
      <c r="S197" s="1011"/>
      <c r="T197" s="1020" t="s">
        <v>355</v>
      </c>
      <c r="U197" s="1011"/>
      <c r="V197" s="1011"/>
      <c r="W197" s="1011"/>
      <c r="X197" s="1011"/>
      <c r="Y197" s="1011"/>
      <c r="Z197" s="1011"/>
      <c r="AA197" s="1011"/>
      <c r="AB197" s="1018" t="s">
        <v>305</v>
      </c>
      <c r="AC197" s="1011"/>
      <c r="AD197" s="1011"/>
      <c r="AE197" s="1011"/>
      <c r="AF197" s="1011"/>
      <c r="AG197" s="1018" t="s">
        <v>306</v>
      </c>
      <c r="AH197" s="1011"/>
      <c r="AI197" s="1011"/>
      <c r="AJ197" s="815" t="s">
        <v>318</v>
      </c>
      <c r="AK197" s="1019" t="s">
        <v>455</v>
      </c>
      <c r="AL197" s="1011"/>
      <c r="AM197" s="1011"/>
      <c r="AN197" s="1011"/>
      <c r="AO197" s="1011"/>
      <c r="AP197" s="1011"/>
      <c r="AQ197" s="816">
        <v>2815325822</v>
      </c>
      <c r="AR197" s="816">
        <v>1036100000</v>
      </c>
      <c r="AS197" s="816">
        <v>1779225822</v>
      </c>
      <c r="AT197" s="817">
        <v>0</v>
      </c>
      <c r="AU197" s="816">
        <v>401300000</v>
      </c>
      <c r="AV197" s="816">
        <v>634800000</v>
      </c>
      <c r="AW197" s="816">
        <v>117873000</v>
      </c>
      <c r="AX197" s="816">
        <v>283427000</v>
      </c>
      <c r="AY197" s="817">
        <v>0</v>
      </c>
      <c r="AZ197" s="816">
        <v>117873000</v>
      </c>
      <c r="BA197" s="817">
        <v>0</v>
      </c>
      <c r="BB197" s="817">
        <v>0</v>
      </c>
      <c r="BC197" s="817">
        <v>0</v>
      </c>
      <c r="BD197" s="818"/>
      <c r="BE197" s="820">
        <f t="shared" si="15"/>
        <v>0.142541228039786</v>
      </c>
      <c r="BF197" s="820">
        <f t="shared" si="16"/>
        <v>4.1868333348451775E-2</v>
      </c>
    </row>
    <row r="198" spans="1:58" x14ac:dyDescent="0.25">
      <c r="A198" s="826" t="str">
        <f t="shared" si="17"/>
        <v>C2502100010</v>
      </c>
      <c r="B198" s="1018" t="s">
        <v>119</v>
      </c>
      <c r="C198" s="1011"/>
      <c r="D198" s="1018" t="s">
        <v>354</v>
      </c>
      <c r="E198" s="1011"/>
      <c r="F198" s="1018" t="s">
        <v>356</v>
      </c>
      <c r="G198" s="1011"/>
      <c r="H198" s="1018"/>
      <c r="I198" s="1011"/>
      <c r="J198" s="1018"/>
      <c r="K198" s="1011"/>
      <c r="L198" s="1011"/>
      <c r="M198" s="1018"/>
      <c r="N198" s="1011"/>
      <c r="O198" s="1011"/>
      <c r="P198" s="1018"/>
      <c r="Q198" s="1011"/>
      <c r="R198" s="1018"/>
      <c r="S198" s="1011"/>
      <c r="T198" s="1020" t="s">
        <v>357</v>
      </c>
      <c r="U198" s="1011"/>
      <c r="V198" s="1011"/>
      <c r="W198" s="1011"/>
      <c r="X198" s="1011"/>
      <c r="Y198" s="1011"/>
      <c r="Z198" s="1011"/>
      <c r="AA198" s="1011"/>
      <c r="AB198" s="1018" t="s">
        <v>305</v>
      </c>
      <c r="AC198" s="1011"/>
      <c r="AD198" s="1011"/>
      <c r="AE198" s="1011"/>
      <c r="AF198" s="1011"/>
      <c r="AG198" s="1018" t="s">
        <v>306</v>
      </c>
      <c r="AH198" s="1011"/>
      <c r="AI198" s="1011"/>
      <c r="AJ198" s="815" t="s">
        <v>85</v>
      </c>
      <c r="AK198" s="1019" t="s">
        <v>307</v>
      </c>
      <c r="AL198" s="1011"/>
      <c r="AM198" s="1011"/>
      <c r="AN198" s="1011"/>
      <c r="AO198" s="1011"/>
      <c r="AP198" s="1011"/>
      <c r="AQ198" s="816">
        <v>16950000000</v>
      </c>
      <c r="AR198" s="816">
        <v>12768390027</v>
      </c>
      <c r="AS198" s="816">
        <v>2131609973</v>
      </c>
      <c r="AT198" s="816">
        <v>2050000000</v>
      </c>
      <c r="AU198" s="816">
        <v>10445060445</v>
      </c>
      <c r="AV198" s="816">
        <v>2323329582</v>
      </c>
      <c r="AW198" s="816">
        <v>4811358105</v>
      </c>
      <c r="AX198" s="816">
        <v>5633702340</v>
      </c>
      <c r="AY198" s="816">
        <v>4809536739</v>
      </c>
      <c r="AZ198" s="816">
        <v>1821366</v>
      </c>
      <c r="BA198" s="816">
        <v>4801839954</v>
      </c>
      <c r="BB198" s="816">
        <v>7696785</v>
      </c>
      <c r="BC198" s="816">
        <v>1718802</v>
      </c>
      <c r="BD198" s="818"/>
      <c r="BE198" s="820">
        <f t="shared" si="15"/>
        <v>0.61622775486725667</v>
      </c>
      <c r="BF198" s="820">
        <f t="shared" si="16"/>
        <v>0.28385593539823006</v>
      </c>
    </row>
    <row r="199" spans="1:58" x14ac:dyDescent="0.25">
      <c r="A199" s="826" t="str">
        <f t="shared" si="17"/>
        <v>C2502100015</v>
      </c>
      <c r="B199" s="1018" t="s">
        <v>119</v>
      </c>
      <c r="C199" s="1011"/>
      <c r="D199" s="1018" t="s">
        <v>354</v>
      </c>
      <c r="E199" s="1011"/>
      <c r="F199" s="1018" t="s">
        <v>356</v>
      </c>
      <c r="G199" s="1011"/>
      <c r="H199" s="1018"/>
      <c r="I199" s="1011"/>
      <c r="J199" s="1018"/>
      <c r="K199" s="1011"/>
      <c r="L199" s="1011"/>
      <c r="M199" s="1018"/>
      <c r="N199" s="1011"/>
      <c r="O199" s="1011"/>
      <c r="P199" s="1018"/>
      <c r="Q199" s="1011"/>
      <c r="R199" s="1018"/>
      <c r="S199" s="1011"/>
      <c r="T199" s="1020" t="s">
        <v>357</v>
      </c>
      <c r="U199" s="1011"/>
      <c r="V199" s="1011"/>
      <c r="W199" s="1011"/>
      <c r="X199" s="1011"/>
      <c r="Y199" s="1011"/>
      <c r="Z199" s="1011"/>
      <c r="AA199" s="1011"/>
      <c r="AB199" s="1018" t="s">
        <v>305</v>
      </c>
      <c r="AC199" s="1011"/>
      <c r="AD199" s="1011"/>
      <c r="AE199" s="1011"/>
      <c r="AF199" s="1011"/>
      <c r="AG199" s="1018" t="s">
        <v>306</v>
      </c>
      <c r="AH199" s="1011"/>
      <c r="AI199" s="1011"/>
      <c r="AJ199" s="815" t="s">
        <v>318</v>
      </c>
      <c r="AK199" s="1019" t="s">
        <v>455</v>
      </c>
      <c r="AL199" s="1011"/>
      <c r="AM199" s="1011"/>
      <c r="AN199" s="1011"/>
      <c r="AO199" s="1011"/>
      <c r="AP199" s="1011"/>
      <c r="AQ199" s="816">
        <v>2815325822</v>
      </c>
      <c r="AR199" s="816">
        <v>1036100000</v>
      </c>
      <c r="AS199" s="816">
        <v>1779225822</v>
      </c>
      <c r="AT199" s="817">
        <v>0</v>
      </c>
      <c r="AU199" s="816">
        <v>401300000</v>
      </c>
      <c r="AV199" s="816">
        <v>634800000</v>
      </c>
      <c r="AW199" s="816">
        <v>117873000</v>
      </c>
      <c r="AX199" s="816">
        <v>283427000</v>
      </c>
      <c r="AY199" s="817">
        <v>0</v>
      </c>
      <c r="AZ199" s="816">
        <v>117873000</v>
      </c>
      <c r="BA199" s="817">
        <v>0</v>
      </c>
      <c r="BB199" s="817">
        <v>0</v>
      </c>
      <c r="BC199" s="817">
        <v>0</v>
      </c>
      <c r="BD199" s="818"/>
      <c r="BE199" s="820">
        <f t="shared" si="15"/>
        <v>0.142541228039786</v>
      </c>
      <c r="BF199" s="820">
        <f t="shared" si="16"/>
        <v>4.1868333348451775E-2</v>
      </c>
    </row>
    <row r="200" spans="1:58" s="960" customFormat="1" x14ac:dyDescent="0.25">
      <c r="A200" s="954" t="str">
        <f t="shared" si="17"/>
        <v>C25021000110</v>
      </c>
      <c r="B200" s="1036" t="s">
        <v>119</v>
      </c>
      <c r="C200" s="1022"/>
      <c r="D200" s="1036" t="s">
        <v>354</v>
      </c>
      <c r="E200" s="1022"/>
      <c r="F200" s="1036" t="s">
        <v>356</v>
      </c>
      <c r="G200" s="1022"/>
      <c r="H200" s="1036" t="s">
        <v>311</v>
      </c>
      <c r="I200" s="1022"/>
      <c r="J200" s="1036"/>
      <c r="K200" s="1022"/>
      <c r="L200" s="1022"/>
      <c r="M200" s="1036"/>
      <c r="N200" s="1022"/>
      <c r="O200" s="1022"/>
      <c r="P200" s="1036"/>
      <c r="Q200" s="1022"/>
      <c r="R200" s="1036"/>
      <c r="S200" s="1022"/>
      <c r="T200" s="1038" t="s">
        <v>269</v>
      </c>
      <c r="U200" s="1022"/>
      <c r="V200" s="1022"/>
      <c r="W200" s="1022"/>
      <c r="X200" s="1022"/>
      <c r="Y200" s="1022"/>
      <c r="Z200" s="1022"/>
      <c r="AA200" s="1022"/>
      <c r="AB200" s="1036" t="s">
        <v>305</v>
      </c>
      <c r="AC200" s="1022"/>
      <c r="AD200" s="1022"/>
      <c r="AE200" s="1022"/>
      <c r="AF200" s="1022"/>
      <c r="AG200" s="1036" t="s">
        <v>306</v>
      </c>
      <c r="AH200" s="1022"/>
      <c r="AI200" s="1022"/>
      <c r="AJ200" s="955" t="s">
        <v>85</v>
      </c>
      <c r="AK200" s="1037" t="s">
        <v>307</v>
      </c>
      <c r="AL200" s="1022"/>
      <c r="AM200" s="1022"/>
      <c r="AN200" s="1022"/>
      <c r="AO200" s="1022"/>
      <c r="AP200" s="1022"/>
      <c r="AQ200" s="968">
        <v>1300000000</v>
      </c>
      <c r="AR200" s="956">
        <v>985000000</v>
      </c>
      <c r="AS200" s="956">
        <v>315000000</v>
      </c>
      <c r="AT200" s="957">
        <v>0</v>
      </c>
      <c r="AU200" s="956">
        <v>511502049</v>
      </c>
      <c r="AV200" s="956">
        <v>473497951</v>
      </c>
      <c r="AW200" s="956">
        <v>47266281</v>
      </c>
      <c r="AX200" s="956">
        <v>464235768</v>
      </c>
      <c r="AY200" s="956">
        <v>47266281</v>
      </c>
      <c r="AZ200" s="957">
        <v>0</v>
      </c>
      <c r="BA200" s="956">
        <v>47266281</v>
      </c>
      <c r="BB200" s="957">
        <v>0</v>
      </c>
      <c r="BC200" s="957">
        <v>0</v>
      </c>
      <c r="BD200" s="958"/>
      <c r="BE200" s="959">
        <f t="shared" si="15"/>
        <v>0.39346311461538463</v>
      </c>
      <c r="BF200" s="959">
        <f t="shared" si="16"/>
        <v>3.6358677692307689E-2</v>
      </c>
    </row>
    <row r="201" spans="1:58" s="960" customFormat="1" x14ac:dyDescent="0.25">
      <c r="A201" s="954" t="str">
        <f t="shared" si="17"/>
        <v>C25021000115</v>
      </c>
      <c r="B201" s="1023" t="s">
        <v>119</v>
      </c>
      <c r="C201" s="1022"/>
      <c r="D201" s="1023" t="s">
        <v>354</v>
      </c>
      <c r="E201" s="1022"/>
      <c r="F201" s="1023" t="s">
        <v>356</v>
      </c>
      <c r="G201" s="1022"/>
      <c r="H201" s="1023" t="s">
        <v>311</v>
      </c>
      <c r="I201" s="1022"/>
      <c r="J201" s="1023"/>
      <c r="K201" s="1022"/>
      <c r="L201" s="1022"/>
      <c r="M201" s="1023"/>
      <c r="N201" s="1022"/>
      <c r="O201" s="1022"/>
      <c r="P201" s="1023"/>
      <c r="Q201" s="1022"/>
      <c r="R201" s="1023"/>
      <c r="S201" s="1022"/>
      <c r="T201" s="1024" t="s">
        <v>269</v>
      </c>
      <c r="U201" s="1022"/>
      <c r="V201" s="1022"/>
      <c r="W201" s="1022"/>
      <c r="X201" s="1022"/>
      <c r="Y201" s="1022"/>
      <c r="Z201" s="1022"/>
      <c r="AA201" s="1022"/>
      <c r="AB201" s="1023" t="s">
        <v>305</v>
      </c>
      <c r="AC201" s="1022"/>
      <c r="AD201" s="1022"/>
      <c r="AE201" s="1022"/>
      <c r="AF201" s="1022"/>
      <c r="AG201" s="1023" t="s">
        <v>306</v>
      </c>
      <c r="AH201" s="1022"/>
      <c r="AI201" s="1022"/>
      <c r="AJ201" s="961" t="s">
        <v>318</v>
      </c>
      <c r="AK201" s="1021" t="s">
        <v>455</v>
      </c>
      <c r="AL201" s="1022"/>
      <c r="AM201" s="1022"/>
      <c r="AN201" s="1022"/>
      <c r="AO201" s="1022"/>
      <c r="AP201" s="1022"/>
      <c r="AQ201" s="968">
        <v>2815325822</v>
      </c>
      <c r="AR201" s="962">
        <v>1036100000</v>
      </c>
      <c r="AS201" s="962">
        <v>1779225822</v>
      </c>
      <c r="AT201" s="963">
        <v>0</v>
      </c>
      <c r="AU201" s="962">
        <v>401300000</v>
      </c>
      <c r="AV201" s="962">
        <v>634800000</v>
      </c>
      <c r="AW201" s="962">
        <v>117873000</v>
      </c>
      <c r="AX201" s="962">
        <v>283427000</v>
      </c>
      <c r="AY201" s="963">
        <v>0</v>
      </c>
      <c r="AZ201" s="962">
        <v>117873000</v>
      </c>
      <c r="BA201" s="963">
        <v>0</v>
      </c>
      <c r="BB201" s="963">
        <v>0</v>
      </c>
      <c r="BC201" s="963">
        <v>0</v>
      </c>
      <c r="BD201" s="958"/>
      <c r="BE201" s="964">
        <f t="shared" si="15"/>
        <v>0.142541228039786</v>
      </c>
      <c r="BF201" s="964">
        <f t="shared" si="16"/>
        <v>4.1868333348451775E-2</v>
      </c>
    </row>
    <row r="202" spans="1:58" x14ac:dyDescent="0.25">
      <c r="A202" s="826" t="str">
        <f t="shared" si="17"/>
        <v>C250210001010</v>
      </c>
      <c r="B202" s="1018" t="s">
        <v>119</v>
      </c>
      <c r="C202" s="1011"/>
      <c r="D202" s="1018" t="s">
        <v>354</v>
      </c>
      <c r="E202" s="1011"/>
      <c r="F202" s="1018" t="s">
        <v>356</v>
      </c>
      <c r="G202" s="1011"/>
      <c r="H202" s="1018" t="s">
        <v>311</v>
      </c>
      <c r="I202" s="1011"/>
      <c r="J202" s="1018" t="s">
        <v>312</v>
      </c>
      <c r="K202" s="1011"/>
      <c r="L202" s="1011"/>
      <c r="M202" s="1018"/>
      <c r="N202" s="1011"/>
      <c r="O202" s="1011"/>
      <c r="P202" s="1018"/>
      <c r="Q202" s="1011"/>
      <c r="R202" s="1018"/>
      <c r="S202" s="1011"/>
      <c r="T202" s="1020" t="s">
        <v>269</v>
      </c>
      <c r="U202" s="1011"/>
      <c r="V202" s="1011"/>
      <c r="W202" s="1011"/>
      <c r="X202" s="1011"/>
      <c r="Y202" s="1011"/>
      <c r="Z202" s="1011"/>
      <c r="AA202" s="1011"/>
      <c r="AB202" s="1018" t="s">
        <v>305</v>
      </c>
      <c r="AC202" s="1011"/>
      <c r="AD202" s="1011"/>
      <c r="AE202" s="1011"/>
      <c r="AF202" s="1011"/>
      <c r="AG202" s="1018" t="s">
        <v>306</v>
      </c>
      <c r="AH202" s="1011"/>
      <c r="AI202" s="1011"/>
      <c r="AJ202" s="815" t="s">
        <v>85</v>
      </c>
      <c r="AK202" s="1019" t="s">
        <v>307</v>
      </c>
      <c r="AL202" s="1011"/>
      <c r="AM202" s="1011"/>
      <c r="AN202" s="1011"/>
      <c r="AO202" s="1011"/>
      <c r="AP202" s="1011"/>
      <c r="AQ202" s="816">
        <v>1300000000</v>
      </c>
      <c r="AR202" s="816">
        <v>985000000</v>
      </c>
      <c r="AS202" s="816">
        <v>315000000</v>
      </c>
      <c r="AT202" s="817">
        <v>0</v>
      </c>
      <c r="AU202" s="816">
        <v>511502049</v>
      </c>
      <c r="AV202" s="816">
        <v>473497951</v>
      </c>
      <c r="AW202" s="816">
        <v>47266281</v>
      </c>
      <c r="AX202" s="816">
        <v>464235768</v>
      </c>
      <c r="AY202" s="816">
        <v>47266281</v>
      </c>
      <c r="AZ202" s="817">
        <v>0</v>
      </c>
      <c r="BA202" s="816">
        <v>47266281</v>
      </c>
      <c r="BB202" s="817">
        <v>0</v>
      </c>
      <c r="BC202" s="817">
        <v>0</v>
      </c>
      <c r="BD202" s="818"/>
      <c r="BE202" s="820">
        <f t="shared" si="15"/>
        <v>0.39346311461538463</v>
      </c>
      <c r="BF202" s="820">
        <f t="shared" si="16"/>
        <v>3.6358677692307689E-2</v>
      </c>
    </row>
    <row r="203" spans="1:58" x14ac:dyDescent="0.25">
      <c r="A203" s="826" t="str">
        <f t="shared" si="17"/>
        <v>C250210001015</v>
      </c>
      <c r="B203" s="1018" t="s">
        <v>119</v>
      </c>
      <c r="C203" s="1011"/>
      <c r="D203" s="1018" t="s">
        <v>354</v>
      </c>
      <c r="E203" s="1011"/>
      <c r="F203" s="1018" t="s">
        <v>356</v>
      </c>
      <c r="G203" s="1011"/>
      <c r="H203" s="1018" t="s">
        <v>311</v>
      </c>
      <c r="I203" s="1011"/>
      <c r="J203" s="1018" t="s">
        <v>312</v>
      </c>
      <c r="K203" s="1011"/>
      <c r="L203" s="1011"/>
      <c r="M203" s="1018"/>
      <c r="N203" s="1011"/>
      <c r="O203" s="1011"/>
      <c r="P203" s="1018"/>
      <c r="Q203" s="1011"/>
      <c r="R203" s="1018"/>
      <c r="S203" s="1011"/>
      <c r="T203" s="1020" t="s">
        <v>269</v>
      </c>
      <c r="U203" s="1011"/>
      <c r="V203" s="1011"/>
      <c r="W203" s="1011"/>
      <c r="X203" s="1011"/>
      <c r="Y203" s="1011"/>
      <c r="Z203" s="1011"/>
      <c r="AA203" s="1011"/>
      <c r="AB203" s="1018" t="s">
        <v>305</v>
      </c>
      <c r="AC203" s="1011"/>
      <c r="AD203" s="1011"/>
      <c r="AE203" s="1011"/>
      <c r="AF203" s="1011"/>
      <c r="AG203" s="1018" t="s">
        <v>306</v>
      </c>
      <c r="AH203" s="1011"/>
      <c r="AI203" s="1011"/>
      <c r="AJ203" s="815" t="s">
        <v>318</v>
      </c>
      <c r="AK203" s="1019" t="s">
        <v>455</v>
      </c>
      <c r="AL203" s="1011"/>
      <c r="AM203" s="1011"/>
      <c r="AN203" s="1011"/>
      <c r="AO203" s="1011"/>
      <c r="AP203" s="1011"/>
      <c r="AQ203" s="816">
        <v>2815325822</v>
      </c>
      <c r="AR203" s="816">
        <v>1036100000</v>
      </c>
      <c r="AS203" s="816">
        <v>1779225822</v>
      </c>
      <c r="AT203" s="817">
        <v>0</v>
      </c>
      <c r="AU203" s="816">
        <v>401300000</v>
      </c>
      <c r="AV203" s="816">
        <v>634800000</v>
      </c>
      <c r="AW203" s="816">
        <v>117873000</v>
      </c>
      <c r="AX203" s="816">
        <v>283427000</v>
      </c>
      <c r="AY203" s="817">
        <v>0</v>
      </c>
      <c r="AZ203" s="816">
        <v>117873000</v>
      </c>
      <c r="BA203" s="817">
        <v>0</v>
      </c>
      <c r="BB203" s="817">
        <v>0</v>
      </c>
      <c r="BC203" s="817">
        <v>0</v>
      </c>
      <c r="BD203" s="818"/>
      <c r="BE203" s="820">
        <f t="shared" si="15"/>
        <v>0.142541228039786</v>
      </c>
      <c r="BF203" s="820">
        <f t="shared" si="16"/>
        <v>4.1868333348451775E-2</v>
      </c>
    </row>
    <row r="204" spans="1:58" x14ac:dyDescent="0.25">
      <c r="A204" s="826" t="str">
        <f t="shared" si="17"/>
        <v>C2502100010210</v>
      </c>
      <c r="B204" s="1018" t="s">
        <v>119</v>
      </c>
      <c r="C204" s="1011"/>
      <c r="D204" s="1018" t="s">
        <v>354</v>
      </c>
      <c r="E204" s="1011"/>
      <c r="F204" s="1018" t="s">
        <v>356</v>
      </c>
      <c r="G204" s="1011"/>
      <c r="H204" s="1018" t="s">
        <v>311</v>
      </c>
      <c r="I204" s="1011"/>
      <c r="J204" s="1018" t="s">
        <v>312</v>
      </c>
      <c r="K204" s="1011"/>
      <c r="L204" s="1011"/>
      <c r="M204" s="1018" t="s">
        <v>314</v>
      </c>
      <c r="N204" s="1011"/>
      <c r="O204" s="1011"/>
      <c r="P204" s="1018"/>
      <c r="Q204" s="1011"/>
      <c r="R204" s="1018"/>
      <c r="S204" s="1011"/>
      <c r="T204" s="1020" t="s">
        <v>358</v>
      </c>
      <c r="U204" s="1011"/>
      <c r="V204" s="1011"/>
      <c r="W204" s="1011"/>
      <c r="X204" s="1011"/>
      <c r="Y204" s="1011"/>
      <c r="Z204" s="1011"/>
      <c r="AA204" s="1011"/>
      <c r="AB204" s="1018" t="s">
        <v>305</v>
      </c>
      <c r="AC204" s="1011"/>
      <c r="AD204" s="1011"/>
      <c r="AE204" s="1011"/>
      <c r="AF204" s="1011"/>
      <c r="AG204" s="1018" t="s">
        <v>306</v>
      </c>
      <c r="AH204" s="1011"/>
      <c r="AI204" s="1011"/>
      <c r="AJ204" s="815" t="s">
        <v>85</v>
      </c>
      <c r="AK204" s="1019" t="s">
        <v>307</v>
      </c>
      <c r="AL204" s="1011"/>
      <c r="AM204" s="1011"/>
      <c r="AN204" s="1011"/>
      <c r="AO204" s="1011"/>
      <c r="AP204" s="1011"/>
      <c r="AQ204" s="816">
        <v>1300000000</v>
      </c>
      <c r="AR204" s="816">
        <v>985000000</v>
      </c>
      <c r="AS204" s="816">
        <v>315000000</v>
      </c>
      <c r="AT204" s="817">
        <v>0</v>
      </c>
      <c r="AU204" s="816">
        <v>511502049</v>
      </c>
      <c r="AV204" s="816">
        <v>473497951</v>
      </c>
      <c r="AW204" s="816">
        <v>47266281</v>
      </c>
      <c r="AX204" s="816">
        <v>464235768</v>
      </c>
      <c r="AY204" s="816">
        <v>47266281</v>
      </c>
      <c r="AZ204" s="817">
        <v>0</v>
      </c>
      <c r="BA204" s="816">
        <v>47266281</v>
      </c>
      <c r="BB204" s="817">
        <v>0</v>
      </c>
      <c r="BC204" s="817">
        <v>0</v>
      </c>
      <c r="BD204" s="818"/>
      <c r="BE204" s="820">
        <f t="shared" si="15"/>
        <v>0.39346311461538463</v>
      </c>
      <c r="BF204" s="820">
        <f t="shared" si="16"/>
        <v>3.6358677692307689E-2</v>
      </c>
    </row>
    <row r="205" spans="1:58" x14ac:dyDescent="0.25">
      <c r="A205" s="826" t="str">
        <f t="shared" si="17"/>
        <v>C25021000102110</v>
      </c>
      <c r="B205" s="1012" t="s">
        <v>119</v>
      </c>
      <c r="C205" s="1011"/>
      <c r="D205" s="1012" t="s">
        <v>354</v>
      </c>
      <c r="E205" s="1011"/>
      <c r="F205" s="1012" t="s">
        <v>356</v>
      </c>
      <c r="G205" s="1011"/>
      <c r="H205" s="1012" t="s">
        <v>311</v>
      </c>
      <c r="I205" s="1011"/>
      <c r="J205" s="1012" t="s">
        <v>312</v>
      </c>
      <c r="K205" s="1011"/>
      <c r="L205" s="1011"/>
      <c r="M205" s="1012" t="s">
        <v>314</v>
      </c>
      <c r="N205" s="1011"/>
      <c r="O205" s="1011"/>
      <c r="P205" s="1012" t="s">
        <v>311</v>
      </c>
      <c r="Q205" s="1011"/>
      <c r="R205" s="1012"/>
      <c r="S205" s="1011"/>
      <c r="T205" s="1013" t="s">
        <v>364</v>
      </c>
      <c r="U205" s="1011"/>
      <c r="V205" s="1011"/>
      <c r="W205" s="1011"/>
      <c r="X205" s="1011"/>
      <c r="Y205" s="1011"/>
      <c r="Z205" s="1011"/>
      <c r="AA205" s="1011"/>
      <c r="AB205" s="1012" t="s">
        <v>305</v>
      </c>
      <c r="AC205" s="1011"/>
      <c r="AD205" s="1011"/>
      <c r="AE205" s="1011"/>
      <c r="AF205" s="1011"/>
      <c r="AG205" s="1012" t="s">
        <v>306</v>
      </c>
      <c r="AH205" s="1011"/>
      <c r="AI205" s="1011"/>
      <c r="AJ205" s="827" t="s">
        <v>85</v>
      </c>
      <c r="AK205" s="1010" t="s">
        <v>307</v>
      </c>
      <c r="AL205" s="1011"/>
      <c r="AM205" s="1011"/>
      <c r="AN205" s="1011"/>
      <c r="AO205" s="1011"/>
      <c r="AP205" s="1011"/>
      <c r="AQ205" s="828">
        <v>197200000</v>
      </c>
      <c r="AR205" s="828">
        <v>90000000</v>
      </c>
      <c r="AS205" s="828">
        <v>107200000</v>
      </c>
      <c r="AT205" s="829">
        <v>0</v>
      </c>
      <c r="AU205" s="829">
        <v>0</v>
      </c>
      <c r="AV205" s="828">
        <v>90000000</v>
      </c>
      <c r="AW205" s="829">
        <v>0</v>
      </c>
      <c r="AX205" s="829">
        <v>0</v>
      </c>
      <c r="AY205" s="829">
        <v>0</v>
      </c>
      <c r="AZ205" s="829">
        <v>0</v>
      </c>
      <c r="BA205" s="829">
        <v>0</v>
      </c>
      <c r="BB205" s="829">
        <v>0</v>
      </c>
      <c r="BC205" s="829">
        <v>0</v>
      </c>
      <c r="BD205" s="818"/>
      <c r="BE205" s="830">
        <f t="shared" si="15"/>
        <v>0</v>
      </c>
      <c r="BF205" s="830">
        <f t="shared" si="16"/>
        <v>0</v>
      </c>
    </row>
    <row r="206" spans="1:58" x14ac:dyDescent="0.25">
      <c r="A206" s="826" t="str">
        <f t="shared" si="17"/>
        <v>C25021000102210</v>
      </c>
      <c r="B206" s="1012" t="s">
        <v>119</v>
      </c>
      <c r="C206" s="1011"/>
      <c r="D206" s="1012" t="s">
        <v>354</v>
      </c>
      <c r="E206" s="1011"/>
      <c r="F206" s="1012" t="s">
        <v>356</v>
      </c>
      <c r="G206" s="1011"/>
      <c r="H206" s="1012" t="s">
        <v>311</v>
      </c>
      <c r="I206" s="1011"/>
      <c r="J206" s="1012" t="s">
        <v>312</v>
      </c>
      <c r="K206" s="1011"/>
      <c r="L206" s="1011"/>
      <c r="M206" s="1012" t="s">
        <v>314</v>
      </c>
      <c r="N206" s="1011"/>
      <c r="O206" s="1011"/>
      <c r="P206" s="1012" t="s">
        <v>314</v>
      </c>
      <c r="Q206" s="1011"/>
      <c r="R206" s="1012"/>
      <c r="S206" s="1011"/>
      <c r="T206" s="1013" t="s">
        <v>359</v>
      </c>
      <c r="U206" s="1011"/>
      <c r="V206" s="1011"/>
      <c r="W206" s="1011"/>
      <c r="X206" s="1011"/>
      <c r="Y206" s="1011"/>
      <c r="Z206" s="1011"/>
      <c r="AA206" s="1011"/>
      <c r="AB206" s="1012" t="s">
        <v>305</v>
      </c>
      <c r="AC206" s="1011"/>
      <c r="AD206" s="1011"/>
      <c r="AE206" s="1011"/>
      <c r="AF206" s="1011"/>
      <c r="AG206" s="1012" t="s">
        <v>306</v>
      </c>
      <c r="AH206" s="1011"/>
      <c r="AI206" s="1011"/>
      <c r="AJ206" s="827" t="s">
        <v>85</v>
      </c>
      <c r="AK206" s="1010" t="s">
        <v>307</v>
      </c>
      <c r="AL206" s="1011"/>
      <c r="AM206" s="1011"/>
      <c r="AN206" s="1011"/>
      <c r="AO206" s="1011"/>
      <c r="AP206" s="1011"/>
      <c r="AQ206" s="828">
        <v>135600000</v>
      </c>
      <c r="AR206" s="828">
        <v>105000000</v>
      </c>
      <c r="AS206" s="828">
        <v>30600000</v>
      </c>
      <c r="AT206" s="829">
        <v>0</v>
      </c>
      <c r="AU206" s="828">
        <v>105000000</v>
      </c>
      <c r="AV206" s="829">
        <v>0</v>
      </c>
      <c r="AW206" s="828">
        <v>25000000</v>
      </c>
      <c r="AX206" s="828">
        <v>80000000</v>
      </c>
      <c r="AY206" s="828">
        <v>25000000</v>
      </c>
      <c r="AZ206" s="829">
        <v>0</v>
      </c>
      <c r="BA206" s="828">
        <v>25000000</v>
      </c>
      <c r="BB206" s="829">
        <v>0</v>
      </c>
      <c r="BC206" s="829">
        <v>0</v>
      </c>
      <c r="BD206" s="818"/>
      <c r="BE206" s="830">
        <f t="shared" si="15"/>
        <v>0.77433628318584069</v>
      </c>
      <c r="BF206" s="830">
        <f t="shared" si="16"/>
        <v>0.18436578171091444</v>
      </c>
    </row>
    <row r="207" spans="1:58" x14ac:dyDescent="0.25">
      <c r="A207" s="826" t="str">
        <f t="shared" si="17"/>
        <v>C25021000102310</v>
      </c>
      <c r="B207" s="1012" t="s">
        <v>119</v>
      </c>
      <c r="C207" s="1011"/>
      <c r="D207" s="1012" t="s">
        <v>354</v>
      </c>
      <c r="E207" s="1011"/>
      <c r="F207" s="1012" t="s">
        <v>356</v>
      </c>
      <c r="G207" s="1011"/>
      <c r="H207" s="1012" t="s">
        <v>311</v>
      </c>
      <c r="I207" s="1011"/>
      <c r="J207" s="1012" t="s">
        <v>312</v>
      </c>
      <c r="K207" s="1011"/>
      <c r="L207" s="1011"/>
      <c r="M207" s="1012" t="s">
        <v>314</v>
      </c>
      <c r="N207" s="1011"/>
      <c r="O207" s="1011"/>
      <c r="P207" s="1012" t="s">
        <v>321</v>
      </c>
      <c r="Q207" s="1011"/>
      <c r="R207" s="1012"/>
      <c r="S207" s="1011"/>
      <c r="T207" s="1013" t="s">
        <v>360</v>
      </c>
      <c r="U207" s="1011"/>
      <c r="V207" s="1011"/>
      <c r="W207" s="1011"/>
      <c r="X207" s="1011"/>
      <c r="Y207" s="1011"/>
      <c r="Z207" s="1011"/>
      <c r="AA207" s="1011"/>
      <c r="AB207" s="1012" t="s">
        <v>305</v>
      </c>
      <c r="AC207" s="1011"/>
      <c r="AD207" s="1011"/>
      <c r="AE207" s="1011"/>
      <c r="AF207" s="1011"/>
      <c r="AG207" s="1012" t="s">
        <v>306</v>
      </c>
      <c r="AH207" s="1011"/>
      <c r="AI207" s="1011"/>
      <c r="AJ207" s="827" t="s">
        <v>85</v>
      </c>
      <c r="AK207" s="1010" t="s">
        <v>307</v>
      </c>
      <c r="AL207" s="1011"/>
      <c r="AM207" s="1011"/>
      <c r="AN207" s="1011"/>
      <c r="AO207" s="1011"/>
      <c r="AP207" s="1011"/>
      <c r="AQ207" s="828">
        <v>341600000</v>
      </c>
      <c r="AR207" s="828">
        <v>341600000</v>
      </c>
      <c r="AS207" s="829">
        <v>0</v>
      </c>
      <c r="AT207" s="829">
        <v>0</v>
      </c>
      <c r="AU207" s="828">
        <v>341600000</v>
      </c>
      <c r="AV207" s="829">
        <v>0</v>
      </c>
      <c r="AW207" s="828">
        <v>9863544</v>
      </c>
      <c r="AX207" s="828">
        <v>331736456</v>
      </c>
      <c r="AY207" s="828">
        <v>9863544</v>
      </c>
      <c r="AZ207" s="829">
        <v>0</v>
      </c>
      <c r="BA207" s="828">
        <v>9863544</v>
      </c>
      <c r="BB207" s="829">
        <v>0</v>
      </c>
      <c r="BC207" s="829">
        <v>0</v>
      </c>
      <c r="BD207" s="818"/>
      <c r="BE207" s="830">
        <f t="shared" si="15"/>
        <v>1</v>
      </c>
      <c r="BF207" s="830">
        <f t="shared" si="16"/>
        <v>2.8874543325526931E-2</v>
      </c>
    </row>
    <row r="208" spans="1:58" x14ac:dyDescent="0.25">
      <c r="A208" s="826" t="str">
        <f t="shared" si="17"/>
        <v>C25021000102410</v>
      </c>
      <c r="B208" s="1012" t="s">
        <v>119</v>
      </c>
      <c r="C208" s="1011"/>
      <c r="D208" s="1012" t="s">
        <v>354</v>
      </c>
      <c r="E208" s="1011"/>
      <c r="F208" s="1012" t="s">
        <v>356</v>
      </c>
      <c r="G208" s="1011"/>
      <c r="H208" s="1012" t="s">
        <v>311</v>
      </c>
      <c r="I208" s="1011"/>
      <c r="J208" s="1012" t="s">
        <v>312</v>
      </c>
      <c r="K208" s="1011"/>
      <c r="L208" s="1011"/>
      <c r="M208" s="1012" t="s">
        <v>314</v>
      </c>
      <c r="N208" s="1011"/>
      <c r="O208" s="1011"/>
      <c r="P208" s="1012" t="s">
        <v>315</v>
      </c>
      <c r="Q208" s="1011"/>
      <c r="R208" s="1012"/>
      <c r="S208" s="1011"/>
      <c r="T208" s="1013" t="s">
        <v>104</v>
      </c>
      <c r="U208" s="1011"/>
      <c r="V208" s="1011"/>
      <c r="W208" s="1011"/>
      <c r="X208" s="1011"/>
      <c r="Y208" s="1011"/>
      <c r="Z208" s="1011"/>
      <c r="AA208" s="1011"/>
      <c r="AB208" s="1012" t="s">
        <v>305</v>
      </c>
      <c r="AC208" s="1011"/>
      <c r="AD208" s="1011"/>
      <c r="AE208" s="1011"/>
      <c r="AF208" s="1011"/>
      <c r="AG208" s="1012" t="s">
        <v>306</v>
      </c>
      <c r="AH208" s="1011"/>
      <c r="AI208" s="1011"/>
      <c r="AJ208" s="827" t="s">
        <v>85</v>
      </c>
      <c r="AK208" s="1010" t="s">
        <v>307</v>
      </c>
      <c r="AL208" s="1011"/>
      <c r="AM208" s="1011"/>
      <c r="AN208" s="1011"/>
      <c r="AO208" s="1011"/>
      <c r="AP208" s="1011"/>
      <c r="AQ208" s="828">
        <v>394400000</v>
      </c>
      <c r="AR208" s="828">
        <v>394400000</v>
      </c>
      <c r="AS208" s="829">
        <v>0</v>
      </c>
      <c r="AT208" s="829">
        <v>0</v>
      </c>
      <c r="AU208" s="828">
        <v>64902049</v>
      </c>
      <c r="AV208" s="828">
        <v>329497951</v>
      </c>
      <c r="AW208" s="828">
        <v>12402737</v>
      </c>
      <c r="AX208" s="828">
        <v>52499312</v>
      </c>
      <c r="AY208" s="828">
        <v>12402737</v>
      </c>
      <c r="AZ208" s="829">
        <v>0</v>
      </c>
      <c r="BA208" s="828">
        <v>12402737</v>
      </c>
      <c r="BB208" s="829">
        <v>0</v>
      </c>
      <c r="BC208" s="829">
        <v>0</v>
      </c>
      <c r="BD208" s="818"/>
      <c r="BE208" s="830">
        <f t="shared" si="15"/>
        <v>0.16455894776876268</v>
      </c>
      <c r="BF208" s="830">
        <f t="shared" si="16"/>
        <v>3.1447101926977687E-2</v>
      </c>
    </row>
    <row r="209" spans="1:58" x14ac:dyDescent="0.25">
      <c r="A209" s="826" t="str">
        <f t="shared" si="17"/>
        <v>C25021000102610</v>
      </c>
      <c r="B209" s="1012" t="s">
        <v>119</v>
      </c>
      <c r="C209" s="1011"/>
      <c r="D209" s="1012" t="s">
        <v>354</v>
      </c>
      <c r="E209" s="1011"/>
      <c r="F209" s="1012" t="s">
        <v>356</v>
      </c>
      <c r="G209" s="1011"/>
      <c r="H209" s="1012" t="s">
        <v>311</v>
      </c>
      <c r="I209" s="1011"/>
      <c r="J209" s="1012" t="s">
        <v>312</v>
      </c>
      <c r="K209" s="1011"/>
      <c r="L209" s="1011"/>
      <c r="M209" s="1012" t="s">
        <v>314</v>
      </c>
      <c r="N209" s="1011"/>
      <c r="O209" s="1011"/>
      <c r="P209" s="1012" t="s">
        <v>324</v>
      </c>
      <c r="Q209" s="1011"/>
      <c r="R209" s="1012"/>
      <c r="S209" s="1011"/>
      <c r="T209" s="1013" t="s">
        <v>361</v>
      </c>
      <c r="U209" s="1011"/>
      <c r="V209" s="1011"/>
      <c r="W209" s="1011"/>
      <c r="X209" s="1011"/>
      <c r="Y209" s="1011"/>
      <c r="Z209" s="1011"/>
      <c r="AA209" s="1011"/>
      <c r="AB209" s="1012" t="s">
        <v>305</v>
      </c>
      <c r="AC209" s="1011"/>
      <c r="AD209" s="1011"/>
      <c r="AE209" s="1011"/>
      <c r="AF209" s="1011"/>
      <c r="AG209" s="1012" t="s">
        <v>306</v>
      </c>
      <c r="AH209" s="1011"/>
      <c r="AI209" s="1011"/>
      <c r="AJ209" s="827" t="s">
        <v>85</v>
      </c>
      <c r="AK209" s="1010" t="s">
        <v>307</v>
      </c>
      <c r="AL209" s="1011"/>
      <c r="AM209" s="1011"/>
      <c r="AN209" s="1011"/>
      <c r="AO209" s="1011"/>
      <c r="AP209" s="1011"/>
      <c r="AQ209" s="828">
        <v>230000000</v>
      </c>
      <c r="AR209" s="828">
        <v>54000000</v>
      </c>
      <c r="AS209" s="828">
        <v>176000000</v>
      </c>
      <c r="AT209" s="829">
        <v>0</v>
      </c>
      <c r="AU209" s="829">
        <v>0</v>
      </c>
      <c r="AV209" s="828">
        <v>54000000</v>
      </c>
      <c r="AW209" s="829">
        <v>0</v>
      </c>
      <c r="AX209" s="829">
        <v>0</v>
      </c>
      <c r="AY209" s="829">
        <v>0</v>
      </c>
      <c r="AZ209" s="829">
        <v>0</v>
      </c>
      <c r="BA209" s="829">
        <v>0</v>
      </c>
      <c r="BB209" s="829">
        <v>0</v>
      </c>
      <c r="BC209" s="829">
        <v>0</v>
      </c>
      <c r="BD209" s="818"/>
      <c r="BE209" s="830">
        <f t="shared" si="15"/>
        <v>0</v>
      </c>
      <c r="BF209" s="830">
        <f t="shared" si="16"/>
        <v>0</v>
      </c>
    </row>
    <row r="210" spans="1:58" x14ac:dyDescent="0.25">
      <c r="A210" s="826" t="str">
        <f t="shared" si="17"/>
        <v>C250210001021110</v>
      </c>
      <c r="B210" s="1012" t="s">
        <v>119</v>
      </c>
      <c r="C210" s="1011"/>
      <c r="D210" s="1012" t="s">
        <v>354</v>
      </c>
      <c r="E210" s="1011"/>
      <c r="F210" s="1012" t="s">
        <v>356</v>
      </c>
      <c r="G210" s="1011"/>
      <c r="H210" s="1012" t="s">
        <v>311</v>
      </c>
      <c r="I210" s="1011"/>
      <c r="J210" s="1012" t="s">
        <v>312</v>
      </c>
      <c r="K210" s="1011"/>
      <c r="L210" s="1011"/>
      <c r="M210" s="1012" t="s">
        <v>314</v>
      </c>
      <c r="N210" s="1011"/>
      <c r="O210" s="1011"/>
      <c r="P210" s="1012" t="s">
        <v>100</v>
      </c>
      <c r="Q210" s="1011"/>
      <c r="R210" s="1012"/>
      <c r="S210" s="1011"/>
      <c r="T210" s="1013" t="s">
        <v>362</v>
      </c>
      <c r="U210" s="1011"/>
      <c r="V210" s="1011"/>
      <c r="W210" s="1011"/>
      <c r="X210" s="1011"/>
      <c r="Y210" s="1011"/>
      <c r="Z210" s="1011"/>
      <c r="AA210" s="1011"/>
      <c r="AB210" s="1012" t="s">
        <v>305</v>
      </c>
      <c r="AC210" s="1011"/>
      <c r="AD210" s="1011"/>
      <c r="AE210" s="1011"/>
      <c r="AF210" s="1011"/>
      <c r="AG210" s="1012" t="s">
        <v>306</v>
      </c>
      <c r="AH210" s="1011"/>
      <c r="AI210" s="1011"/>
      <c r="AJ210" s="827" t="s">
        <v>85</v>
      </c>
      <c r="AK210" s="1010" t="s">
        <v>307</v>
      </c>
      <c r="AL210" s="1011"/>
      <c r="AM210" s="1011"/>
      <c r="AN210" s="1011"/>
      <c r="AO210" s="1011"/>
      <c r="AP210" s="1011"/>
      <c r="AQ210" s="828">
        <v>1200000</v>
      </c>
      <c r="AR210" s="829">
        <v>0</v>
      </c>
      <c r="AS210" s="828">
        <v>1200000</v>
      </c>
      <c r="AT210" s="829">
        <v>0</v>
      </c>
      <c r="AU210" s="829">
        <v>0</v>
      </c>
      <c r="AV210" s="829">
        <v>0</v>
      </c>
      <c r="AW210" s="829">
        <v>0</v>
      </c>
      <c r="AX210" s="829">
        <v>0</v>
      </c>
      <c r="AY210" s="829">
        <v>0</v>
      </c>
      <c r="AZ210" s="829">
        <v>0</v>
      </c>
      <c r="BA210" s="829">
        <v>0</v>
      </c>
      <c r="BB210" s="829">
        <v>0</v>
      </c>
      <c r="BC210" s="829">
        <v>0</v>
      </c>
      <c r="BD210" s="818"/>
      <c r="BE210" s="830">
        <f t="shared" si="15"/>
        <v>0</v>
      </c>
      <c r="BF210" s="830">
        <f t="shared" si="16"/>
        <v>0</v>
      </c>
    </row>
    <row r="211" spans="1:58" x14ac:dyDescent="0.25">
      <c r="A211" s="826" t="str">
        <f t="shared" si="17"/>
        <v>C2502100010315</v>
      </c>
      <c r="B211" s="1018" t="s">
        <v>119</v>
      </c>
      <c r="C211" s="1011"/>
      <c r="D211" s="1018" t="s">
        <v>354</v>
      </c>
      <c r="E211" s="1011"/>
      <c r="F211" s="1018" t="s">
        <v>356</v>
      </c>
      <c r="G211" s="1011"/>
      <c r="H211" s="1018" t="s">
        <v>311</v>
      </c>
      <c r="I211" s="1011"/>
      <c r="J211" s="1018" t="s">
        <v>312</v>
      </c>
      <c r="K211" s="1011"/>
      <c r="L211" s="1011"/>
      <c r="M211" s="1018" t="s">
        <v>321</v>
      </c>
      <c r="N211" s="1011"/>
      <c r="O211" s="1011"/>
      <c r="P211" s="1018"/>
      <c r="Q211" s="1011"/>
      <c r="R211" s="1018"/>
      <c r="S211" s="1011"/>
      <c r="T211" s="1020" t="s">
        <v>456</v>
      </c>
      <c r="U211" s="1011"/>
      <c r="V211" s="1011"/>
      <c r="W211" s="1011"/>
      <c r="X211" s="1011"/>
      <c r="Y211" s="1011"/>
      <c r="Z211" s="1011"/>
      <c r="AA211" s="1011"/>
      <c r="AB211" s="1018" t="s">
        <v>305</v>
      </c>
      <c r="AC211" s="1011"/>
      <c r="AD211" s="1011"/>
      <c r="AE211" s="1011"/>
      <c r="AF211" s="1011"/>
      <c r="AG211" s="1018" t="s">
        <v>306</v>
      </c>
      <c r="AH211" s="1011"/>
      <c r="AI211" s="1011"/>
      <c r="AJ211" s="815" t="s">
        <v>318</v>
      </c>
      <c r="AK211" s="1019" t="s">
        <v>455</v>
      </c>
      <c r="AL211" s="1011"/>
      <c r="AM211" s="1011"/>
      <c r="AN211" s="1011"/>
      <c r="AO211" s="1011"/>
      <c r="AP211" s="1011"/>
      <c r="AQ211" s="816">
        <v>2815325822</v>
      </c>
      <c r="AR211" s="816">
        <v>1036100000</v>
      </c>
      <c r="AS211" s="816">
        <v>1779225822</v>
      </c>
      <c r="AT211" s="817">
        <v>0</v>
      </c>
      <c r="AU211" s="816">
        <v>401300000</v>
      </c>
      <c r="AV211" s="816">
        <v>634800000</v>
      </c>
      <c r="AW211" s="816">
        <v>117873000</v>
      </c>
      <c r="AX211" s="816">
        <v>283427000</v>
      </c>
      <c r="AY211" s="817">
        <v>0</v>
      </c>
      <c r="AZ211" s="816">
        <v>117873000</v>
      </c>
      <c r="BA211" s="817">
        <v>0</v>
      </c>
      <c r="BB211" s="817">
        <v>0</v>
      </c>
      <c r="BC211" s="817">
        <v>0</v>
      </c>
      <c r="BD211" s="818"/>
      <c r="BE211" s="820">
        <f t="shared" si="15"/>
        <v>0.142541228039786</v>
      </c>
      <c r="BF211" s="820">
        <f t="shared" si="16"/>
        <v>4.1868333348451775E-2</v>
      </c>
    </row>
    <row r="212" spans="1:58" x14ac:dyDescent="0.25">
      <c r="A212" s="826" t="str">
        <f t="shared" si="17"/>
        <v>C25021000103115</v>
      </c>
      <c r="B212" s="1012" t="s">
        <v>119</v>
      </c>
      <c r="C212" s="1011"/>
      <c r="D212" s="1012" t="s">
        <v>354</v>
      </c>
      <c r="E212" s="1011"/>
      <c r="F212" s="1012" t="s">
        <v>356</v>
      </c>
      <c r="G212" s="1011"/>
      <c r="H212" s="1012" t="s">
        <v>311</v>
      </c>
      <c r="I212" s="1011"/>
      <c r="J212" s="1012" t="s">
        <v>312</v>
      </c>
      <c r="K212" s="1011"/>
      <c r="L212" s="1011"/>
      <c r="M212" s="1012" t="s">
        <v>321</v>
      </c>
      <c r="N212" s="1011"/>
      <c r="O212" s="1011"/>
      <c r="P212" s="1012" t="s">
        <v>311</v>
      </c>
      <c r="Q212" s="1011"/>
      <c r="R212" s="1012"/>
      <c r="S212" s="1011"/>
      <c r="T212" s="1013" t="s">
        <v>364</v>
      </c>
      <c r="U212" s="1011"/>
      <c r="V212" s="1011"/>
      <c r="W212" s="1011"/>
      <c r="X212" s="1011"/>
      <c r="Y212" s="1011"/>
      <c r="Z212" s="1011"/>
      <c r="AA212" s="1011"/>
      <c r="AB212" s="1012" t="s">
        <v>305</v>
      </c>
      <c r="AC212" s="1011"/>
      <c r="AD212" s="1011"/>
      <c r="AE212" s="1011"/>
      <c r="AF212" s="1011"/>
      <c r="AG212" s="1012" t="s">
        <v>306</v>
      </c>
      <c r="AH212" s="1011"/>
      <c r="AI212" s="1011"/>
      <c r="AJ212" s="827" t="s">
        <v>318</v>
      </c>
      <c r="AK212" s="1010" t="s">
        <v>455</v>
      </c>
      <c r="AL212" s="1011"/>
      <c r="AM212" s="1011"/>
      <c r="AN212" s="1011"/>
      <c r="AO212" s="1011"/>
      <c r="AP212" s="1011"/>
      <c r="AQ212" s="828">
        <v>1217200000</v>
      </c>
      <c r="AR212" s="828">
        <v>626800000</v>
      </c>
      <c r="AS212" s="828">
        <v>590400000</v>
      </c>
      <c r="AT212" s="829">
        <v>0</v>
      </c>
      <c r="AU212" s="828">
        <v>401300000</v>
      </c>
      <c r="AV212" s="828">
        <v>225500000</v>
      </c>
      <c r="AW212" s="828">
        <v>117873000</v>
      </c>
      <c r="AX212" s="828">
        <v>283427000</v>
      </c>
      <c r="AY212" s="829">
        <v>0</v>
      </c>
      <c r="AZ212" s="828">
        <v>117873000</v>
      </c>
      <c r="BA212" s="829">
        <v>0</v>
      </c>
      <c r="BB212" s="829">
        <v>0</v>
      </c>
      <c r="BC212" s="829">
        <v>0</v>
      </c>
      <c r="BD212" s="818"/>
      <c r="BE212" s="830">
        <f t="shared" si="15"/>
        <v>0.32969109431482091</v>
      </c>
      <c r="BF212" s="830">
        <f t="shared" si="16"/>
        <v>9.6839467630627674E-2</v>
      </c>
    </row>
    <row r="213" spans="1:58" x14ac:dyDescent="0.25">
      <c r="A213" s="826" t="str">
        <f t="shared" si="17"/>
        <v>C25021000103215</v>
      </c>
      <c r="B213" s="1012" t="s">
        <v>119</v>
      </c>
      <c r="C213" s="1011"/>
      <c r="D213" s="1012" t="s">
        <v>354</v>
      </c>
      <c r="E213" s="1011"/>
      <c r="F213" s="1012" t="s">
        <v>356</v>
      </c>
      <c r="G213" s="1011"/>
      <c r="H213" s="1012" t="s">
        <v>311</v>
      </c>
      <c r="I213" s="1011"/>
      <c r="J213" s="1012" t="s">
        <v>312</v>
      </c>
      <c r="K213" s="1011"/>
      <c r="L213" s="1011"/>
      <c r="M213" s="1012" t="s">
        <v>321</v>
      </c>
      <c r="N213" s="1011"/>
      <c r="O213" s="1011"/>
      <c r="P213" s="1012" t="s">
        <v>314</v>
      </c>
      <c r="Q213" s="1011"/>
      <c r="R213" s="1012"/>
      <c r="S213" s="1011"/>
      <c r="T213" s="1013" t="s">
        <v>359</v>
      </c>
      <c r="U213" s="1011"/>
      <c r="V213" s="1011"/>
      <c r="W213" s="1011"/>
      <c r="X213" s="1011"/>
      <c r="Y213" s="1011"/>
      <c r="Z213" s="1011"/>
      <c r="AA213" s="1011"/>
      <c r="AB213" s="1012" t="s">
        <v>305</v>
      </c>
      <c r="AC213" s="1011"/>
      <c r="AD213" s="1011"/>
      <c r="AE213" s="1011"/>
      <c r="AF213" s="1011"/>
      <c r="AG213" s="1012" t="s">
        <v>306</v>
      </c>
      <c r="AH213" s="1011"/>
      <c r="AI213" s="1011"/>
      <c r="AJ213" s="827" t="s">
        <v>318</v>
      </c>
      <c r="AK213" s="1010" t="s">
        <v>455</v>
      </c>
      <c r="AL213" s="1011"/>
      <c r="AM213" s="1011"/>
      <c r="AN213" s="1011"/>
      <c r="AO213" s="1011"/>
      <c r="AP213" s="1011"/>
      <c r="AQ213" s="828">
        <v>228000000</v>
      </c>
      <c r="AR213" s="828">
        <v>228000000</v>
      </c>
      <c r="AS213" s="829">
        <v>0</v>
      </c>
      <c r="AT213" s="829">
        <v>0</v>
      </c>
      <c r="AU213" s="829">
        <v>0</v>
      </c>
      <c r="AV213" s="828">
        <v>228000000</v>
      </c>
      <c r="AW213" s="829">
        <v>0</v>
      </c>
      <c r="AX213" s="829">
        <v>0</v>
      </c>
      <c r="AY213" s="829">
        <v>0</v>
      </c>
      <c r="AZ213" s="829">
        <v>0</v>
      </c>
      <c r="BA213" s="829">
        <v>0</v>
      </c>
      <c r="BB213" s="829">
        <v>0</v>
      </c>
      <c r="BC213" s="829">
        <v>0</v>
      </c>
      <c r="BD213" s="818"/>
      <c r="BE213" s="830">
        <f t="shared" si="15"/>
        <v>0</v>
      </c>
      <c r="BF213" s="830">
        <f t="shared" si="16"/>
        <v>0</v>
      </c>
    </row>
    <row r="214" spans="1:58" x14ac:dyDescent="0.25">
      <c r="A214" s="826" t="str">
        <f t="shared" si="17"/>
        <v>C25021000103315</v>
      </c>
      <c r="B214" s="1012" t="s">
        <v>119</v>
      </c>
      <c r="C214" s="1011"/>
      <c r="D214" s="1012" t="s">
        <v>354</v>
      </c>
      <c r="E214" s="1011"/>
      <c r="F214" s="1012" t="s">
        <v>356</v>
      </c>
      <c r="G214" s="1011"/>
      <c r="H214" s="1012" t="s">
        <v>311</v>
      </c>
      <c r="I214" s="1011"/>
      <c r="J214" s="1012" t="s">
        <v>312</v>
      </c>
      <c r="K214" s="1011"/>
      <c r="L214" s="1011"/>
      <c r="M214" s="1012" t="s">
        <v>321</v>
      </c>
      <c r="N214" s="1011"/>
      <c r="O214" s="1011"/>
      <c r="P214" s="1012" t="s">
        <v>321</v>
      </c>
      <c r="Q214" s="1011"/>
      <c r="R214" s="1012"/>
      <c r="S214" s="1011"/>
      <c r="T214" s="1013" t="s">
        <v>360</v>
      </c>
      <c r="U214" s="1011"/>
      <c r="V214" s="1011"/>
      <c r="W214" s="1011"/>
      <c r="X214" s="1011"/>
      <c r="Y214" s="1011"/>
      <c r="Z214" s="1011"/>
      <c r="AA214" s="1011"/>
      <c r="AB214" s="1012" t="s">
        <v>305</v>
      </c>
      <c r="AC214" s="1011"/>
      <c r="AD214" s="1011"/>
      <c r="AE214" s="1011"/>
      <c r="AF214" s="1011"/>
      <c r="AG214" s="1012" t="s">
        <v>306</v>
      </c>
      <c r="AH214" s="1011"/>
      <c r="AI214" s="1011"/>
      <c r="AJ214" s="827" t="s">
        <v>318</v>
      </c>
      <c r="AK214" s="1010" t="s">
        <v>455</v>
      </c>
      <c r="AL214" s="1011"/>
      <c r="AM214" s="1011"/>
      <c r="AN214" s="1011"/>
      <c r="AO214" s="1011"/>
      <c r="AP214" s="1011"/>
      <c r="AQ214" s="828">
        <v>164000000</v>
      </c>
      <c r="AR214" s="828">
        <v>164000000</v>
      </c>
      <c r="AS214" s="829">
        <v>0</v>
      </c>
      <c r="AT214" s="829">
        <v>0</v>
      </c>
      <c r="AU214" s="829">
        <v>0</v>
      </c>
      <c r="AV214" s="828">
        <v>164000000</v>
      </c>
      <c r="AW214" s="829">
        <v>0</v>
      </c>
      <c r="AX214" s="829">
        <v>0</v>
      </c>
      <c r="AY214" s="829">
        <v>0</v>
      </c>
      <c r="AZ214" s="829">
        <v>0</v>
      </c>
      <c r="BA214" s="829">
        <v>0</v>
      </c>
      <c r="BB214" s="829">
        <v>0</v>
      </c>
      <c r="BC214" s="829">
        <v>0</v>
      </c>
      <c r="BD214" s="818"/>
      <c r="BE214" s="830">
        <f t="shared" si="15"/>
        <v>0</v>
      </c>
      <c r="BF214" s="830">
        <f t="shared" si="16"/>
        <v>0</v>
      </c>
    </row>
    <row r="215" spans="1:58" x14ac:dyDescent="0.25">
      <c r="A215" s="826" t="str">
        <f t="shared" si="17"/>
        <v>C25021000103415</v>
      </c>
      <c r="B215" s="1012" t="s">
        <v>119</v>
      </c>
      <c r="C215" s="1011"/>
      <c r="D215" s="1012" t="s">
        <v>354</v>
      </c>
      <c r="E215" s="1011"/>
      <c r="F215" s="1012" t="s">
        <v>356</v>
      </c>
      <c r="G215" s="1011"/>
      <c r="H215" s="1012" t="s">
        <v>311</v>
      </c>
      <c r="I215" s="1011"/>
      <c r="J215" s="1012" t="s">
        <v>312</v>
      </c>
      <c r="K215" s="1011"/>
      <c r="L215" s="1011"/>
      <c r="M215" s="1012" t="s">
        <v>321</v>
      </c>
      <c r="N215" s="1011"/>
      <c r="O215" s="1011"/>
      <c r="P215" s="1012" t="s">
        <v>315</v>
      </c>
      <c r="Q215" s="1011"/>
      <c r="R215" s="1012"/>
      <c r="S215" s="1011"/>
      <c r="T215" s="1013" t="s">
        <v>104</v>
      </c>
      <c r="U215" s="1011"/>
      <c r="V215" s="1011"/>
      <c r="W215" s="1011"/>
      <c r="X215" s="1011"/>
      <c r="Y215" s="1011"/>
      <c r="Z215" s="1011"/>
      <c r="AA215" s="1011"/>
      <c r="AB215" s="1012" t="s">
        <v>305</v>
      </c>
      <c r="AC215" s="1011"/>
      <c r="AD215" s="1011"/>
      <c r="AE215" s="1011"/>
      <c r="AF215" s="1011"/>
      <c r="AG215" s="1012" t="s">
        <v>306</v>
      </c>
      <c r="AH215" s="1011"/>
      <c r="AI215" s="1011"/>
      <c r="AJ215" s="827" t="s">
        <v>318</v>
      </c>
      <c r="AK215" s="1010" t="s">
        <v>455</v>
      </c>
      <c r="AL215" s="1011"/>
      <c r="AM215" s="1011"/>
      <c r="AN215" s="1011"/>
      <c r="AO215" s="1011"/>
      <c r="AP215" s="1011"/>
      <c r="AQ215" s="828">
        <v>361540000</v>
      </c>
      <c r="AR215" s="828">
        <v>17300000</v>
      </c>
      <c r="AS215" s="828">
        <v>344240000</v>
      </c>
      <c r="AT215" s="829">
        <v>0</v>
      </c>
      <c r="AU215" s="829">
        <v>0</v>
      </c>
      <c r="AV215" s="828">
        <v>17300000</v>
      </c>
      <c r="AW215" s="829">
        <v>0</v>
      </c>
      <c r="AX215" s="829">
        <v>0</v>
      </c>
      <c r="AY215" s="829">
        <v>0</v>
      </c>
      <c r="AZ215" s="829">
        <v>0</v>
      </c>
      <c r="BA215" s="829">
        <v>0</v>
      </c>
      <c r="BB215" s="829">
        <v>0</v>
      </c>
      <c r="BC215" s="829">
        <v>0</v>
      </c>
      <c r="BD215" s="818"/>
      <c r="BE215" s="830">
        <f t="shared" si="15"/>
        <v>0</v>
      </c>
      <c r="BF215" s="830">
        <f t="shared" si="16"/>
        <v>0</v>
      </c>
    </row>
    <row r="216" spans="1:58" x14ac:dyDescent="0.25">
      <c r="A216" s="826" t="str">
        <f t="shared" si="17"/>
        <v>C250210001031115</v>
      </c>
      <c r="B216" s="1012" t="s">
        <v>119</v>
      </c>
      <c r="C216" s="1011"/>
      <c r="D216" s="1012" t="s">
        <v>354</v>
      </c>
      <c r="E216" s="1011"/>
      <c r="F216" s="1012" t="s">
        <v>356</v>
      </c>
      <c r="G216" s="1011"/>
      <c r="H216" s="1012" t="s">
        <v>311</v>
      </c>
      <c r="I216" s="1011"/>
      <c r="J216" s="1012" t="s">
        <v>312</v>
      </c>
      <c r="K216" s="1011"/>
      <c r="L216" s="1011"/>
      <c r="M216" s="1012" t="s">
        <v>321</v>
      </c>
      <c r="N216" s="1011"/>
      <c r="O216" s="1011"/>
      <c r="P216" s="1012" t="s">
        <v>100</v>
      </c>
      <c r="Q216" s="1011"/>
      <c r="R216" s="1012"/>
      <c r="S216" s="1011"/>
      <c r="T216" s="1013" t="s">
        <v>362</v>
      </c>
      <c r="U216" s="1011"/>
      <c r="V216" s="1011"/>
      <c r="W216" s="1011"/>
      <c r="X216" s="1011"/>
      <c r="Y216" s="1011"/>
      <c r="Z216" s="1011"/>
      <c r="AA216" s="1011"/>
      <c r="AB216" s="1012" t="s">
        <v>305</v>
      </c>
      <c r="AC216" s="1011"/>
      <c r="AD216" s="1011"/>
      <c r="AE216" s="1011"/>
      <c r="AF216" s="1011"/>
      <c r="AG216" s="1012" t="s">
        <v>306</v>
      </c>
      <c r="AH216" s="1011"/>
      <c r="AI216" s="1011"/>
      <c r="AJ216" s="827" t="s">
        <v>318</v>
      </c>
      <c r="AK216" s="1010" t="s">
        <v>455</v>
      </c>
      <c r="AL216" s="1011"/>
      <c r="AM216" s="1011"/>
      <c r="AN216" s="1011"/>
      <c r="AO216" s="1011"/>
      <c r="AP216" s="1011"/>
      <c r="AQ216" s="828">
        <v>844585822</v>
      </c>
      <c r="AR216" s="829">
        <v>0</v>
      </c>
      <c r="AS216" s="828">
        <v>844585822</v>
      </c>
      <c r="AT216" s="829">
        <v>0</v>
      </c>
      <c r="AU216" s="829">
        <v>0</v>
      </c>
      <c r="AV216" s="829">
        <v>0</v>
      </c>
      <c r="AW216" s="829">
        <v>0</v>
      </c>
      <c r="AX216" s="829">
        <v>0</v>
      </c>
      <c r="AY216" s="829">
        <v>0</v>
      </c>
      <c r="AZ216" s="829">
        <v>0</v>
      </c>
      <c r="BA216" s="829">
        <v>0</v>
      </c>
      <c r="BB216" s="829">
        <v>0</v>
      </c>
      <c r="BC216" s="829">
        <v>0</v>
      </c>
      <c r="BD216" s="818"/>
      <c r="BE216" s="830">
        <f t="shared" si="15"/>
        <v>0</v>
      </c>
      <c r="BF216" s="830">
        <f t="shared" si="16"/>
        <v>0</v>
      </c>
    </row>
    <row r="217" spans="1:58" s="960" customFormat="1" x14ac:dyDescent="0.25">
      <c r="A217" s="954" t="str">
        <f t="shared" si="17"/>
        <v>C25021000210</v>
      </c>
      <c r="B217" s="1036" t="s">
        <v>119</v>
      </c>
      <c r="C217" s="1022"/>
      <c r="D217" s="1036" t="s">
        <v>354</v>
      </c>
      <c r="E217" s="1022"/>
      <c r="F217" s="1036" t="s">
        <v>356</v>
      </c>
      <c r="G217" s="1022"/>
      <c r="H217" s="1036" t="s">
        <v>314</v>
      </c>
      <c r="I217" s="1022"/>
      <c r="J217" s="1036"/>
      <c r="K217" s="1022"/>
      <c r="L217" s="1022"/>
      <c r="M217" s="1036"/>
      <c r="N217" s="1022"/>
      <c r="O217" s="1022"/>
      <c r="P217" s="1036"/>
      <c r="Q217" s="1022"/>
      <c r="R217" s="1036"/>
      <c r="S217" s="1022"/>
      <c r="T217" s="1038" t="s">
        <v>350</v>
      </c>
      <c r="U217" s="1022"/>
      <c r="V217" s="1022"/>
      <c r="W217" s="1022"/>
      <c r="X217" s="1022"/>
      <c r="Y217" s="1022"/>
      <c r="Z217" s="1022"/>
      <c r="AA217" s="1022"/>
      <c r="AB217" s="1036" t="s">
        <v>305</v>
      </c>
      <c r="AC217" s="1022"/>
      <c r="AD217" s="1022"/>
      <c r="AE217" s="1022"/>
      <c r="AF217" s="1022"/>
      <c r="AG217" s="1036" t="s">
        <v>306</v>
      </c>
      <c r="AH217" s="1022"/>
      <c r="AI217" s="1022"/>
      <c r="AJ217" s="955" t="s">
        <v>85</v>
      </c>
      <c r="AK217" s="1037" t="s">
        <v>307</v>
      </c>
      <c r="AL217" s="1022"/>
      <c r="AM217" s="1022"/>
      <c r="AN217" s="1022"/>
      <c r="AO217" s="1022"/>
      <c r="AP217" s="1022"/>
      <c r="AQ217" s="968">
        <v>1600000000</v>
      </c>
      <c r="AR217" s="956">
        <v>1393859460</v>
      </c>
      <c r="AS217" s="956">
        <v>206140540</v>
      </c>
      <c r="AT217" s="957">
        <v>0</v>
      </c>
      <c r="AU217" s="956">
        <v>1270761952</v>
      </c>
      <c r="AV217" s="956">
        <v>123097508</v>
      </c>
      <c r="AW217" s="956">
        <v>404890374</v>
      </c>
      <c r="AX217" s="956">
        <v>865871578</v>
      </c>
      <c r="AY217" s="956">
        <v>404890374</v>
      </c>
      <c r="AZ217" s="957">
        <v>0</v>
      </c>
      <c r="BA217" s="956">
        <v>404890374</v>
      </c>
      <c r="BB217" s="957">
        <v>0</v>
      </c>
      <c r="BC217" s="956">
        <v>183673</v>
      </c>
      <c r="BD217" s="958"/>
      <c r="BE217" s="959">
        <f t="shared" si="15"/>
        <v>0.79422621999999998</v>
      </c>
      <c r="BF217" s="959">
        <f t="shared" si="16"/>
        <v>0.25305648375000001</v>
      </c>
    </row>
    <row r="218" spans="1:58" x14ac:dyDescent="0.25">
      <c r="A218" s="826" t="str">
        <f t="shared" si="17"/>
        <v>C250210002010</v>
      </c>
      <c r="B218" s="1018" t="s">
        <v>119</v>
      </c>
      <c r="C218" s="1011"/>
      <c r="D218" s="1018" t="s">
        <v>354</v>
      </c>
      <c r="E218" s="1011"/>
      <c r="F218" s="1018" t="s">
        <v>356</v>
      </c>
      <c r="G218" s="1011"/>
      <c r="H218" s="1018" t="s">
        <v>314</v>
      </c>
      <c r="I218" s="1011"/>
      <c r="J218" s="1018" t="s">
        <v>312</v>
      </c>
      <c r="K218" s="1011"/>
      <c r="L218" s="1011"/>
      <c r="M218" s="1018"/>
      <c r="N218" s="1011"/>
      <c r="O218" s="1011"/>
      <c r="P218" s="1018"/>
      <c r="Q218" s="1011"/>
      <c r="R218" s="1018"/>
      <c r="S218" s="1011"/>
      <c r="T218" s="1020" t="s">
        <v>350</v>
      </c>
      <c r="U218" s="1011"/>
      <c r="V218" s="1011"/>
      <c r="W218" s="1011"/>
      <c r="X218" s="1011"/>
      <c r="Y218" s="1011"/>
      <c r="Z218" s="1011"/>
      <c r="AA218" s="1011"/>
      <c r="AB218" s="1018" t="s">
        <v>305</v>
      </c>
      <c r="AC218" s="1011"/>
      <c r="AD218" s="1011"/>
      <c r="AE218" s="1011"/>
      <c r="AF218" s="1011"/>
      <c r="AG218" s="1018" t="s">
        <v>306</v>
      </c>
      <c r="AH218" s="1011"/>
      <c r="AI218" s="1011"/>
      <c r="AJ218" s="815" t="s">
        <v>85</v>
      </c>
      <c r="AK218" s="1019" t="s">
        <v>307</v>
      </c>
      <c r="AL218" s="1011"/>
      <c r="AM218" s="1011"/>
      <c r="AN218" s="1011"/>
      <c r="AO218" s="1011"/>
      <c r="AP218" s="1011"/>
      <c r="AQ218" s="816">
        <v>1600000000</v>
      </c>
      <c r="AR218" s="816">
        <v>1393859460</v>
      </c>
      <c r="AS218" s="816">
        <v>206140540</v>
      </c>
      <c r="AT218" s="817">
        <v>0</v>
      </c>
      <c r="AU218" s="816">
        <v>1270761952</v>
      </c>
      <c r="AV218" s="816">
        <v>123097508</v>
      </c>
      <c r="AW218" s="816">
        <v>404890374</v>
      </c>
      <c r="AX218" s="816">
        <v>865871578</v>
      </c>
      <c r="AY218" s="816">
        <v>404890374</v>
      </c>
      <c r="AZ218" s="817">
        <v>0</v>
      </c>
      <c r="BA218" s="816">
        <v>404890374</v>
      </c>
      <c r="BB218" s="817">
        <v>0</v>
      </c>
      <c r="BC218" s="816">
        <v>183673</v>
      </c>
      <c r="BD218" s="818"/>
      <c r="BE218" s="820">
        <f t="shared" si="15"/>
        <v>0.79422621999999998</v>
      </c>
      <c r="BF218" s="820">
        <f t="shared" si="16"/>
        <v>0.25305648375000001</v>
      </c>
    </row>
    <row r="219" spans="1:58" x14ac:dyDescent="0.25">
      <c r="A219" s="826" t="str">
        <f t="shared" si="17"/>
        <v>C2502100020110</v>
      </c>
      <c r="B219" s="1018" t="s">
        <v>119</v>
      </c>
      <c r="C219" s="1011"/>
      <c r="D219" s="1018" t="s">
        <v>354</v>
      </c>
      <c r="E219" s="1011"/>
      <c r="F219" s="1018" t="s">
        <v>356</v>
      </c>
      <c r="G219" s="1011"/>
      <c r="H219" s="1018" t="s">
        <v>314</v>
      </c>
      <c r="I219" s="1011"/>
      <c r="J219" s="1018" t="s">
        <v>312</v>
      </c>
      <c r="K219" s="1011"/>
      <c r="L219" s="1011"/>
      <c r="M219" s="1018" t="s">
        <v>311</v>
      </c>
      <c r="N219" s="1011"/>
      <c r="O219" s="1011"/>
      <c r="P219" s="1018"/>
      <c r="Q219" s="1011"/>
      <c r="R219" s="1018"/>
      <c r="S219" s="1011"/>
      <c r="T219" s="1020" t="s">
        <v>363</v>
      </c>
      <c r="U219" s="1011"/>
      <c r="V219" s="1011"/>
      <c r="W219" s="1011"/>
      <c r="X219" s="1011"/>
      <c r="Y219" s="1011"/>
      <c r="Z219" s="1011"/>
      <c r="AA219" s="1011"/>
      <c r="AB219" s="1018" t="s">
        <v>305</v>
      </c>
      <c r="AC219" s="1011"/>
      <c r="AD219" s="1011"/>
      <c r="AE219" s="1011"/>
      <c r="AF219" s="1011"/>
      <c r="AG219" s="1018" t="s">
        <v>306</v>
      </c>
      <c r="AH219" s="1011"/>
      <c r="AI219" s="1011"/>
      <c r="AJ219" s="815" t="s">
        <v>85</v>
      </c>
      <c r="AK219" s="1019" t="s">
        <v>307</v>
      </c>
      <c r="AL219" s="1011"/>
      <c r="AM219" s="1011"/>
      <c r="AN219" s="1011"/>
      <c r="AO219" s="1011"/>
      <c r="AP219" s="1011"/>
      <c r="AQ219" s="816">
        <v>382300000</v>
      </c>
      <c r="AR219" s="816">
        <v>285000000</v>
      </c>
      <c r="AS219" s="816">
        <v>97300000</v>
      </c>
      <c r="AT219" s="817">
        <v>0</v>
      </c>
      <c r="AU219" s="816">
        <v>274963524</v>
      </c>
      <c r="AV219" s="816">
        <v>10036476</v>
      </c>
      <c r="AW219" s="816">
        <v>63154762</v>
      </c>
      <c r="AX219" s="816">
        <v>211808762</v>
      </c>
      <c r="AY219" s="816">
        <v>63154762</v>
      </c>
      <c r="AZ219" s="817">
        <v>0</v>
      </c>
      <c r="BA219" s="816">
        <v>63154762</v>
      </c>
      <c r="BB219" s="817">
        <v>0</v>
      </c>
      <c r="BC219" s="816">
        <v>183673</v>
      </c>
      <c r="BD219" s="818"/>
      <c r="BE219" s="820">
        <f t="shared" si="15"/>
        <v>0.71923495684017791</v>
      </c>
      <c r="BF219" s="820">
        <f t="shared" si="16"/>
        <v>0.16519686633533873</v>
      </c>
    </row>
    <row r="220" spans="1:58" x14ac:dyDescent="0.25">
      <c r="A220" s="826" t="str">
        <f t="shared" si="17"/>
        <v>C25021000201110</v>
      </c>
      <c r="B220" s="1012" t="s">
        <v>119</v>
      </c>
      <c r="C220" s="1011"/>
      <c r="D220" s="1012" t="s">
        <v>354</v>
      </c>
      <c r="E220" s="1011"/>
      <c r="F220" s="1012" t="s">
        <v>356</v>
      </c>
      <c r="G220" s="1011"/>
      <c r="H220" s="1012" t="s">
        <v>314</v>
      </c>
      <c r="I220" s="1011"/>
      <c r="J220" s="1012" t="s">
        <v>312</v>
      </c>
      <c r="K220" s="1011"/>
      <c r="L220" s="1011"/>
      <c r="M220" s="1012" t="s">
        <v>311</v>
      </c>
      <c r="N220" s="1011"/>
      <c r="O220" s="1011"/>
      <c r="P220" s="1012" t="s">
        <v>311</v>
      </c>
      <c r="Q220" s="1011"/>
      <c r="R220" s="1012"/>
      <c r="S220" s="1011"/>
      <c r="T220" s="1013" t="s">
        <v>364</v>
      </c>
      <c r="U220" s="1011"/>
      <c r="V220" s="1011"/>
      <c r="W220" s="1011"/>
      <c r="X220" s="1011"/>
      <c r="Y220" s="1011"/>
      <c r="Z220" s="1011"/>
      <c r="AA220" s="1011"/>
      <c r="AB220" s="1012" t="s">
        <v>305</v>
      </c>
      <c r="AC220" s="1011"/>
      <c r="AD220" s="1011"/>
      <c r="AE220" s="1011"/>
      <c r="AF220" s="1011"/>
      <c r="AG220" s="1012" t="s">
        <v>306</v>
      </c>
      <c r="AH220" s="1011"/>
      <c r="AI220" s="1011"/>
      <c r="AJ220" s="827" t="s">
        <v>85</v>
      </c>
      <c r="AK220" s="1010" t="s">
        <v>307</v>
      </c>
      <c r="AL220" s="1011"/>
      <c r="AM220" s="1011"/>
      <c r="AN220" s="1011"/>
      <c r="AO220" s="1011"/>
      <c r="AP220" s="1011"/>
      <c r="AQ220" s="828">
        <v>177300000</v>
      </c>
      <c r="AR220" s="828">
        <v>80000000</v>
      </c>
      <c r="AS220" s="828">
        <v>97300000</v>
      </c>
      <c r="AT220" s="829">
        <v>0</v>
      </c>
      <c r="AU220" s="828">
        <v>70000000</v>
      </c>
      <c r="AV220" s="828">
        <v>10000000</v>
      </c>
      <c r="AW220" s="828">
        <v>4500000</v>
      </c>
      <c r="AX220" s="828">
        <v>65500000</v>
      </c>
      <c r="AY220" s="828">
        <v>4500000</v>
      </c>
      <c r="AZ220" s="829">
        <v>0</v>
      </c>
      <c r="BA220" s="828">
        <v>4500000</v>
      </c>
      <c r="BB220" s="829">
        <v>0</v>
      </c>
      <c r="BC220" s="829">
        <v>0</v>
      </c>
      <c r="BD220" s="818"/>
      <c r="BE220" s="830">
        <f t="shared" si="15"/>
        <v>0.39481105470953187</v>
      </c>
      <c r="BF220" s="830">
        <f t="shared" si="16"/>
        <v>2.5380710659898477E-2</v>
      </c>
    </row>
    <row r="221" spans="1:58" x14ac:dyDescent="0.25">
      <c r="A221" s="826" t="str">
        <f t="shared" si="17"/>
        <v>C25021000201210</v>
      </c>
      <c r="B221" s="1012" t="s">
        <v>119</v>
      </c>
      <c r="C221" s="1011"/>
      <c r="D221" s="1012" t="s">
        <v>354</v>
      </c>
      <c r="E221" s="1011"/>
      <c r="F221" s="1012" t="s">
        <v>356</v>
      </c>
      <c r="G221" s="1011"/>
      <c r="H221" s="1012" t="s">
        <v>314</v>
      </c>
      <c r="I221" s="1011"/>
      <c r="J221" s="1012" t="s">
        <v>312</v>
      </c>
      <c r="K221" s="1011"/>
      <c r="L221" s="1011"/>
      <c r="M221" s="1012" t="s">
        <v>311</v>
      </c>
      <c r="N221" s="1011"/>
      <c r="O221" s="1011"/>
      <c r="P221" s="1012" t="s">
        <v>314</v>
      </c>
      <c r="Q221" s="1011"/>
      <c r="R221" s="1012"/>
      <c r="S221" s="1011"/>
      <c r="T221" s="1013" t="s">
        <v>359</v>
      </c>
      <c r="U221" s="1011"/>
      <c r="V221" s="1011"/>
      <c r="W221" s="1011"/>
      <c r="X221" s="1011"/>
      <c r="Y221" s="1011"/>
      <c r="Z221" s="1011"/>
      <c r="AA221" s="1011"/>
      <c r="AB221" s="1012" t="s">
        <v>305</v>
      </c>
      <c r="AC221" s="1011"/>
      <c r="AD221" s="1011"/>
      <c r="AE221" s="1011"/>
      <c r="AF221" s="1011"/>
      <c r="AG221" s="1012" t="s">
        <v>306</v>
      </c>
      <c r="AH221" s="1011"/>
      <c r="AI221" s="1011"/>
      <c r="AJ221" s="827" t="s">
        <v>85</v>
      </c>
      <c r="AK221" s="1010" t="s">
        <v>307</v>
      </c>
      <c r="AL221" s="1011"/>
      <c r="AM221" s="1011"/>
      <c r="AN221" s="1011"/>
      <c r="AO221" s="1011"/>
      <c r="AP221" s="1011"/>
      <c r="AQ221" s="828">
        <v>175000000</v>
      </c>
      <c r="AR221" s="828">
        <v>175000000</v>
      </c>
      <c r="AS221" s="829">
        <v>0</v>
      </c>
      <c r="AT221" s="829">
        <v>0</v>
      </c>
      <c r="AU221" s="828">
        <v>175000000</v>
      </c>
      <c r="AV221" s="829">
        <v>0</v>
      </c>
      <c r="AW221" s="828">
        <v>36405533</v>
      </c>
      <c r="AX221" s="828">
        <v>138594467</v>
      </c>
      <c r="AY221" s="828">
        <v>36405533</v>
      </c>
      <c r="AZ221" s="829">
        <v>0</v>
      </c>
      <c r="BA221" s="828">
        <v>36405533</v>
      </c>
      <c r="BB221" s="829">
        <v>0</v>
      </c>
      <c r="BC221" s="829">
        <v>0</v>
      </c>
      <c r="BD221" s="818"/>
      <c r="BE221" s="830">
        <f t="shared" si="15"/>
        <v>1</v>
      </c>
      <c r="BF221" s="830">
        <f t="shared" si="16"/>
        <v>0.20803161714285714</v>
      </c>
    </row>
    <row r="222" spans="1:58" x14ac:dyDescent="0.25">
      <c r="A222" s="826" t="str">
        <f t="shared" si="17"/>
        <v>C25021000201310</v>
      </c>
      <c r="B222" s="1012" t="s">
        <v>119</v>
      </c>
      <c r="C222" s="1011"/>
      <c r="D222" s="1012" t="s">
        <v>354</v>
      </c>
      <c r="E222" s="1011"/>
      <c r="F222" s="1012" t="s">
        <v>356</v>
      </c>
      <c r="G222" s="1011"/>
      <c r="H222" s="1012" t="s">
        <v>314</v>
      </c>
      <c r="I222" s="1011"/>
      <c r="J222" s="1012" t="s">
        <v>312</v>
      </c>
      <c r="K222" s="1011"/>
      <c r="L222" s="1011"/>
      <c r="M222" s="1012" t="s">
        <v>311</v>
      </c>
      <c r="N222" s="1011"/>
      <c r="O222" s="1011"/>
      <c r="P222" s="1012" t="s">
        <v>321</v>
      </c>
      <c r="Q222" s="1011"/>
      <c r="R222" s="1012"/>
      <c r="S222" s="1011"/>
      <c r="T222" s="1013" t="s">
        <v>360</v>
      </c>
      <c r="U222" s="1011"/>
      <c r="V222" s="1011"/>
      <c r="W222" s="1011"/>
      <c r="X222" s="1011"/>
      <c r="Y222" s="1011"/>
      <c r="Z222" s="1011"/>
      <c r="AA222" s="1011"/>
      <c r="AB222" s="1012" t="s">
        <v>305</v>
      </c>
      <c r="AC222" s="1011"/>
      <c r="AD222" s="1011"/>
      <c r="AE222" s="1011"/>
      <c r="AF222" s="1011"/>
      <c r="AG222" s="1012" t="s">
        <v>306</v>
      </c>
      <c r="AH222" s="1011"/>
      <c r="AI222" s="1011"/>
      <c r="AJ222" s="827" t="s">
        <v>85</v>
      </c>
      <c r="AK222" s="1010" t="s">
        <v>307</v>
      </c>
      <c r="AL222" s="1011"/>
      <c r="AM222" s="1011"/>
      <c r="AN222" s="1011"/>
      <c r="AO222" s="1011"/>
      <c r="AP222" s="1011"/>
      <c r="AQ222" s="828">
        <v>5000000</v>
      </c>
      <c r="AR222" s="828">
        <v>5000000</v>
      </c>
      <c r="AS222" s="829">
        <v>0</v>
      </c>
      <c r="AT222" s="829">
        <v>0</v>
      </c>
      <c r="AU222" s="828">
        <v>5000000</v>
      </c>
      <c r="AV222" s="829">
        <v>0</v>
      </c>
      <c r="AW222" s="828">
        <v>788730</v>
      </c>
      <c r="AX222" s="828">
        <v>4211270</v>
      </c>
      <c r="AY222" s="828">
        <v>788730</v>
      </c>
      <c r="AZ222" s="829">
        <v>0</v>
      </c>
      <c r="BA222" s="828">
        <v>788730</v>
      </c>
      <c r="BB222" s="829">
        <v>0</v>
      </c>
      <c r="BC222" s="828">
        <v>183673</v>
      </c>
      <c r="BD222" s="818"/>
      <c r="BE222" s="830">
        <f t="shared" ref="BE222:BE285" si="18">+AU222/AQ222</f>
        <v>1</v>
      </c>
      <c r="BF222" s="830">
        <f t="shared" ref="BF222:BF285" si="19">+AW222/AQ222</f>
        <v>0.157746</v>
      </c>
    </row>
    <row r="223" spans="1:58" x14ac:dyDescent="0.25">
      <c r="A223" s="826" t="str">
        <f t="shared" si="17"/>
        <v>C25021000201410</v>
      </c>
      <c r="B223" s="1012" t="s">
        <v>119</v>
      </c>
      <c r="C223" s="1011"/>
      <c r="D223" s="1012" t="s">
        <v>354</v>
      </c>
      <c r="E223" s="1011"/>
      <c r="F223" s="1012" t="s">
        <v>356</v>
      </c>
      <c r="G223" s="1011"/>
      <c r="H223" s="1012" t="s">
        <v>314</v>
      </c>
      <c r="I223" s="1011"/>
      <c r="J223" s="1012" t="s">
        <v>312</v>
      </c>
      <c r="K223" s="1011"/>
      <c r="L223" s="1011"/>
      <c r="M223" s="1012" t="s">
        <v>311</v>
      </c>
      <c r="N223" s="1011"/>
      <c r="O223" s="1011"/>
      <c r="P223" s="1012" t="s">
        <v>315</v>
      </c>
      <c r="Q223" s="1011"/>
      <c r="R223" s="1012"/>
      <c r="S223" s="1011"/>
      <c r="T223" s="1013" t="s">
        <v>104</v>
      </c>
      <c r="U223" s="1011"/>
      <c r="V223" s="1011"/>
      <c r="W223" s="1011"/>
      <c r="X223" s="1011"/>
      <c r="Y223" s="1011"/>
      <c r="Z223" s="1011"/>
      <c r="AA223" s="1011"/>
      <c r="AB223" s="1012" t="s">
        <v>305</v>
      </c>
      <c r="AC223" s="1011"/>
      <c r="AD223" s="1011"/>
      <c r="AE223" s="1011"/>
      <c r="AF223" s="1011"/>
      <c r="AG223" s="1012" t="s">
        <v>306</v>
      </c>
      <c r="AH223" s="1011"/>
      <c r="AI223" s="1011"/>
      <c r="AJ223" s="827" t="s">
        <v>85</v>
      </c>
      <c r="AK223" s="1010" t="s">
        <v>307</v>
      </c>
      <c r="AL223" s="1011"/>
      <c r="AM223" s="1011"/>
      <c r="AN223" s="1011"/>
      <c r="AO223" s="1011"/>
      <c r="AP223" s="1011"/>
      <c r="AQ223" s="828">
        <v>25000000</v>
      </c>
      <c r="AR223" s="828">
        <v>25000000</v>
      </c>
      <c r="AS223" s="829">
        <v>0</v>
      </c>
      <c r="AT223" s="829">
        <v>0</v>
      </c>
      <c r="AU223" s="828">
        <v>24963524</v>
      </c>
      <c r="AV223" s="828">
        <v>36476</v>
      </c>
      <c r="AW223" s="828">
        <v>21460499</v>
      </c>
      <c r="AX223" s="828">
        <v>3503025</v>
      </c>
      <c r="AY223" s="828">
        <v>21460499</v>
      </c>
      <c r="AZ223" s="829">
        <v>0</v>
      </c>
      <c r="BA223" s="828">
        <v>21460499</v>
      </c>
      <c r="BB223" s="829">
        <v>0</v>
      </c>
      <c r="BC223" s="829">
        <v>0</v>
      </c>
      <c r="BD223" s="818"/>
      <c r="BE223" s="830">
        <f t="shared" si="18"/>
        <v>0.99854096000000003</v>
      </c>
      <c r="BF223" s="830">
        <f t="shared" si="19"/>
        <v>0.85841995999999998</v>
      </c>
    </row>
    <row r="224" spans="1:58" x14ac:dyDescent="0.25">
      <c r="A224" s="826" t="str">
        <f t="shared" si="17"/>
        <v>C2502100020210</v>
      </c>
      <c r="B224" s="1018" t="s">
        <v>119</v>
      </c>
      <c r="C224" s="1011"/>
      <c r="D224" s="1018" t="s">
        <v>354</v>
      </c>
      <c r="E224" s="1011"/>
      <c r="F224" s="1018" t="s">
        <v>356</v>
      </c>
      <c r="G224" s="1011"/>
      <c r="H224" s="1018" t="s">
        <v>314</v>
      </c>
      <c r="I224" s="1011"/>
      <c r="J224" s="1018" t="s">
        <v>312</v>
      </c>
      <c r="K224" s="1011"/>
      <c r="L224" s="1011"/>
      <c r="M224" s="1018" t="s">
        <v>314</v>
      </c>
      <c r="N224" s="1011"/>
      <c r="O224" s="1011"/>
      <c r="P224" s="1018"/>
      <c r="Q224" s="1011"/>
      <c r="R224" s="1018"/>
      <c r="S224" s="1011"/>
      <c r="T224" s="1020" t="s">
        <v>358</v>
      </c>
      <c r="U224" s="1011"/>
      <c r="V224" s="1011"/>
      <c r="W224" s="1011"/>
      <c r="X224" s="1011"/>
      <c r="Y224" s="1011"/>
      <c r="Z224" s="1011"/>
      <c r="AA224" s="1011"/>
      <c r="AB224" s="1018" t="s">
        <v>305</v>
      </c>
      <c r="AC224" s="1011"/>
      <c r="AD224" s="1011"/>
      <c r="AE224" s="1011"/>
      <c r="AF224" s="1011"/>
      <c r="AG224" s="1018" t="s">
        <v>306</v>
      </c>
      <c r="AH224" s="1011"/>
      <c r="AI224" s="1011"/>
      <c r="AJ224" s="815" t="s">
        <v>85</v>
      </c>
      <c r="AK224" s="1019" t="s">
        <v>307</v>
      </c>
      <c r="AL224" s="1011"/>
      <c r="AM224" s="1011"/>
      <c r="AN224" s="1011"/>
      <c r="AO224" s="1011"/>
      <c r="AP224" s="1011"/>
      <c r="AQ224" s="816">
        <v>1217700000</v>
      </c>
      <c r="AR224" s="816">
        <v>1108859460</v>
      </c>
      <c r="AS224" s="816">
        <v>108840540</v>
      </c>
      <c r="AT224" s="817">
        <v>0</v>
      </c>
      <c r="AU224" s="816">
        <v>995798428</v>
      </c>
      <c r="AV224" s="816">
        <v>113061032</v>
      </c>
      <c r="AW224" s="816">
        <v>341735612</v>
      </c>
      <c r="AX224" s="816">
        <v>654062816</v>
      </c>
      <c r="AY224" s="816">
        <v>341735612</v>
      </c>
      <c r="AZ224" s="817">
        <v>0</v>
      </c>
      <c r="BA224" s="816">
        <v>341735612</v>
      </c>
      <c r="BB224" s="817">
        <v>0</v>
      </c>
      <c r="BC224" s="817">
        <v>0</v>
      </c>
      <c r="BD224" s="818"/>
      <c r="BE224" s="820">
        <f t="shared" si="18"/>
        <v>0.81776991705674629</v>
      </c>
      <c r="BF224" s="820">
        <f t="shared" si="19"/>
        <v>0.28064023322657466</v>
      </c>
    </row>
    <row r="225" spans="1:58" x14ac:dyDescent="0.25">
      <c r="A225" s="826" t="str">
        <f t="shared" si="17"/>
        <v>C25021000202110</v>
      </c>
      <c r="B225" s="1012" t="s">
        <v>119</v>
      </c>
      <c r="C225" s="1011"/>
      <c r="D225" s="1012" t="s">
        <v>354</v>
      </c>
      <c r="E225" s="1011"/>
      <c r="F225" s="1012" t="s">
        <v>356</v>
      </c>
      <c r="G225" s="1011"/>
      <c r="H225" s="1012" t="s">
        <v>314</v>
      </c>
      <c r="I225" s="1011"/>
      <c r="J225" s="1012" t="s">
        <v>312</v>
      </c>
      <c r="K225" s="1011"/>
      <c r="L225" s="1011"/>
      <c r="M225" s="1012" t="s">
        <v>314</v>
      </c>
      <c r="N225" s="1011"/>
      <c r="O225" s="1011"/>
      <c r="P225" s="1012" t="s">
        <v>311</v>
      </c>
      <c r="Q225" s="1011"/>
      <c r="R225" s="1012"/>
      <c r="S225" s="1011"/>
      <c r="T225" s="1013" t="s">
        <v>364</v>
      </c>
      <c r="U225" s="1011"/>
      <c r="V225" s="1011"/>
      <c r="W225" s="1011"/>
      <c r="X225" s="1011"/>
      <c r="Y225" s="1011"/>
      <c r="Z225" s="1011"/>
      <c r="AA225" s="1011"/>
      <c r="AB225" s="1012" t="s">
        <v>305</v>
      </c>
      <c r="AC225" s="1011"/>
      <c r="AD225" s="1011"/>
      <c r="AE225" s="1011"/>
      <c r="AF225" s="1011"/>
      <c r="AG225" s="1012" t="s">
        <v>306</v>
      </c>
      <c r="AH225" s="1011"/>
      <c r="AI225" s="1011"/>
      <c r="AJ225" s="827" t="s">
        <v>85</v>
      </c>
      <c r="AK225" s="1010" t="s">
        <v>307</v>
      </c>
      <c r="AL225" s="1011"/>
      <c r="AM225" s="1011"/>
      <c r="AN225" s="1011"/>
      <c r="AO225" s="1011"/>
      <c r="AP225" s="1011"/>
      <c r="AQ225" s="828">
        <v>172000000</v>
      </c>
      <c r="AR225" s="828">
        <v>171600000</v>
      </c>
      <c r="AS225" s="828">
        <v>400000</v>
      </c>
      <c r="AT225" s="829">
        <v>0</v>
      </c>
      <c r="AU225" s="828">
        <v>135340000</v>
      </c>
      <c r="AV225" s="828">
        <v>36260000</v>
      </c>
      <c r="AW225" s="828">
        <v>64540000</v>
      </c>
      <c r="AX225" s="828">
        <v>70800000</v>
      </c>
      <c r="AY225" s="828">
        <v>64540000</v>
      </c>
      <c r="AZ225" s="829">
        <v>0</v>
      </c>
      <c r="BA225" s="828">
        <v>64540000</v>
      </c>
      <c r="BB225" s="829">
        <v>0</v>
      </c>
      <c r="BC225" s="829">
        <v>0</v>
      </c>
      <c r="BD225" s="818"/>
      <c r="BE225" s="830">
        <f t="shared" si="18"/>
        <v>0.78686046511627905</v>
      </c>
      <c r="BF225" s="830">
        <f t="shared" si="19"/>
        <v>0.37523255813953488</v>
      </c>
    </row>
    <row r="226" spans="1:58" x14ac:dyDescent="0.25">
      <c r="A226" s="826" t="str">
        <f t="shared" si="17"/>
        <v>C25021000202210</v>
      </c>
      <c r="B226" s="1012" t="s">
        <v>119</v>
      </c>
      <c r="C226" s="1011"/>
      <c r="D226" s="1012" t="s">
        <v>354</v>
      </c>
      <c r="E226" s="1011"/>
      <c r="F226" s="1012" t="s">
        <v>356</v>
      </c>
      <c r="G226" s="1011"/>
      <c r="H226" s="1012" t="s">
        <v>314</v>
      </c>
      <c r="I226" s="1011"/>
      <c r="J226" s="1012" t="s">
        <v>312</v>
      </c>
      <c r="K226" s="1011"/>
      <c r="L226" s="1011"/>
      <c r="M226" s="1012" t="s">
        <v>314</v>
      </c>
      <c r="N226" s="1011"/>
      <c r="O226" s="1011"/>
      <c r="P226" s="1012" t="s">
        <v>314</v>
      </c>
      <c r="Q226" s="1011"/>
      <c r="R226" s="1012"/>
      <c r="S226" s="1011"/>
      <c r="T226" s="1013" t="s">
        <v>359</v>
      </c>
      <c r="U226" s="1011"/>
      <c r="V226" s="1011"/>
      <c r="W226" s="1011"/>
      <c r="X226" s="1011"/>
      <c r="Y226" s="1011"/>
      <c r="Z226" s="1011"/>
      <c r="AA226" s="1011"/>
      <c r="AB226" s="1012" t="s">
        <v>305</v>
      </c>
      <c r="AC226" s="1011"/>
      <c r="AD226" s="1011"/>
      <c r="AE226" s="1011"/>
      <c r="AF226" s="1011"/>
      <c r="AG226" s="1012" t="s">
        <v>306</v>
      </c>
      <c r="AH226" s="1011"/>
      <c r="AI226" s="1011"/>
      <c r="AJ226" s="827" t="s">
        <v>85</v>
      </c>
      <c r="AK226" s="1010" t="s">
        <v>307</v>
      </c>
      <c r="AL226" s="1011"/>
      <c r="AM226" s="1011"/>
      <c r="AN226" s="1011"/>
      <c r="AO226" s="1011"/>
      <c r="AP226" s="1011"/>
      <c r="AQ226" s="828">
        <v>633400000</v>
      </c>
      <c r="AR226" s="828">
        <v>633400000</v>
      </c>
      <c r="AS226" s="829">
        <v>0</v>
      </c>
      <c r="AT226" s="829">
        <v>0</v>
      </c>
      <c r="AU226" s="828">
        <v>633400000</v>
      </c>
      <c r="AV226" s="829">
        <v>0</v>
      </c>
      <c r="AW226" s="828">
        <v>126680000</v>
      </c>
      <c r="AX226" s="828">
        <v>506720000</v>
      </c>
      <c r="AY226" s="828">
        <v>126680000</v>
      </c>
      <c r="AZ226" s="829">
        <v>0</v>
      </c>
      <c r="BA226" s="828">
        <v>126680000</v>
      </c>
      <c r="BB226" s="829">
        <v>0</v>
      </c>
      <c r="BC226" s="829">
        <v>0</v>
      </c>
      <c r="BD226" s="818"/>
      <c r="BE226" s="830">
        <f t="shared" si="18"/>
        <v>1</v>
      </c>
      <c r="BF226" s="830">
        <f t="shared" si="19"/>
        <v>0.2</v>
      </c>
    </row>
    <row r="227" spans="1:58" x14ac:dyDescent="0.25">
      <c r="A227" s="826" t="str">
        <f t="shared" ref="A227:A290" si="20">+B227&amp;D227&amp;F227&amp;H227&amp;J227&amp;M227&amp;P227&amp;R227&amp;AJ227</f>
        <v>C25021000202310</v>
      </c>
      <c r="B227" s="1012" t="s">
        <v>119</v>
      </c>
      <c r="C227" s="1011"/>
      <c r="D227" s="1012" t="s">
        <v>354</v>
      </c>
      <c r="E227" s="1011"/>
      <c r="F227" s="1012" t="s">
        <v>356</v>
      </c>
      <c r="G227" s="1011"/>
      <c r="H227" s="1012" t="s">
        <v>314</v>
      </c>
      <c r="I227" s="1011"/>
      <c r="J227" s="1012" t="s">
        <v>312</v>
      </c>
      <c r="K227" s="1011"/>
      <c r="L227" s="1011"/>
      <c r="M227" s="1012" t="s">
        <v>314</v>
      </c>
      <c r="N227" s="1011"/>
      <c r="O227" s="1011"/>
      <c r="P227" s="1012" t="s">
        <v>321</v>
      </c>
      <c r="Q227" s="1011"/>
      <c r="R227" s="1012"/>
      <c r="S227" s="1011"/>
      <c r="T227" s="1013" t="s">
        <v>360</v>
      </c>
      <c r="U227" s="1011"/>
      <c r="V227" s="1011"/>
      <c r="W227" s="1011"/>
      <c r="X227" s="1011"/>
      <c r="Y227" s="1011"/>
      <c r="Z227" s="1011"/>
      <c r="AA227" s="1011"/>
      <c r="AB227" s="1012" t="s">
        <v>305</v>
      </c>
      <c r="AC227" s="1011"/>
      <c r="AD227" s="1011"/>
      <c r="AE227" s="1011"/>
      <c r="AF227" s="1011"/>
      <c r="AG227" s="1012" t="s">
        <v>306</v>
      </c>
      <c r="AH227" s="1011"/>
      <c r="AI227" s="1011"/>
      <c r="AJ227" s="827" t="s">
        <v>85</v>
      </c>
      <c r="AK227" s="1010" t="s">
        <v>307</v>
      </c>
      <c r="AL227" s="1011"/>
      <c r="AM227" s="1011"/>
      <c r="AN227" s="1011"/>
      <c r="AO227" s="1011"/>
      <c r="AP227" s="1011"/>
      <c r="AQ227" s="828">
        <v>160000000</v>
      </c>
      <c r="AR227" s="828">
        <v>160000000</v>
      </c>
      <c r="AS227" s="829">
        <v>0</v>
      </c>
      <c r="AT227" s="829">
        <v>0</v>
      </c>
      <c r="AU227" s="828">
        <v>120000000</v>
      </c>
      <c r="AV227" s="828">
        <v>40000000</v>
      </c>
      <c r="AW227" s="828">
        <v>64478463</v>
      </c>
      <c r="AX227" s="828">
        <v>55521537</v>
      </c>
      <c r="AY227" s="828">
        <v>64478463</v>
      </c>
      <c r="AZ227" s="829">
        <v>0</v>
      </c>
      <c r="BA227" s="828">
        <v>64478463</v>
      </c>
      <c r="BB227" s="829">
        <v>0</v>
      </c>
      <c r="BC227" s="829">
        <v>0</v>
      </c>
      <c r="BD227" s="818"/>
      <c r="BE227" s="830">
        <f t="shared" si="18"/>
        <v>0.75</v>
      </c>
      <c r="BF227" s="830">
        <f t="shared" si="19"/>
        <v>0.40299039375000001</v>
      </c>
    </row>
    <row r="228" spans="1:58" x14ac:dyDescent="0.25">
      <c r="A228" s="826" t="str">
        <f t="shared" si="20"/>
        <v>C25021000202410</v>
      </c>
      <c r="B228" s="1012" t="s">
        <v>119</v>
      </c>
      <c r="C228" s="1011"/>
      <c r="D228" s="1012" t="s">
        <v>354</v>
      </c>
      <c r="E228" s="1011"/>
      <c r="F228" s="1012" t="s">
        <v>356</v>
      </c>
      <c r="G228" s="1011"/>
      <c r="H228" s="1012" t="s">
        <v>314</v>
      </c>
      <c r="I228" s="1011"/>
      <c r="J228" s="1012" t="s">
        <v>312</v>
      </c>
      <c r="K228" s="1011"/>
      <c r="L228" s="1011"/>
      <c r="M228" s="1012" t="s">
        <v>314</v>
      </c>
      <c r="N228" s="1011"/>
      <c r="O228" s="1011"/>
      <c r="P228" s="1012" t="s">
        <v>315</v>
      </c>
      <c r="Q228" s="1011"/>
      <c r="R228" s="1012"/>
      <c r="S228" s="1011"/>
      <c r="T228" s="1013" t="s">
        <v>104</v>
      </c>
      <c r="U228" s="1011"/>
      <c r="V228" s="1011"/>
      <c r="W228" s="1011"/>
      <c r="X228" s="1011"/>
      <c r="Y228" s="1011"/>
      <c r="Z228" s="1011"/>
      <c r="AA228" s="1011"/>
      <c r="AB228" s="1012" t="s">
        <v>305</v>
      </c>
      <c r="AC228" s="1011"/>
      <c r="AD228" s="1011"/>
      <c r="AE228" s="1011"/>
      <c r="AF228" s="1011"/>
      <c r="AG228" s="1012" t="s">
        <v>306</v>
      </c>
      <c r="AH228" s="1011"/>
      <c r="AI228" s="1011"/>
      <c r="AJ228" s="827" t="s">
        <v>85</v>
      </c>
      <c r="AK228" s="1010" t="s">
        <v>307</v>
      </c>
      <c r="AL228" s="1011"/>
      <c r="AM228" s="1011"/>
      <c r="AN228" s="1011"/>
      <c r="AO228" s="1011"/>
      <c r="AP228" s="1011"/>
      <c r="AQ228" s="828">
        <v>140000000</v>
      </c>
      <c r="AR228" s="828">
        <v>140000000</v>
      </c>
      <c r="AS228" s="829">
        <v>0</v>
      </c>
      <c r="AT228" s="829">
        <v>0</v>
      </c>
      <c r="AU228" s="828">
        <v>103198968</v>
      </c>
      <c r="AV228" s="828">
        <v>36801032</v>
      </c>
      <c r="AW228" s="828">
        <v>82177689</v>
      </c>
      <c r="AX228" s="828">
        <v>21021279</v>
      </c>
      <c r="AY228" s="828">
        <v>82177689</v>
      </c>
      <c r="AZ228" s="829">
        <v>0</v>
      </c>
      <c r="BA228" s="828">
        <v>82177689</v>
      </c>
      <c r="BB228" s="829">
        <v>0</v>
      </c>
      <c r="BC228" s="829">
        <v>0</v>
      </c>
      <c r="BD228" s="818"/>
      <c r="BE228" s="830">
        <f t="shared" si="18"/>
        <v>0.73713548571428567</v>
      </c>
      <c r="BF228" s="830">
        <f t="shared" si="19"/>
        <v>0.58698349285714291</v>
      </c>
    </row>
    <row r="229" spans="1:58" x14ac:dyDescent="0.25">
      <c r="A229" s="826" t="str">
        <f t="shared" si="20"/>
        <v>C25021000202610</v>
      </c>
      <c r="B229" s="1012" t="s">
        <v>119</v>
      </c>
      <c r="C229" s="1011"/>
      <c r="D229" s="1012" t="s">
        <v>354</v>
      </c>
      <c r="E229" s="1011"/>
      <c r="F229" s="1012" t="s">
        <v>356</v>
      </c>
      <c r="G229" s="1011"/>
      <c r="H229" s="1012" t="s">
        <v>314</v>
      </c>
      <c r="I229" s="1011"/>
      <c r="J229" s="1012" t="s">
        <v>312</v>
      </c>
      <c r="K229" s="1011"/>
      <c r="L229" s="1011"/>
      <c r="M229" s="1012" t="s">
        <v>314</v>
      </c>
      <c r="N229" s="1011"/>
      <c r="O229" s="1011"/>
      <c r="P229" s="1012" t="s">
        <v>324</v>
      </c>
      <c r="Q229" s="1011"/>
      <c r="R229" s="1012"/>
      <c r="S229" s="1011"/>
      <c r="T229" s="1013" t="s">
        <v>361</v>
      </c>
      <c r="U229" s="1011"/>
      <c r="V229" s="1011"/>
      <c r="W229" s="1011"/>
      <c r="X229" s="1011"/>
      <c r="Y229" s="1011"/>
      <c r="Z229" s="1011"/>
      <c r="AA229" s="1011"/>
      <c r="AB229" s="1012" t="s">
        <v>305</v>
      </c>
      <c r="AC229" s="1011"/>
      <c r="AD229" s="1011"/>
      <c r="AE229" s="1011"/>
      <c r="AF229" s="1011"/>
      <c r="AG229" s="1012" t="s">
        <v>306</v>
      </c>
      <c r="AH229" s="1011"/>
      <c r="AI229" s="1011"/>
      <c r="AJ229" s="827" t="s">
        <v>85</v>
      </c>
      <c r="AK229" s="1010" t="s">
        <v>307</v>
      </c>
      <c r="AL229" s="1011"/>
      <c r="AM229" s="1011"/>
      <c r="AN229" s="1011"/>
      <c r="AO229" s="1011"/>
      <c r="AP229" s="1011"/>
      <c r="AQ229" s="828">
        <v>70000000</v>
      </c>
      <c r="AR229" s="829">
        <v>0</v>
      </c>
      <c r="AS229" s="828">
        <v>70000000</v>
      </c>
      <c r="AT229" s="829">
        <v>0</v>
      </c>
      <c r="AU229" s="829">
        <v>0</v>
      </c>
      <c r="AV229" s="829">
        <v>0</v>
      </c>
      <c r="AW229" s="829">
        <v>0</v>
      </c>
      <c r="AX229" s="829">
        <v>0</v>
      </c>
      <c r="AY229" s="829">
        <v>0</v>
      </c>
      <c r="AZ229" s="829">
        <v>0</v>
      </c>
      <c r="BA229" s="829">
        <v>0</v>
      </c>
      <c r="BB229" s="829">
        <v>0</v>
      </c>
      <c r="BC229" s="829">
        <v>0</v>
      </c>
      <c r="BD229" s="818"/>
      <c r="BE229" s="830">
        <f t="shared" si="18"/>
        <v>0</v>
      </c>
      <c r="BF229" s="830">
        <f t="shared" si="19"/>
        <v>0</v>
      </c>
    </row>
    <row r="230" spans="1:58" x14ac:dyDescent="0.25">
      <c r="A230" s="826" t="str">
        <f t="shared" si="20"/>
        <v>C250210002021110</v>
      </c>
      <c r="B230" s="1012" t="s">
        <v>119</v>
      </c>
      <c r="C230" s="1011"/>
      <c r="D230" s="1012" t="s">
        <v>354</v>
      </c>
      <c r="E230" s="1011"/>
      <c r="F230" s="1012" t="s">
        <v>356</v>
      </c>
      <c r="G230" s="1011"/>
      <c r="H230" s="1012" t="s">
        <v>314</v>
      </c>
      <c r="I230" s="1011"/>
      <c r="J230" s="1012" t="s">
        <v>312</v>
      </c>
      <c r="K230" s="1011"/>
      <c r="L230" s="1011"/>
      <c r="M230" s="1012" t="s">
        <v>314</v>
      </c>
      <c r="N230" s="1011"/>
      <c r="O230" s="1011"/>
      <c r="P230" s="1012" t="s">
        <v>100</v>
      </c>
      <c r="Q230" s="1011"/>
      <c r="R230" s="1012"/>
      <c r="S230" s="1011"/>
      <c r="T230" s="1013" t="s">
        <v>362</v>
      </c>
      <c r="U230" s="1011"/>
      <c r="V230" s="1011"/>
      <c r="W230" s="1011"/>
      <c r="X230" s="1011"/>
      <c r="Y230" s="1011"/>
      <c r="Z230" s="1011"/>
      <c r="AA230" s="1011"/>
      <c r="AB230" s="1012" t="s">
        <v>305</v>
      </c>
      <c r="AC230" s="1011"/>
      <c r="AD230" s="1011"/>
      <c r="AE230" s="1011"/>
      <c r="AF230" s="1011"/>
      <c r="AG230" s="1012" t="s">
        <v>306</v>
      </c>
      <c r="AH230" s="1011"/>
      <c r="AI230" s="1011"/>
      <c r="AJ230" s="827" t="s">
        <v>85</v>
      </c>
      <c r="AK230" s="1010" t="s">
        <v>307</v>
      </c>
      <c r="AL230" s="1011"/>
      <c r="AM230" s="1011"/>
      <c r="AN230" s="1011"/>
      <c r="AO230" s="1011"/>
      <c r="AP230" s="1011"/>
      <c r="AQ230" s="828">
        <v>42300000</v>
      </c>
      <c r="AR230" s="828">
        <v>3859460</v>
      </c>
      <c r="AS230" s="828">
        <v>38440540</v>
      </c>
      <c r="AT230" s="829">
        <v>0</v>
      </c>
      <c r="AU230" s="828">
        <v>3859460</v>
      </c>
      <c r="AV230" s="829">
        <v>0</v>
      </c>
      <c r="AW230" s="828">
        <v>3859460</v>
      </c>
      <c r="AX230" s="829">
        <v>0</v>
      </c>
      <c r="AY230" s="828">
        <v>3859460</v>
      </c>
      <c r="AZ230" s="829">
        <v>0</v>
      </c>
      <c r="BA230" s="828">
        <v>3859460</v>
      </c>
      <c r="BB230" s="829">
        <v>0</v>
      </c>
      <c r="BC230" s="829">
        <v>0</v>
      </c>
      <c r="BD230" s="818"/>
      <c r="BE230" s="830">
        <f t="shared" si="18"/>
        <v>9.1240189125295509E-2</v>
      </c>
      <c r="BF230" s="830">
        <f t="shared" si="19"/>
        <v>9.1240189125295509E-2</v>
      </c>
    </row>
    <row r="231" spans="1:58" s="960" customFormat="1" x14ac:dyDescent="0.25">
      <c r="A231" s="954" t="str">
        <f t="shared" si="20"/>
        <v>C25021000310</v>
      </c>
      <c r="B231" s="1036" t="s">
        <v>119</v>
      </c>
      <c r="C231" s="1022"/>
      <c r="D231" s="1036" t="s">
        <v>354</v>
      </c>
      <c r="E231" s="1022"/>
      <c r="F231" s="1036" t="s">
        <v>356</v>
      </c>
      <c r="G231" s="1022"/>
      <c r="H231" s="1036" t="s">
        <v>321</v>
      </c>
      <c r="I231" s="1022"/>
      <c r="J231" s="1036"/>
      <c r="K231" s="1022"/>
      <c r="L231" s="1022"/>
      <c r="M231" s="1036"/>
      <c r="N231" s="1022"/>
      <c r="O231" s="1022"/>
      <c r="P231" s="1036"/>
      <c r="Q231" s="1022"/>
      <c r="R231" s="1036"/>
      <c r="S231" s="1022"/>
      <c r="T231" s="1038" t="s">
        <v>352</v>
      </c>
      <c r="U231" s="1022"/>
      <c r="V231" s="1022"/>
      <c r="W231" s="1022"/>
      <c r="X231" s="1022"/>
      <c r="Y231" s="1022"/>
      <c r="Z231" s="1022"/>
      <c r="AA231" s="1022"/>
      <c r="AB231" s="1036" t="s">
        <v>305</v>
      </c>
      <c r="AC231" s="1022"/>
      <c r="AD231" s="1022"/>
      <c r="AE231" s="1022"/>
      <c r="AF231" s="1022"/>
      <c r="AG231" s="1036" t="s">
        <v>306</v>
      </c>
      <c r="AH231" s="1022"/>
      <c r="AI231" s="1022"/>
      <c r="AJ231" s="955" t="s">
        <v>85</v>
      </c>
      <c r="AK231" s="1037" t="s">
        <v>307</v>
      </c>
      <c r="AL231" s="1022"/>
      <c r="AM231" s="1022"/>
      <c r="AN231" s="1022"/>
      <c r="AO231" s="1022"/>
      <c r="AP231" s="1022"/>
      <c r="AQ231" s="956">
        <v>2850000000</v>
      </c>
      <c r="AR231" s="956">
        <v>2212366881</v>
      </c>
      <c r="AS231" s="956">
        <v>287633119</v>
      </c>
      <c r="AT231" s="956">
        <v>350000000</v>
      </c>
      <c r="AU231" s="956">
        <v>1599887606</v>
      </c>
      <c r="AV231" s="956">
        <v>612479275</v>
      </c>
      <c r="AW231" s="956">
        <v>713818883</v>
      </c>
      <c r="AX231" s="956">
        <v>886068723</v>
      </c>
      <c r="AY231" s="956">
        <v>713818883</v>
      </c>
      <c r="AZ231" s="957">
        <v>0</v>
      </c>
      <c r="BA231" s="956">
        <v>706122098</v>
      </c>
      <c r="BB231" s="956">
        <v>7696785</v>
      </c>
      <c r="BC231" s="957">
        <v>0</v>
      </c>
      <c r="BD231" s="958"/>
      <c r="BE231" s="959">
        <f t="shared" si="18"/>
        <v>0.56136407228070173</v>
      </c>
      <c r="BF231" s="959">
        <f t="shared" si="19"/>
        <v>0.25046276596491229</v>
      </c>
    </row>
    <row r="232" spans="1:58" x14ac:dyDescent="0.25">
      <c r="A232" s="826" t="str">
        <f t="shared" si="20"/>
        <v>C250210003010</v>
      </c>
      <c r="B232" s="1018" t="s">
        <v>119</v>
      </c>
      <c r="C232" s="1011"/>
      <c r="D232" s="1018" t="s">
        <v>354</v>
      </c>
      <c r="E232" s="1011"/>
      <c r="F232" s="1018" t="s">
        <v>356</v>
      </c>
      <c r="G232" s="1011"/>
      <c r="H232" s="1018" t="s">
        <v>321</v>
      </c>
      <c r="I232" s="1011"/>
      <c r="J232" s="1018" t="s">
        <v>312</v>
      </c>
      <c r="K232" s="1011"/>
      <c r="L232" s="1011"/>
      <c r="M232" s="1018"/>
      <c r="N232" s="1011"/>
      <c r="O232" s="1011"/>
      <c r="P232" s="1018"/>
      <c r="Q232" s="1011"/>
      <c r="R232" s="1018"/>
      <c r="S232" s="1011"/>
      <c r="T232" s="1020" t="s">
        <v>352</v>
      </c>
      <c r="U232" s="1011"/>
      <c r="V232" s="1011"/>
      <c r="W232" s="1011"/>
      <c r="X232" s="1011"/>
      <c r="Y232" s="1011"/>
      <c r="Z232" s="1011"/>
      <c r="AA232" s="1011"/>
      <c r="AB232" s="1018" t="s">
        <v>305</v>
      </c>
      <c r="AC232" s="1011"/>
      <c r="AD232" s="1011"/>
      <c r="AE232" s="1011"/>
      <c r="AF232" s="1011"/>
      <c r="AG232" s="1018" t="s">
        <v>306</v>
      </c>
      <c r="AH232" s="1011"/>
      <c r="AI232" s="1011"/>
      <c r="AJ232" s="815" t="s">
        <v>85</v>
      </c>
      <c r="AK232" s="1019" t="s">
        <v>307</v>
      </c>
      <c r="AL232" s="1011"/>
      <c r="AM232" s="1011"/>
      <c r="AN232" s="1011"/>
      <c r="AO232" s="1011"/>
      <c r="AP232" s="1011"/>
      <c r="AQ232" s="816">
        <v>2500000000</v>
      </c>
      <c r="AR232" s="816">
        <v>2212366881</v>
      </c>
      <c r="AS232" s="816">
        <v>287633119</v>
      </c>
      <c r="AT232" s="817">
        <v>0</v>
      </c>
      <c r="AU232" s="816">
        <v>1599887606</v>
      </c>
      <c r="AV232" s="816">
        <v>612479275</v>
      </c>
      <c r="AW232" s="816">
        <v>713818883</v>
      </c>
      <c r="AX232" s="816">
        <v>886068723</v>
      </c>
      <c r="AY232" s="816">
        <v>713818883</v>
      </c>
      <c r="AZ232" s="817">
        <v>0</v>
      </c>
      <c r="BA232" s="816">
        <v>706122098</v>
      </c>
      <c r="BB232" s="816">
        <v>7696785</v>
      </c>
      <c r="BC232" s="817">
        <v>0</v>
      </c>
      <c r="BD232" s="818"/>
      <c r="BE232" s="820">
        <f t="shared" si="18"/>
        <v>0.63995504240000001</v>
      </c>
      <c r="BF232" s="820">
        <f t="shared" si="19"/>
        <v>0.28552755320000001</v>
      </c>
    </row>
    <row r="233" spans="1:58" x14ac:dyDescent="0.25">
      <c r="A233" s="826" t="str">
        <f t="shared" si="20"/>
        <v>C2502100030110</v>
      </c>
      <c r="B233" s="1018" t="s">
        <v>119</v>
      </c>
      <c r="C233" s="1011"/>
      <c r="D233" s="1018" t="s">
        <v>354</v>
      </c>
      <c r="E233" s="1011"/>
      <c r="F233" s="1018" t="s">
        <v>356</v>
      </c>
      <c r="G233" s="1011"/>
      <c r="H233" s="1018" t="s">
        <v>321</v>
      </c>
      <c r="I233" s="1011"/>
      <c r="J233" s="1018" t="s">
        <v>312</v>
      </c>
      <c r="K233" s="1011"/>
      <c r="L233" s="1011"/>
      <c r="M233" s="1018" t="s">
        <v>311</v>
      </c>
      <c r="N233" s="1011"/>
      <c r="O233" s="1011"/>
      <c r="P233" s="1018"/>
      <c r="Q233" s="1011"/>
      <c r="R233" s="1018"/>
      <c r="S233" s="1011"/>
      <c r="T233" s="1020" t="s">
        <v>363</v>
      </c>
      <c r="U233" s="1011"/>
      <c r="V233" s="1011"/>
      <c r="W233" s="1011"/>
      <c r="X233" s="1011"/>
      <c r="Y233" s="1011"/>
      <c r="Z233" s="1011"/>
      <c r="AA233" s="1011"/>
      <c r="AB233" s="1018" t="s">
        <v>305</v>
      </c>
      <c r="AC233" s="1011"/>
      <c r="AD233" s="1011"/>
      <c r="AE233" s="1011"/>
      <c r="AF233" s="1011"/>
      <c r="AG233" s="1018" t="s">
        <v>306</v>
      </c>
      <c r="AH233" s="1011"/>
      <c r="AI233" s="1011"/>
      <c r="AJ233" s="815" t="s">
        <v>85</v>
      </c>
      <c r="AK233" s="1019" t="s">
        <v>307</v>
      </c>
      <c r="AL233" s="1011"/>
      <c r="AM233" s="1011"/>
      <c r="AN233" s="1011"/>
      <c r="AO233" s="1011"/>
      <c r="AP233" s="1011"/>
      <c r="AQ233" s="817">
        <v>0</v>
      </c>
      <c r="AR233" s="817">
        <v>0</v>
      </c>
      <c r="AS233" s="817">
        <v>0</v>
      </c>
      <c r="AT233" s="817">
        <v>0</v>
      </c>
      <c r="AU233" s="817">
        <v>0</v>
      </c>
      <c r="AV233" s="817">
        <v>0</v>
      </c>
      <c r="AW233" s="817">
        <v>0</v>
      </c>
      <c r="AX233" s="817">
        <v>0</v>
      </c>
      <c r="AY233" s="817">
        <v>0</v>
      </c>
      <c r="AZ233" s="817">
        <v>0</v>
      </c>
      <c r="BA233" s="817">
        <v>0</v>
      </c>
      <c r="BB233" s="817">
        <v>0</v>
      </c>
      <c r="BC233" s="817">
        <v>0</v>
      </c>
      <c r="BD233" s="818"/>
      <c r="BE233" s="820" t="e">
        <f t="shared" si="18"/>
        <v>#DIV/0!</v>
      </c>
      <c r="BF233" s="820" t="e">
        <f t="shared" si="19"/>
        <v>#DIV/0!</v>
      </c>
    </row>
    <row r="234" spans="1:58" x14ac:dyDescent="0.25">
      <c r="A234" s="826" t="str">
        <f t="shared" si="20"/>
        <v>C25021000301410</v>
      </c>
      <c r="B234" s="1012" t="s">
        <v>119</v>
      </c>
      <c r="C234" s="1011"/>
      <c r="D234" s="1012" t="s">
        <v>354</v>
      </c>
      <c r="E234" s="1011"/>
      <c r="F234" s="1012" t="s">
        <v>356</v>
      </c>
      <c r="G234" s="1011"/>
      <c r="H234" s="1012" t="s">
        <v>321</v>
      </c>
      <c r="I234" s="1011"/>
      <c r="J234" s="1012" t="s">
        <v>312</v>
      </c>
      <c r="K234" s="1011"/>
      <c r="L234" s="1011"/>
      <c r="M234" s="1012" t="s">
        <v>311</v>
      </c>
      <c r="N234" s="1011"/>
      <c r="O234" s="1011"/>
      <c r="P234" s="1012" t="s">
        <v>315</v>
      </c>
      <c r="Q234" s="1011"/>
      <c r="R234" s="1012"/>
      <c r="S234" s="1011"/>
      <c r="T234" s="1013" t="s">
        <v>104</v>
      </c>
      <c r="U234" s="1011"/>
      <c r="V234" s="1011"/>
      <c r="W234" s="1011"/>
      <c r="X234" s="1011"/>
      <c r="Y234" s="1011"/>
      <c r="Z234" s="1011"/>
      <c r="AA234" s="1011"/>
      <c r="AB234" s="1012" t="s">
        <v>305</v>
      </c>
      <c r="AC234" s="1011"/>
      <c r="AD234" s="1011"/>
      <c r="AE234" s="1011"/>
      <c r="AF234" s="1011"/>
      <c r="AG234" s="1012" t="s">
        <v>306</v>
      </c>
      <c r="AH234" s="1011"/>
      <c r="AI234" s="1011"/>
      <c r="AJ234" s="827" t="s">
        <v>85</v>
      </c>
      <c r="AK234" s="1010" t="s">
        <v>307</v>
      </c>
      <c r="AL234" s="1011"/>
      <c r="AM234" s="1011"/>
      <c r="AN234" s="1011"/>
      <c r="AO234" s="1011"/>
      <c r="AP234" s="1011"/>
      <c r="AQ234" s="829">
        <v>0</v>
      </c>
      <c r="AR234" s="829">
        <v>0</v>
      </c>
      <c r="AS234" s="829">
        <v>0</v>
      </c>
      <c r="AT234" s="829">
        <v>0</v>
      </c>
      <c r="AU234" s="829">
        <v>0</v>
      </c>
      <c r="AV234" s="829">
        <v>0</v>
      </c>
      <c r="AW234" s="829">
        <v>0</v>
      </c>
      <c r="AX234" s="829">
        <v>0</v>
      </c>
      <c r="AY234" s="829">
        <v>0</v>
      </c>
      <c r="AZ234" s="829">
        <v>0</v>
      </c>
      <c r="BA234" s="829">
        <v>0</v>
      </c>
      <c r="BB234" s="829">
        <v>0</v>
      </c>
      <c r="BC234" s="829">
        <v>0</v>
      </c>
      <c r="BD234" s="818"/>
      <c r="BE234" s="830" t="e">
        <f t="shared" si="18"/>
        <v>#DIV/0!</v>
      </c>
      <c r="BF234" s="830" t="e">
        <f t="shared" si="19"/>
        <v>#DIV/0!</v>
      </c>
    </row>
    <row r="235" spans="1:58" x14ac:dyDescent="0.25">
      <c r="A235" s="826" t="str">
        <f t="shared" si="20"/>
        <v>C2502100030210</v>
      </c>
      <c r="B235" s="1018" t="s">
        <v>119</v>
      </c>
      <c r="C235" s="1011"/>
      <c r="D235" s="1018" t="s">
        <v>354</v>
      </c>
      <c r="E235" s="1011"/>
      <c r="F235" s="1018" t="s">
        <v>356</v>
      </c>
      <c r="G235" s="1011"/>
      <c r="H235" s="1018" t="s">
        <v>321</v>
      </c>
      <c r="I235" s="1011"/>
      <c r="J235" s="1018" t="s">
        <v>312</v>
      </c>
      <c r="K235" s="1011"/>
      <c r="L235" s="1011"/>
      <c r="M235" s="1018" t="s">
        <v>314</v>
      </c>
      <c r="N235" s="1011"/>
      <c r="O235" s="1011"/>
      <c r="P235" s="1018"/>
      <c r="Q235" s="1011"/>
      <c r="R235" s="1018"/>
      <c r="S235" s="1011"/>
      <c r="T235" s="1020" t="s">
        <v>358</v>
      </c>
      <c r="U235" s="1011"/>
      <c r="V235" s="1011"/>
      <c r="W235" s="1011"/>
      <c r="X235" s="1011"/>
      <c r="Y235" s="1011"/>
      <c r="Z235" s="1011"/>
      <c r="AA235" s="1011"/>
      <c r="AB235" s="1018" t="s">
        <v>305</v>
      </c>
      <c r="AC235" s="1011"/>
      <c r="AD235" s="1011"/>
      <c r="AE235" s="1011"/>
      <c r="AF235" s="1011"/>
      <c r="AG235" s="1018" t="s">
        <v>306</v>
      </c>
      <c r="AH235" s="1011"/>
      <c r="AI235" s="1011"/>
      <c r="AJ235" s="815" t="s">
        <v>85</v>
      </c>
      <c r="AK235" s="1019" t="s">
        <v>307</v>
      </c>
      <c r="AL235" s="1011"/>
      <c r="AM235" s="1011"/>
      <c r="AN235" s="1011"/>
      <c r="AO235" s="1011"/>
      <c r="AP235" s="1011"/>
      <c r="AQ235" s="816">
        <v>2500000000</v>
      </c>
      <c r="AR235" s="816">
        <v>2212366881</v>
      </c>
      <c r="AS235" s="816">
        <v>287633119</v>
      </c>
      <c r="AT235" s="817">
        <v>0</v>
      </c>
      <c r="AU235" s="816">
        <v>1599887606</v>
      </c>
      <c r="AV235" s="816">
        <v>612479275</v>
      </c>
      <c r="AW235" s="816">
        <v>713818883</v>
      </c>
      <c r="AX235" s="816">
        <v>886068723</v>
      </c>
      <c r="AY235" s="816">
        <v>713818883</v>
      </c>
      <c r="AZ235" s="817">
        <v>0</v>
      </c>
      <c r="BA235" s="816">
        <v>706122098</v>
      </c>
      <c r="BB235" s="816">
        <v>7696785</v>
      </c>
      <c r="BC235" s="817">
        <v>0</v>
      </c>
      <c r="BD235" s="818"/>
      <c r="BE235" s="820">
        <f t="shared" si="18"/>
        <v>0.63995504240000001</v>
      </c>
      <c r="BF235" s="820">
        <f t="shared" si="19"/>
        <v>0.28552755320000001</v>
      </c>
    </row>
    <row r="236" spans="1:58" x14ac:dyDescent="0.25">
      <c r="A236" s="826" t="str">
        <f t="shared" si="20"/>
        <v>C25021000302110</v>
      </c>
      <c r="B236" s="1012" t="s">
        <v>119</v>
      </c>
      <c r="C236" s="1011"/>
      <c r="D236" s="1012" t="s">
        <v>354</v>
      </c>
      <c r="E236" s="1011"/>
      <c r="F236" s="1012" t="s">
        <v>356</v>
      </c>
      <c r="G236" s="1011"/>
      <c r="H236" s="1012" t="s">
        <v>321</v>
      </c>
      <c r="I236" s="1011"/>
      <c r="J236" s="1012" t="s">
        <v>312</v>
      </c>
      <c r="K236" s="1011"/>
      <c r="L236" s="1011"/>
      <c r="M236" s="1012" t="s">
        <v>314</v>
      </c>
      <c r="N236" s="1011"/>
      <c r="O236" s="1011"/>
      <c r="P236" s="1012" t="s">
        <v>311</v>
      </c>
      <c r="Q236" s="1011"/>
      <c r="R236" s="1012"/>
      <c r="S236" s="1011"/>
      <c r="T236" s="1013" t="s">
        <v>364</v>
      </c>
      <c r="U236" s="1011"/>
      <c r="V236" s="1011"/>
      <c r="W236" s="1011"/>
      <c r="X236" s="1011"/>
      <c r="Y236" s="1011"/>
      <c r="Z236" s="1011"/>
      <c r="AA236" s="1011"/>
      <c r="AB236" s="1012" t="s">
        <v>305</v>
      </c>
      <c r="AC236" s="1011"/>
      <c r="AD236" s="1011"/>
      <c r="AE236" s="1011"/>
      <c r="AF236" s="1011"/>
      <c r="AG236" s="1012" t="s">
        <v>306</v>
      </c>
      <c r="AH236" s="1011"/>
      <c r="AI236" s="1011"/>
      <c r="AJ236" s="827" t="s">
        <v>85</v>
      </c>
      <c r="AK236" s="1010" t="s">
        <v>307</v>
      </c>
      <c r="AL236" s="1011"/>
      <c r="AM236" s="1011"/>
      <c r="AN236" s="1011"/>
      <c r="AO236" s="1011"/>
      <c r="AP236" s="1011"/>
      <c r="AQ236" s="828">
        <v>1000000000</v>
      </c>
      <c r="AR236" s="828">
        <v>942366881</v>
      </c>
      <c r="AS236" s="828">
        <v>57633119</v>
      </c>
      <c r="AT236" s="829">
        <v>0</v>
      </c>
      <c r="AU236" s="828">
        <v>595292215</v>
      </c>
      <c r="AV236" s="828">
        <v>347074666</v>
      </c>
      <c r="AW236" s="828">
        <v>283346828</v>
      </c>
      <c r="AX236" s="828">
        <v>311945387</v>
      </c>
      <c r="AY236" s="828">
        <v>283346828</v>
      </c>
      <c r="AZ236" s="829">
        <v>0</v>
      </c>
      <c r="BA236" s="828">
        <v>283346828</v>
      </c>
      <c r="BB236" s="829">
        <v>0</v>
      </c>
      <c r="BC236" s="829">
        <v>0</v>
      </c>
      <c r="BD236" s="818"/>
      <c r="BE236" s="830">
        <f t="shared" si="18"/>
        <v>0.59529221499999996</v>
      </c>
      <c r="BF236" s="830">
        <f t="shared" si="19"/>
        <v>0.283346828</v>
      </c>
    </row>
    <row r="237" spans="1:58" x14ac:dyDescent="0.25">
      <c r="A237" s="826" t="str">
        <f t="shared" si="20"/>
        <v>C25021000302210</v>
      </c>
      <c r="B237" s="1012" t="s">
        <v>119</v>
      </c>
      <c r="C237" s="1011"/>
      <c r="D237" s="1012" t="s">
        <v>354</v>
      </c>
      <c r="E237" s="1011"/>
      <c r="F237" s="1012" t="s">
        <v>356</v>
      </c>
      <c r="G237" s="1011"/>
      <c r="H237" s="1012" t="s">
        <v>321</v>
      </c>
      <c r="I237" s="1011"/>
      <c r="J237" s="1012" t="s">
        <v>312</v>
      </c>
      <c r="K237" s="1011"/>
      <c r="L237" s="1011"/>
      <c r="M237" s="1012" t="s">
        <v>314</v>
      </c>
      <c r="N237" s="1011"/>
      <c r="O237" s="1011"/>
      <c r="P237" s="1012" t="s">
        <v>314</v>
      </c>
      <c r="Q237" s="1011"/>
      <c r="R237" s="1012"/>
      <c r="S237" s="1011"/>
      <c r="T237" s="1013" t="s">
        <v>359</v>
      </c>
      <c r="U237" s="1011"/>
      <c r="V237" s="1011"/>
      <c r="W237" s="1011"/>
      <c r="X237" s="1011"/>
      <c r="Y237" s="1011"/>
      <c r="Z237" s="1011"/>
      <c r="AA237" s="1011"/>
      <c r="AB237" s="1012" t="s">
        <v>305</v>
      </c>
      <c r="AC237" s="1011"/>
      <c r="AD237" s="1011"/>
      <c r="AE237" s="1011"/>
      <c r="AF237" s="1011"/>
      <c r="AG237" s="1012" t="s">
        <v>306</v>
      </c>
      <c r="AH237" s="1011"/>
      <c r="AI237" s="1011"/>
      <c r="AJ237" s="827" t="s">
        <v>85</v>
      </c>
      <c r="AK237" s="1010" t="s">
        <v>307</v>
      </c>
      <c r="AL237" s="1011"/>
      <c r="AM237" s="1011"/>
      <c r="AN237" s="1011"/>
      <c r="AO237" s="1011"/>
      <c r="AP237" s="1011"/>
      <c r="AQ237" s="828">
        <v>550000000</v>
      </c>
      <c r="AR237" s="828">
        <v>420000000</v>
      </c>
      <c r="AS237" s="828">
        <v>130000000</v>
      </c>
      <c r="AT237" s="829">
        <v>0</v>
      </c>
      <c r="AU237" s="828">
        <v>420000000</v>
      </c>
      <c r="AV237" s="829">
        <v>0</v>
      </c>
      <c r="AW237" s="828">
        <v>93154061</v>
      </c>
      <c r="AX237" s="828">
        <v>326845939</v>
      </c>
      <c r="AY237" s="828">
        <v>93154061</v>
      </c>
      <c r="AZ237" s="829">
        <v>0</v>
      </c>
      <c r="BA237" s="828">
        <v>93154061</v>
      </c>
      <c r="BB237" s="829">
        <v>0</v>
      </c>
      <c r="BC237" s="829">
        <v>0</v>
      </c>
      <c r="BD237" s="818"/>
      <c r="BE237" s="830">
        <f t="shared" si="18"/>
        <v>0.76363636363636367</v>
      </c>
      <c r="BF237" s="830">
        <f t="shared" si="19"/>
        <v>0.16937102000000001</v>
      </c>
    </row>
    <row r="238" spans="1:58" x14ac:dyDescent="0.25">
      <c r="A238" s="826" t="str">
        <f t="shared" si="20"/>
        <v>C25021000302310</v>
      </c>
      <c r="B238" s="1012" t="s">
        <v>119</v>
      </c>
      <c r="C238" s="1011"/>
      <c r="D238" s="1012" t="s">
        <v>354</v>
      </c>
      <c r="E238" s="1011"/>
      <c r="F238" s="1012" t="s">
        <v>356</v>
      </c>
      <c r="G238" s="1011"/>
      <c r="H238" s="1012" t="s">
        <v>321</v>
      </c>
      <c r="I238" s="1011"/>
      <c r="J238" s="1012" t="s">
        <v>312</v>
      </c>
      <c r="K238" s="1011"/>
      <c r="L238" s="1011"/>
      <c r="M238" s="1012" t="s">
        <v>314</v>
      </c>
      <c r="N238" s="1011"/>
      <c r="O238" s="1011"/>
      <c r="P238" s="1012" t="s">
        <v>321</v>
      </c>
      <c r="Q238" s="1011"/>
      <c r="R238" s="1012"/>
      <c r="S238" s="1011"/>
      <c r="T238" s="1013" t="s">
        <v>360</v>
      </c>
      <c r="U238" s="1011"/>
      <c r="V238" s="1011"/>
      <c r="W238" s="1011"/>
      <c r="X238" s="1011"/>
      <c r="Y238" s="1011"/>
      <c r="Z238" s="1011"/>
      <c r="AA238" s="1011"/>
      <c r="AB238" s="1012" t="s">
        <v>305</v>
      </c>
      <c r="AC238" s="1011"/>
      <c r="AD238" s="1011"/>
      <c r="AE238" s="1011"/>
      <c r="AF238" s="1011"/>
      <c r="AG238" s="1012" t="s">
        <v>306</v>
      </c>
      <c r="AH238" s="1011"/>
      <c r="AI238" s="1011"/>
      <c r="AJ238" s="827" t="s">
        <v>85</v>
      </c>
      <c r="AK238" s="1010" t="s">
        <v>307</v>
      </c>
      <c r="AL238" s="1011"/>
      <c r="AM238" s="1011"/>
      <c r="AN238" s="1011"/>
      <c r="AO238" s="1011"/>
      <c r="AP238" s="1011"/>
      <c r="AQ238" s="828">
        <v>250000000</v>
      </c>
      <c r="AR238" s="828">
        <v>250000000</v>
      </c>
      <c r="AS238" s="829">
        <v>0</v>
      </c>
      <c r="AT238" s="829">
        <v>0</v>
      </c>
      <c r="AU238" s="828">
        <v>250000000</v>
      </c>
      <c r="AV238" s="829">
        <v>0</v>
      </c>
      <c r="AW238" s="828">
        <v>80194262</v>
      </c>
      <c r="AX238" s="828">
        <v>169805738</v>
      </c>
      <c r="AY238" s="828">
        <v>80194262</v>
      </c>
      <c r="AZ238" s="829">
        <v>0</v>
      </c>
      <c r="BA238" s="828">
        <v>80194262</v>
      </c>
      <c r="BB238" s="829">
        <v>0</v>
      </c>
      <c r="BC238" s="829">
        <v>0</v>
      </c>
      <c r="BD238" s="818"/>
      <c r="BE238" s="830">
        <f t="shared" si="18"/>
        <v>1</v>
      </c>
      <c r="BF238" s="830">
        <f t="shared" si="19"/>
        <v>0.32077704800000001</v>
      </c>
    </row>
    <row r="239" spans="1:58" x14ac:dyDescent="0.25">
      <c r="A239" s="826" t="str">
        <f t="shared" si="20"/>
        <v>C25021000302410</v>
      </c>
      <c r="B239" s="1012" t="s">
        <v>119</v>
      </c>
      <c r="C239" s="1011"/>
      <c r="D239" s="1012" t="s">
        <v>354</v>
      </c>
      <c r="E239" s="1011"/>
      <c r="F239" s="1012" t="s">
        <v>356</v>
      </c>
      <c r="G239" s="1011"/>
      <c r="H239" s="1012" t="s">
        <v>321</v>
      </c>
      <c r="I239" s="1011"/>
      <c r="J239" s="1012" t="s">
        <v>312</v>
      </c>
      <c r="K239" s="1011"/>
      <c r="L239" s="1011"/>
      <c r="M239" s="1012" t="s">
        <v>314</v>
      </c>
      <c r="N239" s="1011"/>
      <c r="O239" s="1011"/>
      <c r="P239" s="1012" t="s">
        <v>315</v>
      </c>
      <c r="Q239" s="1011"/>
      <c r="R239" s="1012"/>
      <c r="S239" s="1011"/>
      <c r="T239" s="1013" t="s">
        <v>104</v>
      </c>
      <c r="U239" s="1011"/>
      <c r="V239" s="1011"/>
      <c r="W239" s="1011"/>
      <c r="X239" s="1011"/>
      <c r="Y239" s="1011"/>
      <c r="Z239" s="1011"/>
      <c r="AA239" s="1011"/>
      <c r="AB239" s="1012" t="s">
        <v>305</v>
      </c>
      <c r="AC239" s="1011"/>
      <c r="AD239" s="1011"/>
      <c r="AE239" s="1011"/>
      <c r="AF239" s="1011"/>
      <c r="AG239" s="1012" t="s">
        <v>306</v>
      </c>
      <c r="AH239" s="1011"/>
      <c r="AI239" s="1011"/>
      <c r="AJ239" s="827" t="s">
        <v>85</v>
      </c>
      <c r="AK239" s="1010" t="s">
        <v>307</v>
      </c>
      <c r="AL239" s="1011"/>
      <c r="AM239" s="1011"/>
      <c r="AN239" s="1011"/>
      <c r="AO239" s="1011"/>
      <c r="AP239" s="1011"/>
      <c r="AQ239" s="828">
        <v>400000000</v>
      </c>
      <c r="AR239" s="828">
        <v>400000000</v>
      </c>
      <c r="AS239" s="829">
        <v>0</v>
      </c>
      <c r="AT239" s="829">
        <v>0</v>
      </c>
      <c r="AU239" s="828">
        <v>334595391</v>
      </c>
      <c r="AV239" s="828">
        <v>65404609</v>
      </c>
      <c r="AW239" s="828">
        <v>257123732</v>
      </c>
      <c r="AX239" s="828">
        <v>77471659</v>
      </c>
      <c r="AY239" s="828">
        <v>257123732</v>
      </c>
      <c r="AZ239" s="829">
        <v>0</v>
      </c>
      <c r="BA239" s="828">
        <v>249426947</v>
      </c>
      <c r="BB239" s="828">
        <v>7696785</v>
      </c>
      <c r="BC239" s="829">
        <v>0</v>
      </c>
      <c r="BD239" s="818"/>
      <c r="BE239" s="830">
        <f t="shared" si="18"/>
        <v>0.83648847749999999</v>
      </c>
      <c r="BF239" s="830">
        <f t="shared" si="19"/>
        <v>0.64280932999999996</v>
      </c>
    </row>
    <row r="240" spans="1:58" x14ac:dyDescent="0.25">
      <c r="A240" s="826" t="str">
        <f t="shared" si="20"/>
        <v>C25021000302610</v>
      </c>
      <c r="B240" s="1012" t="s">
        <v>119</v>
      </c>
      <c r="C240" s="1011"/>
      <c r="D240" s="1012" t="s">
        <v>354</v>
      </c>
      <c r="E240" s="1011"/>
      <c r="F240" s="1012" t="s">
        <v>356</v>
      </c>
      <c r="G240" s="1011"/>
      <c r="H240" s="1012" t="s">
        <v>321</v>
      </c>
      <c r="I240" s="1011"/>
      <c r="J240" s="1012" t="s">
        <v>312</v>
      </c>
      <c r="K240" s="1011"/>
      <c r="L240" s="1011"/>
      <c r="M240" s="1012" t="s">
        <v>314</v>
      </c>
      <c r="N240" s="1011"/>
      <c r="O240" s="1011"/>
      <c r="P240" s="1012" t="s">
        <v>324</v>
      </c>
      <c r="Q240" s="1011"/>
      <c r="R240" s="1012"/>
      <c r="S240" s="1011"/>
      <c r="T240" s="1013" t="s">
        <v>361</v>
      </c>
      <c r="U240" s="1011"/>
      <c r="V240" s="1011"/>
      <c r="W240" s="1011"/>
      <c r="X240" s="1011"/>
      <c r="Y240" s="1011"/>
      <c r="Z240" s="1011"/>
      <c r="AA240" s="1011"/>
      <c r="AB240" s="1012" t="s">
        <v>305</v>
      </c>
      <c r="AC240" s="1011"/>
      <c r="AD240" s="1011"/>
      <c r="AE240" s="1011"/>
      <c r="AF240" s="1011"/>
      <c r="AG240" s="1012" t="s">
        <v>306</v>
      </c>
      <c r="AH240" s="1011"/>
      <c r="AI240" s="1011"/>
      <c r="AJ240" s="827" t="s">
        <v>85</v>
      </c>
      <c r="AK240" s="1010" t="s">
        <v>307</v>
      </c>
      <c r="AL240" s="1011"/>
      <c r="AM240" s="1011"/>
      <c r="AN240" s="1011"/>
      <c r="AO240" s="1011"/>
      <c r="AP240" s="1011"/>
      <c r="AQ240" s="828">
        <v>200000000</v>
      </c>
      <c r="AR240" s="828">
        <v>200000000</v>
      </c>
      <c r="AS240" s="829">
        <v>0</v>
      </c>
      <c r="AT240" s="829">
        <v>0</v>
      </c>
      <c r="AU240" s="829">
        <v>0</v>
      </c>
      <c r="AV240" s="828">
        <v>200000000</v>
      </c>
      <c r="AW240" s="829">
        <v>0</v>
      </c>
      <c r="AX240" s="829">
        <v>0</v>
      </c>
      <c r="AY240" s="829">
        <v>0</v>
      </c>
      <c r="AZ240" s="829">
        <v>0</v>
      </c>
      <c r="BA240" s="829">
        <v>0</v>
      </c>
      <c r="BB240" s="829">
        <v>0</v>
      </c>
      <c r="BC240" s="829">
        <v>0</v>
      </c>
      <c r="BD240" s="818"/>
      <c r="BE240" s="830">
        <f t="shared" si="18"/>
        <v>0</v>
      </c>
      <c r="BF240" s="830">
        <f t="shared" si="19"/>
        <v>0</v>
      </c>
    </row>
    <row r="241" spans="1:58" x14ac:dyDescent="0.25">
      <c r="A241" s="826" t="str">
        <f t="shared" si="20"/>
        <v>C250210003021110</v>
      </c>
      <c r="B241" s="1012" t="s">
        <v>119</v>
      </c>
      <c r="C241" s="1011"/>
      <c r="D241" s="1012" t="s">
        <v>354</v>
      </c>
      <c r="E241" s="1011"/>
      <c r="F241" s="1012" t="s">
        <v>356</v>
      </c>
      <c r="G241" s="1011"/>
      <c r="H241" s="1012" t="s">
        <v>321</v>
      </c>
      <c r="I241" s="1011"/>
      <c r="J241" s="1012" t="s">
        <v>312</v>
      </c>
      <c r="K241" s="1011"/>
      <c r="L241" s="1011"/>
      <c r="M241" s="1012" t="s">
        <v>314</v>
      </c>
      <c r="N241" s="1011"/>
      <c r="O241" s="1011"/>
      <c r="P241" s="1012" t="s">
        <v>100</v>
      </c>
      <c r="Q241" s="1011"/>
      <c r="R241" s="1012"/>
      <c r="S241" s="1011"/>
      <c r="T241" s="1013" t="s">
        <v>362</v>
      </c>
      <c r="U241" s="1011"/>
      <c r="V241" s="1011"/>
      <c r="W241" s="1011"/>
      <c r="X241" s="1011"/>
      <c r="Y241" s="1011"/>
      <c r="Z241" s="1011"/>
      <c r="AA241" s="1011"/>
      <c r="AB241" s="1012" t="s">
        <v>305</v>
      </c>
      <c r="AC241" s="1011"/>
      <c r="AD241" s="1011"/>
      <c r="AE241" s="1011"/>
      <c r="AF241" s="1011"/>
      <c r="AG241" s="1012" t="s">
        <v>306</v>
      </c>
      <c r="AH241" s="1011"/>
      <c r="AI241" s="1011"/>
      <c r="AJ241" s="827" t="s">
        <v>85</v>
      </c>
      <c r="AK241" s="1010" t="s">
        <v>307</v>
      </c>
      <c r="AL241" s="1011"/>
      <c r="AM241" s="1011"/>
      <c r="AN241" s="1011"/>
      <c r="AO241" s="1011"/>
      <c r="AP241" s="1011"/>
      <c r="AQ241" s="828">
        <v>100000000</v>
      </c>
      <c r="AR241" s="829">
        <v>0</v>
      </c>
      <c r="AS241" s="828">
        <v>100000000</v>
      </c>
      <c r="AT241" s="829">
        <v>0</v>
      </c>
      <c r="AU241" s="829">
        <v>0</v>
      </c>
      <c r="AV241" s="829">
        <v>0</v>
      </c>
      <c r="AW241" s="829">
        <v>0</v>
      </c>
      <c r="AX241" s="829">
        <v>0</v>
      </c>
      <c r="AY241" s="829">
        <v>0</v>
      </c>
      <c r="AZ241" s="829">
        <v>0</v>
      </c>
      <c r="BA241" s="829">
        <v>0</v>
      </c>
      <c r="BB241" s="829">
        <v>0</v>
      </c>
      <c r="BC241" s="829">
        <v>0</v>
      </c>
      <c r="BD241" s="818"/>
      <c r="BE241" s="830">
        <f t="shared" si="18"/>
        <v>0</v>
      </c>
      <c r="BF241" s="830">
        <f t="shared" si="19"/>
        <v>0</v>
      </c>
    </row>
    <row r="242" spans="1:58" s="960" customFormat="1" x14ac:dyDescent="0.25">
      <c r="A242" s="954" t="str">
        <f t="shared" si="20"/>
        <v>C25021000410</v>
      </c>
      <c r="B242" s="1036" t="s">
        <v>119</v>
      </c>
      <c r="C242" s="1022"/>
      <c r="D242" s="1036" t="s">
        <v>354</v>
      </c>
      <c r="E242" s="1022"/>
      <c r="F242" s="1036" t="s">
        <v>356</v>
      </c>
      <c r="G242" s="1022"/>
      <c r="H242" s="1036" t="s">
        <v>315</v>
      </c>
      <c r="I242" s="1022"/>
      <c r="J242" s="1036"/>
      <c r="K242" s="1022"/>
      <c r="L242" s="1022"/>
      <c r="M242" s="1036"/>
      <c r="N242" s="1022"/>
      <c r="O242" s="1022"/>
      <c r="P242" s="1036"/>
      <c r="Q242" s="1022"/>
      <c r="R242" s="1036"/>
      <c r="S242" s="1022"/>
      <c r="T242" s="1038" t="s">
        <v>351</v>
      </c>
      <c r="U242" s="1022"/>
      <c r="V242" s="1022"/>
      <c r="W242" s="1022"/>
      <c r="X242" s="1022"/>
      <c r="Y242" s="1022"/>
      <c r="Z242" s="1022"/>
      <c r="AA242" s="1022"/>
      <c r="AB242" s="1036" t="s">
        <v>305</v>
      </c>
      <c r="AC242" s="1022"/>
      <c r="AD242" s="1022"/>
      <c r="AE242" s="1022"/>
      <c r="AF242" s="1022"/>
      <c r="AG242" s="1036" t="s">
        <v>306</v>
      </c>
      <c r="AH242" s="1022"/>
      <c r="AI242" s="1022"/>
      <c r="AJ242" s="955" t="s">
        <v>85</v>
      </c>
      <c r="AK242" s="1037" t="s">
        <v>307</v>
      </c>
      <c r="AL242" s="1022"/>
      <c r="AM242" s="1022"/>
      <c r="AN242" s="1022"/>
      <c r="AO242" s="1022"/>
      <c r="AP242" s="1022"/>
      <c r="AQ242" s="956">
        <v>900000000</v>
      </c>
      <c r="AR242" s="956">
        <v>567051354</v>
      </c>
      <c r="AS242" s="956">
        <v>32948646</v>
      </c>
      <c r="AT242" s="956">
        <v>300000000</v>
      </c>
      <c r="AU242" s="956">
        <v>394783388</v>
      </c>
      <c r="AV242" s="956">
        <v>172267966</v>
      </c>
      <c r="AW242" s="956">
        <v>170172297</v>
      </c>
      <c r="AX242" s="956">
        <v>224611091</v>
      </c>
      <c r="AY242" s="956">
        <v>170172297</v>
      </c>
      <c r="AZ242" s="957">
        <v>0</v>
      </c>
      <c r="BA242" s="956">
        <v>170172297</v>
      </c>
      <c r="BB242" s="957">
        <v>0</v>
      </c>
      <c r="BC242" s="957">
        <v>0</v>
      </c>
      <c r="BD242" s="958"/>
      <c r="BE242" s="959">
        <f t="shared" si="18"/>
        <v>0.43864820888888889</v>
      </c>
      <c r="BF242" s="959">
        <f t="shared" si="19"/>
        <v>0.18908032999999999</v>
      </c>
    </row>
    <row r="243" spans="1:58" s="894" customFormat="1" x14ac:dyDescent="0.25">
      <c r="A243" s="888" t="str">
        <f t="shared" si="20"/>
        <v>C250210004010</v>
      </c>
      <c r="B243" s="1025" t="s">
        <v>119</v>
      </c>
      <c r="C243" s="1026"/>
      <c r="D243" s="1025" t="s">
        <v>354</v>
      </c>
      <c r="E243" s="1026"/>
      <c r="F243" s="1025" t="s">
        <v>356</v>
      </c>
      <c r="G243" s="1026"/>
      <c r="H243" s="1025" t="s">
        <v>315</v>
      </c>
      <c r="I243" s="1026"/>
      <c r="J243" s="1025" t="s">
        <v>312</v>
      </c>
      <c r="K243" s="1026"/>
      <c r="L243" s="1026"/>
      <c r="M243" s="1025"/>
      <c r="N243" s="1026"/>
      <c r="O243" s="1026"/>
      <c r="P243" s="1025"/>
      <c r="Q243" s="1026"/>
      <c r="R243" s="1025"/>
      <c r="S243" s="1026"/>
      <c r="T243" s="1027" t="s">
        <v>351</v>
      </c>
      <c r="U243" s="1026"/>
      <c r="V243" s="1026"/>
      <c r="W243" s="1026"/>
      <c r="X243" s="1026"/>
      <c r="Y243" s="1026"/>
      <c r="Z243" s="1026"/>
      <c r="AA243" s="1026"/>
      <c r="AB243" s="1025" t="s">
        <v>305</v>
      </c>
      <c r="AC243" s="1026"/>
      <c r="AD243" s="1026"/>
      <c r="AE243" s="1026"/>
      <c r="AF243" s="1026"/>
      <c r="AG243" s="1025" t="s">
        <v>306</v>
      </c>
      <c r="AH243" s="1026"/>
      <c r="AI243" s="1026"/>
      <c r="AJ243" s="889" t="s">
        <v>85</v>
      </c>
      <c r="AK243" s="1028" t="s">
        <v>307</v>
      </c>
      <c r="AL243" s="1026"/>
      <c r="AM243" s="1026"/>
      <c r="AN243" s="1026"/>
      <c r="AO243" s="1026"/>
      <c r="AP243" s="1026"/>
      <c r="AQ243" s="890">
        <v>600000000</v>
      </c>
      <c r="AR243" s="890">
        <v>567051354</v>
      </c>
      <c r="AS243" s="890">
        <v>32948646</v>
      </c>
      <c r="AT243" s="891">
        <v>0</v>
      </c>
      <c r="AU243" s="890">
        <v>394783388</v>
      </c>
      <c r="AV243" s="890">
        <v>172267966</v>
      </c>
      <c r="AW243" s="890">
        <v>170172297</v>
      </c>
      <c r="AX243" s="890">
        <v>224611091</v>
      </c>
      <c r="AY243" s="890">
        <v>170172297</v>
      </c>
      <c r="AZ243" s="891">
        <v>0</v>
      </c>
      <c r="BA243" s="890">
        <v>170172297</v>
      </c>
      <c r="BB243" s="891">
        <v>0</v>
      </c>
      <c r="BC243" s="891">
        <v>0</v>
      </c>
      <c r="BD243" s="892"/>
      <c r="BE243" s="893">
        <f t="shared" si="18"/>
        <v>0.65797231333333328</v>
      </c>
      <c r="BF243" s="893">
        <f t="shared" si="19"/>
        <v>0.28362049499999997</v>
      </c>
    </row>
    <row r="244" spans="1:58" x14ac:dyDescent="0.25">
      <c r="A244" s="826" t="str">
        <f t="shared" si="20"/>
        <v>C2502100040210</v>
      </c>
      <c r="B244" s="1018" t="s">
        <v>119</v>
      </c>
      <c r="C244" s="1011"/>
      <c r="D244" s="1018" t="s">
        <v>354</v>
      </c>
      <c r="E244" s="1011"/>
      <c r="F244" s="1018" t="s">
        <v>356</v>
      </c>
      <c r="G244" s="1011"/>
      <c r="H244" s="1018" t="s">
        <v>315</v>
      </c>
      <c r="I244" s="1011"/>
      <c r="J244" s="1018" t="s">
        <v>312</v>
      </c>
      <c r="K244" s="1011"/>
      <c r="L244" s="1011"/>
      <c r="M244" s="1018" t="s">
        <v>314</v>
      </c>
      <c r="N244" s="1011"/>
      <c r="O244" s="1011"/>
      <c r="P244" s="1018"/>
      <c r="Q244" s="1011"/>
      <c r="R244" s="1018"/>
      <c r="S244" s="1011"/>
      <c r="T244" s="1020" t="s">
        <v>358</v>
      </c>
      <c r="U244" s="1011"/>
      <c r="V244" s="1011"/>
      <c r="W244" s="1011"/>
      <c r="X244" s="1011"/>
      <c r="Y244" s="1011"/>
      <c r="Z244" s="1011"/>
      <c r="AA244" s="1011"/>
      <c r="AB244" s="1018" t="s">
        <v>305</v>
      </c>
      <c r="AC244" s="1011"/>
      <c r="AD244" s="1011"/>
      <c r="AE244" s="1011"/>
      <c r="AF244" s="1011"/>
      <c r="AG244" s="1018" t="s">
        <v>306</v>
      </c>
      <c r="AH244" s="1011"/>
      <c r="AI244" s="1011"/>
      <c r="AJ244" s="815" t="s">
        <v>85</v>
      </c>
      <c r="AK244" s="1019" t="s">
        <v>307</v>
      </c>
      <c r="AL244" s="1011"/>
      <c r="AM244" s="1011"/>
      <c r="AN244" s="1011"/>
      <c r="AO244" s="1011"/>
      <c r="AP244" s="1011"/>
      <c r="AQ244" s="816">
        <v>600000000</v>
      </c>
      <c r="AR244" s="816">
        <v>567051354</v>
      </c>
      <c r="AS244" s="816">
        <v>32948646</v>
      </c>
      <c r="AT244" s="817">
        <v>0</v>
      </c>
      <c r="AU244" s="816">
        <v>394783388</v>
      </c>
      <c r="AV244" s="816">
        <v>172267966</v>
      </c>
      <c r="AW244" s="816">
        <v>170172297</v>
      </c>
      <c r="AX244" s="816">
        <v>224611091</v>
      </c>
      <c r="AY244" s="816">
        <v>170172297</v>
      </c>
      <c r="AZ244" s="817">
        <v>0</v>
      </c>
      <c r="BA244" s="816">
        <v>170172297</v>
      </c>
      <c r="BB244" s="817">
        <v>0</v>
      </c>
      <c r="BC244" s="817">
        <v>0</v>
      </c>
      <c r="BD244" s="818"/>
      <c r="BE244" s="820">
        <f t="shared" si="18"/>
        <v>0.65797231333333328</v>
      </c>
      <c r="BF244" s="820">
        <f t="shared" si="19"/>
        <v>0.28362049499999997</v>
      </c>
    </row>
    <row r="245" spans="1:58" x14ac:dyDescent="0.25">
      <c r="A245" s="826" t="str">
        <f t="shared" si="20"/>
        <v>C25021000402110</v>
      </c>
      <c r="B245" s="1012" t="s">
        <v>119</v>
      </c>
      <c r="C245" s="1011"/>
      <c r="D245" s="1012" t="s">
        <v>354</v>
      </c>
      <c r="E245" s="1011"/>
      <c r="F245" s="1012" t="s">
        <v>356</v>
      </c>
      <c r="G245" s="1011"/>
      <c r="H245" s="1012" t="s">
        <v>315</v>
      </c>
      <c r="I245" s="1011"/>
      <c r="J245" s="1012" t="s">
        <v>312</v>
      </c>
      <c r="K245" s="1011"/>
      <c r="L245" s="1011"/>
      <c r="M245" s="1012" t="s">
        <v>314</v>
      </c>
      <c r="N245" s="1011"/>
      <c r="O245" s="1011"/>
      <c r="P245" s="1012" t="s">
        <v>311</v>
      </c>
      <c r="Q245" s="1011"/>
      <c r="R245" s="1012"/>
      <c r="S245" s="1011"/>
      <c r="T245" s="1013" t="s">
        <v>364</v>
      </c>
      <c r="U245" s="1011"/>
      <c r="V245" s="1011"/>
      <c r="W245" s="1011"/>
      <c r="X245" s="1011"/>
      <c r="Y245" s="1011"/>
      <c r="Z245" s="1011"/>
      <c r="AA245" s="1011"/>
      <c r="AB245" s="1012" t="s">
        <v>305</v>
      </c>
      <c r="AC245" s="1011"/>
      <c r="AD245" s="1011"/>
      <c r="AE245" s="1011"/>
      <c r="AF245" s="1011"/>
      <c r="AG245" s="1012" t="s">
        <v>306</v>
      </c>
      <c r="AH245" s="1011"/>
      <c r="AI245" s="1011"/>
      <c r="AJ245" s="827" t="s">
        <v>85</v>
      </c>
      <c r="AK245" s="1010" t="s">
        <v>307</v>
      </c>
      <c r="AL245" s="1011"/>
      <c r="AM245" s="1011"/>
      <c r="AN245" s="1011"/>
      <c r="AO245" s="1011"/>
      <c r="AP245" s="1011"/>
      <c r="AQ245" s="828">
        <v>313318843</v>
      </c>
      <c r="AR245" s="828">
        <v>284734899</v>
      </c>
      <c r="AS245" s="828">
        <v>28583944</v>
      </c>
      <c r="AT245" s="829">
        <v>0</v>
      </c>
      <c r="AU245" s="828">
        <v>221134899</v>
      </c>
      <c r="AV245" s="828">
        <v>63600000</v>
      </c>
      <c r="AW245" s="828">
        <v>97397419</v>
      </c>
      <c r="AX245" s="828">
        <v>123737480</v>
      </c>
      <c r="AY245" s="828">
        <v>97397419</v>
      </c>
      <c r="AZ245" s="829">
        <v>0</v>
      </c>
      <c r="BA245" s="828">
        <v>97397419</v>
      </c>
      <c r="BB245" s="829">
        <v>0</v>
      </c>
      <c r="BC245" s="829">
        <v>0</v>
      </c>
      <c r="BD245" s="818"/>
      <c r="BE245" s="830">
        <f t="shared" si="18"/>
        <v>0.70578231708841077</v>
      </c>
      <c r="BF245" s="830">
        <f t="shared" si="19"/>
        <v>0.31085720241855991</v>
      </c>
    </row>
    <row r="246" spans="1:58" x14ac:dyDescent="0.25">
      <c r="A246" s="826" t="str">
        <f t="shared" si="20"/>
        <v>C25021000402210</v>
      </c>
      <c r="B246" s="1012" t="s">
        <v>119</v>
      </c>
      <c r="C246" s="1011"/>
      <c r="D246" s="1012" t="s">
        <v>354</v>
      </c>
      <c r="E246" s="1011"/>
      <c r="F246" s="1012" t="s">
        <v>356</v>
      </c>
      <c r="G246" s="1011"/>
      <c r="H246" s="1012" t="s">
        <v>315</v>
      </c>
      <c r="I246" s="1011"/>
      <c r="J246" s="1012" t="s">
        <v>312</v>
      </c>
      <c r="K246" s="1011"/>
      <c r="L246" s="1011"/>
      <c r="M246" s="1012" t="s">
        <v>314</v>
      </c>
      <c r="N246" s="1011"/>
      <c r="O246" s="1011"/>
      <c r="P246" s="1012" t="s">
        <v>314</v>
      </c>
      <c r="Q246" s="1011"/>
      <c r="R246" s="1012"/>
      <c r="S246" s="1011"/>
      <c r="T246" s="1013" t="s">
        <v>359</v>
      </c>
      <c r="U246" s="1011"/>
      <c r="V246" s="1011"/>
      <c r="W246" s="1011"/>
      <c r="X246" s="1011"/>
      <c r="Y246" s="1011"/>
      <c r="Z246" s="1011"/>
      <c r="AA246" s="1011"/>
      <c r="AB246" s="1012" t="s">
        <v>305</v>
      </c>
      <c r="AC246" s="1011"/>
      <c r="AD246" s="1011"/>
      <c r="AE246" s="1011"/>
      <c r="AF246" s="1011"/>
      <c r="AG246" s="1012" t="s">
        <v>306</v>
      </c>
      <c r="AH246" s="1011"/>
      <c r="AI246" s="1011"/>
      <c r="AJ246" s="827" t="s">
        <v>85</v>
      </c>
      <c r="AK246" s="1010" t="s">
        <v>307</v>
      </c>
      <c r="AL246" s="1011"/>
      <c r="AM246" s="1011"/>
      <c r="AN246" s="1011"/>
      <c r="AO246" s="1011"/>
      <c r="AP246" s="1011"/>
      <c r="AQ246" s="828">
        <v>62595455</v>
      </c>
      <c r="AR246" s="828">
        <v>62595455</v>
      </c>
      <c r="AS246" s="829">
        <v>0</v>
      </c>
      <c r="AT246" s="829">
        <v>0</v>
      </c>
      <c r="AU246" s="828">
        <v>40000000</v>
      </c>
      <c r="AV246" s="828">
        <v>22595455</v>
      </c>
      <c r="AW246" s="829">
        <v>0</v>
      </c>
      <c r="AX246" s="828">
        <v>40000000</v>
      </c>
      <c r="AY246" s="829">
        <v>0</v>
      </c>
      <c r="AZ246" s="829">
        <v>0</v>
      </c>
      <c r="BA246" s="829">
        <v>0</v>
      </c>
      <c r="BB246" s="829">
        <v>0</v>
      </c>
      <c r="BC246" s="829">
        <v>0</v>
      </c>
      <c r="BD246" s="818"/>
      <c r="BE246" s="830">
        <f t="shared" si="18"/>
        <v>0.63902403137735797</v>
      </c>
      <c r="BF246" s="830">
        <f t="shared" si="19"/>
        <v>0</v>
      </c>
    </row>
    <row r="247" spans="1:58" x14ac:dyDescent="0.25">
      <c r="A247" s="826" t="str">
        <f t="shared" si="20"/>
        <v>C25021000402310</v>
      </c>
      <c r="B247" s="1012" t="s">
        <v>119</v>
      </c>
      <c r="C247" s="1011"/>
      <c r="D247" s="1012" t="s">
        <v>354</v>
      </c>
      <c r="E247" s="1011"/>
      <c r="F247" s="1012" t="s">
        <v>356</v>
      </c>
      <c r="G247" s="1011"/>
      <c r="H247" s="1012" t="s">
        <v>315</v>
      </c>
      <c r="I247" s="1011"/>
      <c r="J247" s="1012" t="s">
        <v>312</v>
      </c>
      <c r="K247" s="1011"/>
      <c r="L247" s="1011"/>
      <c r="M247" s="1012" t="s">
        <v>314</v>
      </c>
      <c r="N247" s="1011"/>
      <c r="O247" s="1011"/>
      <c r="P247" s="1012" t="s">
        <v>321</v>
      </c>
      <c r="Q247" s="1011"/>
      <c r="R247" s="1012"/>
      <c r="S247" s="1011"/>
      <c r="T247" s="1013" t="s">
        <v>360</v>
      </c>
      <c r="U247" s="1011"/>
      <c r="V247" s="1011"/>
      <c r="W247" s="1011"/>
      <c r="X247" s="1011"/>
      <c r="Y247" s="1011"/>
      <c r="Z247" s="1011"/>
      <c r="AA247" s="1011"/>
      <c r="AB247" s="1012" t="s">
        <v>305</v>
      </c>
      <c r="AC247" s="1011"/>
      <c r="AD247" s="1011"/>
      <c r="AE247" s="1011"/>
      <c r="AF247" s="1011"/>
      <c r="AG247" s="1012" t="s">
        <v>306</v>
      </c>
      <c r="AH247" s="1011"/>
      <c r="AI247" s="1011"/>
      <c r="AJ247" s="827" t="s">
        <v>85</v>
      </c>
      <c r="AK247" s="1010" t="s">
        <v>307</v>
      </c>
      <c r="AL247" s="1011"/>
      <c r="AM247" s="1011"/>
      <c r="AN247" s="1011"/>
      <c r="AO247" s="1011"/>
      <c r="AP247" s="1011"/>
      <c r="AQ247" s="828">
        <v>45000000</v>
      </c>
      <c r="AR247" s="828">
        <v>45000000</v>
      </c>
      <c r="AS247" s="829">
        <v>0</v>
      </c>
      <c r="AT247" s="829">
        <v>0</v>
      </c>
      <c r="AU247" s="828">
        <v>45000000</v>
      </c>
      <c r="AV247" s="829">
        <v>0</v>
      </c>
      <c r="AW247" s="828">
        <v>12358345</v>
      </c>
      <c r="AX247" s="828">
        <v>32641655</v>
      </c>
      <c r="AY247" s="828">
        <v>12358345</v>
      </c>
      <c r="AZ247" s="829">
        <v>0</v>
      </c>
      <c r="BA247" s="828">
        <v>12358345</v>
      </c>
      <c r="BB247" s="829">
        <v>0</v>
      </c>
      <c r="BC247" s="829">
        <v>0</v>
      </c>
      <c r="BD247" s="818"/>
      <c r="BE247" s="830">
        <f t="shared" si="18"/>
        <v>1</v>
      </c>
      <c r="BF247" s="830">
        <f t="shared" si="19"/>
        <v>0.2746298888888889</v>
      </c>
    </row>
    <row r="248" spans="1:58" x14ac:dyDescent="0.25">
      <c r="A248" s="826" t="str">
        <f t="shared" si="20"/>
        <v>C25021000402410</v>
      </c>
      <c r="B248" s="1012" t="s">
        <v>119</v>
      </c>
      <c r="C248" s="1011"/>
      <c r="D248" s="1012" t="s">
        <v>354</v>
      </c>
      <c r="E248" s="1011"/>
      <c r="F248" s="1012" t="s">
        <v>356</v>
      </c>
      <c r="G248" s="1011"/>
      <c r="H248" s="1012" t="s">
        <v>315</v>
      </c>
      <c r="I248" s="1011"/>
      <c r="J248" s="1012" t="s">
        <v>312</v>
      </c>
      <c r="K248" s="1011"/>
      <c r="L248" s="1011"/>
      <c r="M248" s="1012" t="s">
        <v>314</v>
      </c>
      <c r="N248" s="1011"/>
      <c r="O248" s="1011"/>
      <c r="P248" s="1012" t="s">
        <v>315</v>
      </c>
      <c r="Q248" s="1011"/>
      <c r="R248" s="1012"/>
      <c r="S248" s="1011"/>
      <c r="T248" s="1013" t="s">
        <v>104</v>
      </c>
      <c r="U248" s="1011"/>
      <c r="V248" s="1011"/>
      <c r="W248" s="1011"/>
      <c r="X248" s="1011"/>
      <c r="Y248" s="1011"/>
      <c r="Z248" s="1011"/>
      <c r="AA248" s="1011"/>
      <c r="AB248" s="1012" t="s">
        <v>305</v>
      </c>
      <c r="AC248" s="1011"/>
      <c r="AD248" s="1011"/>
      <c r="AE248" s="1011"/>
      <c r="AF248" s="1011"/>
      <c r="AG248" s="1012" t="s">
        <v>306</v>
      </c>
      <c r="AH248" s="1011"/>
      <c r="AI248" s="1011"/>
      <c r="AJ248" s="827" t="s">
        <v>85</v>
      </c>
      <c r="AK248" s="1010" t="s">
        <v>307</v>
      </c>
      <c r="AL248" s="1011"/>
      <c r="AM248" s="1011"/>
      <c r="AN248" s="1011"/>
      <c r="AO248" s="1011"/>
      <c r="AP248" s="1011"/>
      <c r="AQ248" s="828">
        <v>139085702</v>
      </c>
      <c r="AR248" s="828">
        <v>134721000</v>
      </c>
      <c r="AS248" s="828">
        <v>4364702</v>
      </c>
      <c r="AT248" s="829">
        <v>0</v>
      </c>
      <c r="AU248" s="828">
        <v>88648489</v>
      </c>
      <c r="AV248" s="828">
        <v>46072511</v>
      </c>
      <c r="AW248" s="828">
        <v>60416533</v>
      </c>
      <c r="AX248" s="828">
        <v>28231956</v>
      </c>
      <c r="AY248" s="828">
        <v>60416533</v>
      </c>
      <c r="AZ248" s="829">
        <v>0</v>
      </c>
      <c r="BA248" s="828">
        <v>60416533</v>
      </c>
      <c r="BB248" s="829">
        <v>0</v>
      </c>
      <c r="BC248" s="829">
        <v>0</v>
      </c>
      <c r="BD248" s="818"/>
      <c r="BE248" s="830">
        <f t="shared" si="18"/>
        <v>0.63736593859230761</v>
      </c>
      <c r="BF248" s="830">
        <f t="shared" si="19"/>
        <v>0.43438349256057968</v>
      </c>
    </row>
    <row r="249" spans="1:58" x14ac:dyDescent="0.25">
      <c r="A249" s="826" t="str">
        <f t="shared" si="20"/>
        <v>C25021000402610</v>
      </c>
      <c r="B249" s="1012" t="s">
        <v>119</v>
      </c>
      <c r="C249" s="1011"/>
      <c r="D249" s="1012" t="s">
        <v>354</v>
      </c>
      <c r="E249" s="1011"/>
      <c r="F249" s="1012" t="s">
        <v>356</v>
      </c>
      <c r="G249" s="1011"/>
      <c r="H249" s="1012" t="s">
        <v>315</v>
      </c>
      <c r="I249" s="1011"/>
      <c r="J249" s="1012" t="s">
        <v>312</v>
      </c>
      <c r="K249" s="1011"/>
      <c r="L249" s="1011"/>
      <c r="M249" s="1012" t="s">
        <v>314</v>
      </c>
      <c r="N249" s="1011"/>
      <c r="O249" s="1011"/>
      <c r="P249" s="1012" t="s">
        <v>324</v>
      </c>
      <c r="Q249" s="1011"/>
      <c r="R249" s="1012"/>
      <c r="S249" s="1011"/>
      <c r="T249" s="1013" t="s">
        <v>361</v>
      </c>
      <c r="U249" s="1011"/>
      <c r="V249" s="1011"/>
      <c r="W249" s="1011"/>
      <c r="X249" s="1011"/>
      <c r="Y249" s="1011"/>
      <c r="Z249" s="1011"/>
      <c r="AA249" s="1011"/>
      <c r="AB249" s="1012" t="s">
        <v>305</v>
      </c>
      <c r="AC249" s="1011"/>
      <c r="AD249" s="1011"/>
      <c r="AE249" s="1011"/>
      <c r="AF249" s="1011"/>
      <c r="AG249" s="1012" t="s">
        <v>306</v>
      </c>
      <c r="AH249" s="1011"/>
      <c r="AI249" s="1011"/>
      <c r="AJ249" s="827" t="s">
        <v>85</v>
      </c>
      <c r="AK249" s="1010" t="s">
        <v>307</v>
      </c>
      <c r="AL249" s="1011"/>
      <c r="AM249" s="1011"/>
      <c r="AN249" s="1011"/>
      <c r="AO249" s="1011"/>
      <c r="AP249" s="1011"/>
      <c r="AQ249" s="828">
        <v>40000000</v>
      </c>
      <c r="AR249" s="828">
        <v>40000000</v>
      </c>
      <c r="AS249" s="829">
        <v>0</v>
      </c>
      <c r="AT249" s="829">
        <v>0</v>
      </c>
      <c r="AU249" s="829">
        <v>0</v>
      </c>
      <c r="AV249" s="828">
        <v>40000000</v>
      </c>
      <c r="AW249" s="829">
        <v>0</v>
      </c>
      <c r="AX249" s="829">
        <v>0</v>
      </c>
      <c r="AY249" s="829">
        <v>0</v>
      </c>
      <c r="AZ249" s="829">
        <v>0</v>
      </c>
      <c r="BA249" s="829">
        <v>0</v>
      </c>
      <c r="BB249" s="829">
        <v>0</v>
      </c>
      <c r="BC249" s="829">
        <v>0</v>
      </c>
      <c r="BD249" s="818"/>
      <c r="BE249" s="830">
        <f t="shared" si="18"/>
        <v>0</v>
      </c>
      <c r="BF249" s="830">
        <f t="shared" si="19"/>
        <v>0</v>
      </c>
    </row>
    <row r="250" spans="1:58" x14ac:dyDescent="0.25">
      <c r="A250" s="826" t="str">
        <f t="shared" si="20"/>
        <v>C250210004021110</v>
      </c>
      <c r="B250" s="1012" t="s">
        <v>119</v>
      </c>
      <c r="C250" s="1011"/>
      <c r="D250" s="1012" t="s">
        <v>354</v>
      </c>
      <c r="E250" s="1011"/>
      <c r="F250" s="1012" t="s">
        <v>356</v>
      </c>
      <c r="G250" s="1011"/>
      <c r="H250" s="1012" t="s">
        <v>315</v>
      </c>
      <c r="I250" s="1011"/>
      <c r="J250" s="1012" t="s">
        <v>312</v>
      </c>
      <c r="K250" s="1011"/>
      <c r="L250" s="1011"/>
      <c r="M250" s="1012" t="s">
        <v>314</v>
      </c>
      <c r="N250" s="1011"/>
      <c r="O250" s="1011"/>
      <c r="P250" s="1012" t="s">
        <v>100</v>
      </c>
      <c r="Q250" s="1011"/>
      <c r="R250" s="1012"/>
      <c r="S250" s="1011"/>
      <c r="T250" s="1013" t="s">
        <v>362</v>
      </c>
      <c r="U250" s="1011"/>
      <c r="V250" s="1011"/>
      <c r="W250" s="1011"/>
      <c r="X250" s="1011"/>
      <c r="Y250" s="1011"/>
      <c r="Z250" s="1011"/>
      <c r="AA250" s="1011"/>
      <c r="AB250" s="1012" t="s">
        <v>305</v>
      </c>
      <c r="AC250" s="1011"/>
      <c r="AD250" s="1011"/>
      <c r="AE250" s="1011"/>
      <c r="AF250" s="1011"/>
      <c r="AG250" s="1012" t="s">
        <v>306</v>
      </c>
      <c r="AH250" s="1011"/>
      <c r="AI250" s="1011"/>
      <c r="AJ250" s="827" t="s">
        <v>85</v>
      </c>
      <c r="AK250" s="1010" t="s">
        <v>307</v>
      </c>
      <c r="AL250" s="1011"/>
      <c r="AM250" s="1011"/>
      <c r="AN250" s="1011"/>
      <c r="AO250" s="1011"/>
      <c r="AP250" s="1011"/>
      <c r="AQ250" s="829">
        <v>0</v>
      </c>
      <c r="AR250" s="829">
        <v>0</v>
      </c>
      <c r="AS250" s="829">
        <v>0</v>
      </c>
      <c r="AT250" s="829">
        <v>0</v>
      </c>
      <c r="AU250" s="829">
        <v>0</v>
      </c>
      <c r="AV250" s="829">
        <v>0</v>
      </c>
      <c r="AW250" s="829">
        <v>0</v>
      </c>
      <c r="AX250" s="829">
        <v>0</v>
      </c>
      <c r="AY250" s="829">
        <v>0</v>
      </c>
      <c r="AZ250" s="829">
        <v>0</v>
      </c>
      <c r="BA250" s="829">
        <v>0</v>
      </c>
      <c r="BB250" s="829">
        <v>0</v>
      </c>
      <c r="BC250" s="829">
        <v>0</v>
      </c>
      <c r="BD250" s="818"/>
      <c r="BE250" s="830" t="e">
        <f t="shared" si="18"/>
        <v>#DIV/0!</v>
      </c>
      <c r="BF250" s="830" t="e">
        <f t="shared" si="19"/>
        <v>#DIV/0!</v>
      </c>
    </row>
    <row r="251" spans="1:58" s="960" customFormat="1" x14ac:dyDescent="0.25">
      <c r="A251" s="954" t="str">
        <f t="shared" si="20"/>
        <v>C25021000510</v>
      </c>
      <c r="B251" s="1036" t="s">
        <v>119</v>
      </c>
      <c r="C251" s="1022"/>
      <c r="D251" s="1036" t="s">
        <v>354</v>
      </c>
      <c r="E251" s="1022"/>
      <c r="F251" s="1036" t="s">
        <v>356</v>
      </c>
      <c r="G251" s="1022"/>
      <c r="H251" s="1036" t="s">
        <v>316</v>
      </c>
      <c r="I251" s="1022"/>
      <c r="J251" s="1036"/>
      <c r="K251" s="1022"/>
      <c r="L251" s="1022"/>
      <c r="M251" s="1036"/>
      <c r="N251" s="1022"/>
      <c r="O251" s="1022"/>
      <c r="P251" s="1036"/>
      <c r="Q251" s="1022"/>
      <c r="R251" s="1036"/>
      <c r="S251" s="1022"/>
      <c r="T251" s="1038" t="s">
        <v>365</v>
      </c>
      <c r="U251" s="1022"/>
      <c r="V251" s="1022"/>
      <c r="W251" s="1022"/>
      <c r="X251" s="1022"/>
      <c r="Y251" s="1022"/>
      <c r="Z251" s="1022"/>
      <c r="AA251" s="1022"/>
      <c r="AB251" s="1036" t="s">
        <v>305</v>
      </c>
      <c r="AC251" s="1022"/>
      <c r="AD251" s="1022"/>
      <c r="AE251" s="1022"/>
      <c r="AF251" s="1022"/>
      <c r="AG251" s="1036" t="s">
        <v>306</v>
      </c>
      <c r="AH251" s="1022"/>
      <c r="AI251" s="1022"/>
      <c r="AJ251" s="955" t="s">
        <v>85</v>
      </c>
      <c r="AK251" s="1037" t="s">
        <v>307</v>
      </c>
      <c r="AL251" s="1022"/>
      <c r="AM251" s="1022"/>
      <c r="AN251" s="1022"/>
      <c r="AO251" s="1022"/>
      <c r="AP251" s="1022"/>
      <c r="AQ251" s="956">
        <v>900000000</v>
      </c>
      <c r="AR251" s="956">
        <v>900000000</v>
      </c>
      <c r="AS251" s="957">
        <v>0</v>
      </c>
      <c r="AT251" s="957">
        <v>0</v>
      </c>
      <c r="AU251" s="956">
        <v>745605615</v>
      </c>
      <c r="AV251" s="956">
        <v>154394385</v>
      </c>
      <c r="AW251" s="956">
        <v>367072603</v>
      </c>
      <c r="AX251" s="956">
        <v>378533012</v>
      </c>
      <c r="AY251" s="956">
        <v>367072603</v>
      </c>
      <c r="AZ251" s="957">
        <v>0</v>
      </c>
      <c r="BA251" s="956">
        <v>367072603</v>
      </c>
      <c r="BB251" s="957">
        <v>0</v>
      </c>
      <c r="BC251" s="957">
        <v>0</v>
      </c>
      <c r="BD251" s="958"/>
      <c r="BE251" s="959">
        <f t="shared" si="18"/>
        <v>0.82845068333333338</v>
      </c>
      <c r="BF251" s="959">
        <f t="shared" si="19"/>
        <v>0.4078584477777778</v>
      </c>
    </row>
    <row r="252" spans="1:58" x14ac:dyDescent="0.25">
      <c r="A252" s="826" t="str">
        <f t="shared" si="20"/>
        <v>C250210005010</v>
      </c>
      <c r="B252" s="1018" t="s">
        <v>119</v>
      </c>
      <c r="C252" s="1011"/>
      <c r="D252" s="1018" t="s">
        <v>354</v>
      </c>
      <c r="E252" s="1011"/>
      <c r="F252" s="1018" t="s">
        <v>356</v>
      </c>
      <c r="G252" s="1011"/>
      <c r="H252" s="1018" t="s">
        <v>316</v>
      </c>
      <c r="I252" s="1011"/>
      <c r="J252" s="1018" t="s">
        <v>312</v>
      </c>
      <c r="K252" s="1011"/>
      <c r="L252" s="1011"/>
      <c r="M252" s="1018"/>
      <c r="N252" s="1011"/>
      <c r="O252" s="1011"/>
      <c r="P252" s="1018"/>
      <c r="Q252" s="1011"/>
      <c r="R252" s="1018"/>
      <c r="S252" s="1011"/>
      <c r="T252" s="1020" t="s">
        <v>365</v>
      </c>
      <c r="U252" s="1011"/>
      <c r="V252" s="1011"/>
      <c r="W252" s="1011"/>
      <c r="X252" s="1011"/>
      <c r="Y252" s="1011"/>
      <c r="Z252" s="1011"/>
      <c r="AA252" s="1011"/>
      <c r="AB252" s="1018" t="s">
        <v>305</v>
      </c>
      <c r="AC252" s="1011"/>
      <c r="AD252" s="1011"/>
      <c r="AE252" s="1011"/>
      <c r="AF252" s="1011"/>
      <c r="AG252" s="1018" t="s">
        <v>306</v>
      </c>
      <c r="AH252" s="1011"/>
      <c r="AI252" s="1011"/>
      <c r="AJ252" s="815" t="s">
        <v>85</v>
      </c>
      <c r="AK252" s="1019" t="s">
        <v>307</v>
      </c>
      <c r="AL252" s="1011"/>
      <c r="AM252" s="1011"/>
      <c r="AN252" s="1011"/>
      <c r="AO252" s="1011"/>
      <c r="AP252" s="1011"/>
      <c r="AQ252" s="816">
        <v>900000000</v>
      </c>
      <c r="AR252" s="816">
        <v>900000000</v>
      </c>
      <c r="AS252" s="817">
        <v>0</v>
      </c>
      <c r="AT252" s="817">
        <v>0</v>
      </c>
      <c r="AU252" s="816">
        <v>745605615</v>
      </c>
      <c r="AV252" s="816">
        <v>154394385</v>
      </c>
      <c r="AW252" s="816">
        <v>367072603</v>
      </c>
      <c r="AX252" s="816">
        <v>378533012</v>
      </c>
      <c r="AY252" s="816">
        <v>367072603</v>
      </c>
      <c r="AZ252" s="817">
        <v>0</v>
      </c>
      <c r="BA252" s="816">
        <v>367072603</v>
      </c>
      <c r="BB252" s="817">
        <v>0</v>
      </c>
      <c r="BC252" s="817">
        <v>0</v>
      </c>
      <c r="BD252" s="818"/>
      <c r="BE252" s="820">
        <f t="shared" si="18"/>
        <v>0.82845068333333338</v>
      </c>
      <c r="BF252" s="820">
        <f t="shared" si="19"/>
        <v>0.4078584477777778</v>
      </c>
    </row>
    <row r="253" spans="1:58" x14ac:dyDescent="0.25">
      <c r="A253" s="826" t="str">
        <f t="shared" si="20"/>
        <v>C2502100050210</v>
      </c>
      <c r="B253" s="1018" t="s">
        <v>119</v>
      </c>
      <c r="C253" s="1011"/>
      <c r="D253" s="1018" t="s">
        <v>354</v>
      </c>
      <c r="E253" s="1011"/>
      <c r="F253" s="1018" t="s">
        <v>356</v>
      </c>
      <c r="G253" s="1011"/>
      <c r="H253" s="1018" t="s">
        <v>316</v>
      </c>
      <c r="I253" s="1011"/>
      <c r="J253" s="1018" t="s">
        <v>312</v>
      </c>
      <c r="K253" s="1011"/>
      <c r="L253" s="1011"/>
      <c r="M253" s="1018" t="s">
        <v>314</v>
      </c>
      <c r="N253" s="1011"/>
      <c r="O253" s="1011"/>
      <c r="P253" s="1018"/>
      <c r="Q253" s="1011"/>
      <c r="R253" s="1018"/>
      <c r="S253" s="1011"/>
      <c r="T253" s="1020" t="s">
        <v>358</v>
      </c>
      <c r="U253" s="1011"/>
      <c r="V253" s="1011"/>
      <c r="W253" s="1011"/>
      <c r="X253" s="1011"/>
      <c r="Y253" s="1011"/>
      <c r="Z253" s="1011"/>
      <c r="AA253" s="1011"/>
      <c r="AB253" s="1018" t="s">
        <v>305</v>
      </c>
      <c r="AC253" s="1011"/>
      <c r="AD253" s="1011"/>
      <c r="AE253" s="1011"/>
      <c r="AF253" s="1011"/>
      <c r="AG253" s="1018" t="s">
        <v>306</v>
      </c>
      <c r="AH253" s="1011"/>
      <c r="AI253" s="1011"/>
      <c r="AJ253" s="815" t="s">
        <v>85</v>
      </c>
      <c r="AK253" s="1019" t="s">
        <v>307</v>
      </c>
      <c r="AL253" s="1011"/>
      <c r="AM253" s="1011"/>
      <c r="AN253" s="1011"/>
      <c r="AO253" s="1011"/>
      <c r="AP253" s="1011"/>
      <c r="AQ253" s="816">
        <v>900000000</v>
      </c>
      <c r="AR253" s="816">
        <v>900000000</v>
      </c>
      <c r="AS253" s="817">
        <v>0</v>
      </c>
      <c r="AT253" s="817">
        <v>0</v>
      </c>
      <c r="AU253" s="816">
        <v>745605615</v>
      </c>
      <c r="AV253" s="816">
        <v>154394385</v>
      </c>
      <c r="AW253" s="816">
        <v>367072603</v>
      </c>
      <c r="AX253" s="816">
        <v>378533012</v>
      </c>
      <c r="AY253" s="816">
        <v>367072603</v>
      </c>
      <c r="AZ253" s="817">
        <v>0</v>
      </c>
      <c r="BA253" s="816">
        <v>367072603</v>
      </c>
      <c r="BB253" s="817">
        <v>0</v>
      </c>
      <c r="BC253" s="817">
        <v>0</v>
      </c>
      <c r="BD253" s="818"/>
      <c r="BE253" s="820">
        <f t="shared" si="18"/>
        <v>0.82845068333333338</v>
      </c>
      <c r="BF253" s="820">
        <f t="shared" si="19"/>
        <v>0.4078584477777778</v>
      </c>
    </row>
    <row r="254" spans="1:58" x14ac:dyDescent="0.25">
      <c r="A254" s="826" t="str">
        <f t="shared" si="20"/>
        <v>C25021000502110</v>
      </c>
      <c r="B254" s="1012" t="s">
        <v>119</v>
      </c>
      <c r="C254" s="1011"/>
      <c r="D254" s="1012" t="s">
        <v>354</v>
      </c>
      <c r="E254" s="1011"/>
      <c r="F254" s="1012" t="s">
        <v>356</v>
      </c>
      <c r="G254" s="1011"/>
      <c r="H254" s="1012" t="s">
        <v>316</v>
      </c>
      <c r="I254" s="1011"/>
      <c r="J254" s="1012" t="s">
        <v>312</v>
      </c>
      <c r="K254" s="1011"/>
      <c r="L254" s="1011"/>
      <c r="M254" s="1012" t="s">
        <v>314</v>
      </c>
      <c r="N254" s="1011"/>
      <c r="O254" s="1011"/>
      <c r="P254" s="1012" t="s">
        <v>311</v>
      </c>
      <c r="Q254" s="1011"/>
      <c r="R254" s="1012"/>
      <c r="S254" s="1011"/>
      <c r="T254" s="1013" t="s">
        <v>364</v>
      </c>
      <c r="U254" s="1011"/>
      <c r="V254" s="1011"/>
      <c r="W254" s="1011"/>
      <c r="X254" s="1011"/>
      <c r="Y254" s="1011"/>
      <c r="Z254" s="1011"/>
      <c r="AA254" s="1011"/>
      <c r="AB254" s="1012" t="s">
        <v>305</v>
      </c>
      <c r="AC254" s="1011"/>
      <c r="AD254" s="1011"/>
      <c r="AE254" s="1011"/>
      <c r="AF254" s="1011"/>
      <c r="AG254" s="1012" t="s">
        <v>306</v>
      </c>
      <c r="AH254" s="1011"/>
      <c r="AI254" s="1011"/>
      <c r="AJ254" s="827" t="s">
        <v>85</v>
      </c>
      <c r="AK254" s="1010" t="s">
        <v>307</v>
      </c>
      <c r="AL254" s="1011"/>
      <c r="AM254" s="1011"/>
      <c r="AN254" s="1011"/>
      <c r="AO254" s="1011"/>
      <c r="AP254" s="1011"/>
      <c r="AQ254" s="828">
        <v>435700000</v>
      </c>
      <c r="AR254" s="828">
        <v>435700000</v>
      </c>
      <c r="AS254" s="829">
        <v>0</v>
      </c>
      <c r="AT254" s="829">
        <v>0</v>
      </c>
      <c r="AU254" s="828">
        <v>349013333</v>
      </c>
      <c r="AV254" s="828">
        <v>86686667</v>
      </c>
      <c r="AW254" s="828">
        <v>179413333</v>
      </c>
      <c r="AX254" s="828">
        <v>169600000</v>
      </c>
      <c r="AY254" s="828">
        <v>179413333</v>
      </c>
      <c r="AZ254" s="829">
        <v>0</v>
      </c>
      <c r="BA254" s="828">
        <v>179413333</v>
      </c>
      <c r="BB254" s="829">
        <v>0</v>
      </c>
      <c r="BC254" s="829">
        <v>0</v>
      </c>
      <c r="BD254" s="818"/>
      <c r="BE254" s="830">
        <f t="shared" si="18"/>
        <v>0.80104047050722971</v>
      </c>
      <c r="BF254" s="830">
        <f t="shared" si="19"/>
        <v>0.41178180628873079</v>
      </c>
    </row>
    <row r="255" spans="1:58" x14ac:dyDescent="0.25">
      <c r="A255" s="826" t="str">
        <f t="shared" si="20"/>
        <v>C25021000502210</v>
      </c>
      <c r="B255" s="1012" t="s">
        <v>119</v>
      </c>
      <c r="C255" s="1011"/>
      <c r="D255" s="1012" t="s">
        <v>354</v>
      </c>
      <c r="E255" s="1011"/>
      <c r="F255" s="1012" t="s">
        <v>356</v>
      </c>
      <c r="G255" s="1011"/>
      <c r="H255" s="1012" t="s">
        <v>316</v>
      </c>
      <c r="I255" s="1011"/>
      <c r="J255" s="1012" t="s">
        <v>312</v>
      </c>
      <c r="K255" s="1011"/>
      <c r="L255" s="1011"/>
      <c r="M255" s="1012" t="s">
        <v>314</v>
      </c>
      <c r="N255" s="1011"/>
      <c r="O255" s="1011"/>
      <c r="P255" s="1012" t="s">
        <v>314</v>
      </c>
      <c r="Q255" s="1011"/>
      <c r="R255" s="1012"/>
      <c r="S255" s="1011"/>
      <c r="T255" s="1013" t="s">
        <v>359</v>
      </c>
      <c r="U255" s="1011"/>
      <c r="V255" s="1011"/>
      <c r="W255" s="1011"/>
      <c r="X255" s="1011"/>
      <c r="Y255" s="1011"/>
      <c r="Z255" s="1011"/>
      <c r="AA255" s="1011"/>
      <c r="AB255" s="1012" t="s">
        <v>305</v>
      </c>
      <c r="AC255" s="1011"/>
      <c r="AD255" s="1011"/>
      <c r="AE255" s="1011"/>
      <c r="AF255" s="1011"/>
      <c r="AG255" s="1012" t="s">
        <v>306</v>
      </c>
      <c r="AH255" s="1011"/>
      <c r="AI255" s="1011"/>
      <c r="AJ255" s="827" t="s">
        <v>85</v>
      </c>
      <c r="AK255" s="1010" t="s">
        <v>307</v>
      </c>
      <c r="AL255" s="1011"/>
      <c r="AM255" s="1011"/>
      <c r="AN255" s="1011"/>
      <c r="AO255" s="1011"/>
      <c r="AP255" s="1011"/>
      <c r="AQ255" s="828">
        <v>154000000</v>
      </c>
      <c r="AR255" s="828">
        <v>154000000</v>
      </c>
      <c r="AS255" s="829">
        <v>0</v>
      </c>
      <c r="AT255" s="829">
        <v>0</v>
      </c>
      <c r="AU255" s="828">
        <v>154000000</v>
      </c>
      <c r="AV255" s="829">
        <v>0</v>
      </c>
      <c r="AW255" s="828">
        <v>24000000</v>
      </c>
      <c r="AX255" s="828">
        <v>130000000</v>
      </c>
      <c r="AY255" s="828">
        <v>24000000</v>
      </c>
      <c r="AZ255" s="829">
        <v>0</v>
      </c>
      <c r="BA255" s="828">
        <v>24000000</v>
      </c>
      <c r="BB255" s="829">
        <v>0</v>
      </c>
      <c r="BC255" s="829">
        <v>0</v>
      </c>
      <c r="BD255" s="818"/>
      <c r="BE255" s="830">
        <f t="shared" si="18"/>
        <v>1</v>
      </c>
      <c r="BF255" s="830">
        <f t="shared" si="19"/>
        <v>0.15584415584415584</v>
      </c>
    </row>
    <row r="256" spans="1:58" x14ac:dyDescent="0.25">
      <c r="A256" s="826" t="str">
        <f t="shared" si="20"/>
        <v>C25021000502310</v>
      </c>
      <c r="B256" s="1012" t="s">
        <v>119</v>
      </c>
      <c r="C256" s="1011"/>
      <c r="D256" s="1012" t="s">
        <v>354</v>
      </c>
      <c r="E256" s="1011"/>
      <c r="F256" s="1012" t="s">
        <v>356</v>
      </c>
      <c r="G256" s="1011"/>
      <c r="H256" s="1012" t="s">
        <v>316</v>
      </c>
      <c r="I256" s="1011"/>
      <c r="J256" s="1012" t="s">
        <v>312</v>
      </c>
      <c r="K256" s="1011"/>
      <c r="L256" s="1011"/>
      <c r="M256" s="1012" t="s">
        <v>314</v>
      </c>
      <c r="N256" s="1011"/>
      <c r="O256" s="1011"/>
      <c r="P256" s="1012" t="s">
        <v>321</v>
      </c>
      <c r="Q256" s="1011"/>
      <c r="R256" s="1012"/>
      <c r="S256" s="1011"/>
      <c r="T256" s="1013" t="s">
        <v>360</v>
      </c>
      <c r="U256" s="1011"/>
      <c r="V256" s="1011"/>
      <c r="W256" s="1011"/>
      <c r="X256" s="1011"/>
      <c r="Y256" s="1011"/>
      <c r="Z256" s="1011"/>
      <c r="AA256" s="1011"/>
      <c r="AB256" s="1012" t="s">
        <v>305</v>
      </c>
      <c r="AC256" s="1011"/>
      <c r="AD256" s="1011"/>
      <c r="AE256" s="1011"/>
      <c r="AF256" s="1011"/>
      <c r="AG256" s="1012" t="s">
        <v>306</v>
      </c>
      <c r="AH256" s="1011"/>
      <c r="AI256" s="1011"/>
      <c r="AJ256" s="827" t="s">
        <v>85</v>
      </c>
      <c r="AK256" s="1010" t="s">
        <v>307</v>
      </c>
      <c r="AL256" s="1011"/>
      <c r="AM256" s="1011"/>
      <c r="AN256" s="1011"/>
      <c r="AO256" s="1011"/>
      <c r="AP256" s="1011"/>
      <c r="AQ256" s="828">
        <v>65000000</v>
      </c>
      <c r="AR256" s="828">
        <v>65000000</v>
      </c>
      <c r="AS256" s="829">
        <v>0</v>
      </c>
      <c r="AT256" s="829">
        <v>0</v>
      </c>
      <c r="AU256" s="828">
        <v>55000000</v>
      </c>
      <c r="AV256" s="828">
        <v>10000000</v>
      </c>
      <c r="AW256" s="828">
        <v>31401535</v>
      </c>
      <c r="AX256" s="828">
        <v>23598465</v>
      </c>
      <c r="AY256" s="828">
        <v>31401535</v>
      </c>
      <c r="AZ256" s="829">
        <v>0</v>
      </c>
      <c r="BA256" s="828">
        <v>31401535</v>
      </c>
      <c r="BB256" s="829">
        <v>0</v>
      </c>
      <c r="BC256" s="829">
        <v>0</v>
      </c>
      <c r="BD256" s="818"/>
      <c r="BE256" s="830">
        <f t="shared" si="18"/>
        <v>0.84615384615384615</v>
      </c>
      <c r="BF256" s="830">
        <f t="shared" si="19"/>
        <v>0.48310053846153844</v>
      </c>
    </row>
    <row r="257" spans="1:58" x14ac:dyDescent="0.25">
      <c r="A257" s="826" t="str">
        <f t="shared" si="20"/>
        <v>C25021000502410</v>
      </c>
      <c r="B257" s="1012" t="s">
        <v>119</v>
      </c>
      <c r="C257" s="1011"/>
      <c r="D257" s="1012" t="s">
        <v>354</v>
      </c>
      <c r="E257" s="1011"/>
      <c r="F257" s="1012" t="s">
        <v>356</v>
      </c>
      <c r="G257" s="1011"/>
      <c r="H257" s="1012" t="s">
        <v>316</v>
      </c>
      <c r="I257" s="1011"/>
      <c r="J257" s="1012" t="s">
        <v>312</v>
      </c>
      <c r="K257" s="1011"/>
      <c r="L257" s="1011"/>
      <c r="M257" s="1012" t="s">
        <v>314</v>
      </c>
      <c r="N257" s="1011"/>
      <c r="O257" s="1011"/>
      <c r="P257" s="1012" t="s">
        <v>315</v>
      </c>
      <c r="Q257" s="1011"/>
      <c r="R257" s="1012"/>
      <c r="S257" s="1011"/>
      <c r="T257" s="1013" t="s">
        <v>104</v>
      </c>
      <c r="U257" s="1011"/>
      <c r="V257" s="1011"/>
      <c r="W257" s="1011"/>
      <c r="X257" s="1011"/>
      <c r="Y257" s="1011"/>
      <c r="Z257" s="1011"/>
      <c r="AA257" s="1011"/>
      <c r="AB257" s="1012" t="s">
        <v>305</v>
      </c>
      <c r="AC257" s="1011"/>
      <c r="AD257" s="1011"/>
      <c r="AE257" s="1011"/>
      <c r="AF257" s="1011"/>
      <c r="AG257" s="1012" t="s">
        <v>306</v>
      </c>
      <c r="AH257" s="1011"/>
      <c r="AI257" s="1011"/>
      <c r="AJ257" s="827" t="s">
        <v>85</v>
      </c>
      <c r="AK257" s="1010" t="s">
        <v>307</v>
      </c>
      <c r="AL257" s="1011"/>
      <c r="AM257" s="1011"/>
      <c r="AN257" s="1011"/>
      <c r="AO257" s="1011"/>
      <c r="AP257" s="1011"/>
      <c r="AQ257" s="828">
        <v>245300000</v>
      </c>
      <c r="AR257" s="828">
        <v>245300000</v>
      </c>
      <c r="AS257" s="829">
        <v>0</v>
      </c>
      <c r="AT257" s="829">
        <v>0</v>
      </c>
      <c r="AU257" s="828">
        <v>187592282</v>
      </c>
      <c r="AV257" s="828">
        <v>57707718</v>
      </c>
      <c r="AW257" s="828">
        <v>132257735</v>
      </c>
      <c r="AX257" s="828">
        <v>55334547</v>
      </c>
      <c r="AY257" s="828">
        <v>132257735</v>
      </c>
      <c r="AZ257" s="829">
        <v>0</v>
      </c>
      <c r="BA257" s="828">
        <v>132257735</v>
      </c>
      <c r="BB257" s="829">
        <v>0</v>
      </c>
      <c r="BC257" s="829">
        <v>0</v>
      </c>
      <c r="BD257" s="818"/>
      <c r="BE257" s="830">
        <f t="shared" si="18"/>
        <v>0.76474635955972281</v>
      </c>
      <c r="BF257" s="830">
        <f t="shared" si="19"/>
        <v>0.53916728495719524</v>
      </c>
    </row>
    <row r="258" spans="1:58" x14ac:dyDescent="0.25">
      <c r="A258" s="826" t="str">
        <f t="shared" si="20"/>
        <v>C25021000502610</v>
      </c>
      <c r="B258" s="1012" t="s">
        <v>119</v>
      </c>
      <c r="C258" s="1011"/>
      <c r="D258" s="1012" t="s">
        <v>354</v>
      </c>
      <c r="E258" s="1011"/>
      <c r="F258" s="1012" t="s">
        <v>356</v>
      </c>
      <c r="G258" s="1011"/>
      <c r="H258" s="1012" t="s">
        <v>316</v>
      </c>
      <c r="I258" s="1011"/>
      <c r="J258" s="1012" t="s">
        <v>312</v>
      </c>
      <c r="K258" s="1011"/>
      <c r="L258" s="1011"/>
      <c r="M258" s="1012" t="s">
        <v>314</v>
      </c>
      <c r="N258" s="1011"/>
      <c r="O258" s="1011"/>
      <c r="P258" s="1012" t="s">
        <v>324</v>
      </c>
      <c r="Q258" s="1011"/>
      <c r="R258" s="1012"/>
      <c r="S258" s="1011"/>
      <c r="T258" s="1013" t="s">
        <v>361</v>
      </c>
      <c r="U258" s="1011"/>
      <c r="V258" s="1011"/>
      <c r="W258" s="1011"/>
      <c r="X258" s="1011"/>
      <c r="Y258" s="1011"/>
      <c r="Z258" s="1011"/>
      <c r="AA258" s="1011"/>
      <c r="AB258" s="1012" t="s">
        <v>305</v>
      </c>
      <c r="AC258" s="1011"/>
      <c r="AD258" s="1011"/>
      <c r="AE258" s="1011"/>
      <c r="AF258" s="1011"/>
      <c r="AG258" s="1012" t="s">
        <v>306</v>
      </c>
      <c r="AH258" s="1011"/>
      <c r="AI258" s="1011"/>
      <c r="AJ258" s="827" t="s">
        <v>85</v>
      </c>
      <c r="AK258" s="1010" t="s">
        <v>307</v>
      </c>
      <c r="AL258" s="1011"/>
      <c r="AM258" s="1011"/>
      <c r="AN258" s="1011"/>
      <c r="AO258" s="1011"/>
      <c r="AP258" s="1011"/>
      <c r="AQ258" s="829">
        <v>0</v>
      </c>
      <c r="AR258" s="829">
        <v>0</v>
      </c>
      <c r="AS258" s="829">
        <v>0</v>
      </c>
      <c r="AT258" s="829">
        <v>0</v>
      </c>
      <c r="AU258" s="829">
        <v>0</v>
      </c>
      <c r="AV258" s="829">
        <v>0</v>
      </c>
      <c r="AW258" s="829">
        <v>0</v>
      </c>
      <c r="AX258" s="829">
        <v>0</v>
      </c>
      <c r="AY258" s="829">
        <v>0</v>
      </c>
      <c r="AZ258" s="829">
        <v>0</v>
      </c>
      <c r="BA258" s="829">
        <v>0</v>
      </c>
      <c r="BB258" s="829">
        <v>0</v>
      </c>
      <c r="BC258" s="829">
        <v>0</v>
      </c>
      <c r="BD258" s="818"/>
      <c r="BE258" s="830" t="e">
        <f t="shared" si="18"/>
        <v>#DIV/0!</v>
      </c>
      <c r="BF258" s="830" t="e">
        <f t="shared" si="19"/>
        <v>#DIV/0!</v>
      </c>
    </row>
    <row r="259" spans="1:58" x14ac:dyDescent="0.25">
      <c r="A259" s="826" t="str">
        <f t="shared" si="20"/>
        <v>C250210005021110</v>
      </c>
      <c r="B259" s="1012" t="s">
        <v>119</v>
      </c>
      <c r="C259" s="1011"/>
      <c r="D259" s="1012" t="s">
        <v>354</v>
      </c>
      <c r="E259" s="1011"/>
      <c r="F259" s="1012" t="s">
        <v>356</v>
      </c>
      <c r="G259" s="1011"/>
      <c r="H259" s="1012" t="s">
        <v>316</v>
      </c>
      <c r="I259" s="1011"/>
      <c r="J259" s="1012" t="s">
        <v>312</v>
      </c>
      <c r="K259" s="1011"/>
      <c r="L259" s="1011"/>
      <c r="M259" s="1012" t="s">
        <v>314</v>
      </c>
      <c r="N259" s="1011"/>
      <c r="O259" s="1011"/>
      <c r="P259" s="1012" t="s">
        <v>100</v>
      </c>
      <c r="Q259" s="1011"/>
      <c r="R259" s="1012"/>
      <c r="S259" s="1011"/>
      <c r="T259" s="1013" t="s">
        <v>362</v>
      </c>
      <c r="U259" s="1011"/>
      <c r="V259" s="1011"/>
      <c r="W259" s="1011"/>
      <c r="X259" s="1011"/>
      <c r="Y259" s="1011"/>
      <c r="Z259" s="1011"/>
      <c r="AA259" s="1011"/>
      <c r="AB259" s="1012" t="s">
        <v>305</v>
      </c>
      <c r="AC259" s="1011"/>
      <c r="AD259" s="1011"/>
      <c r="AE259" s="1011"/>
      <c r="AF259" s="1011"/>
      <c r="AG259" s="1012" t="s">
        <v>306</v>
      </c>
      <c r="AH259" s="1011"/>
      <c r="AI259" s="1011"/>
      <c r="AJ259" s="827" t="s">
        <v>85</v>
      </c>
      <c r="AK259" s="1010" t="s">
        <v>307</v>
      </c>
      <c r="AL259" s="1011"/>
      <c r="AM259" s="1011"/>
      <c r="AN259" s="1011"/>
      <c r="AO259" s="1011"/>
      <c r="AP259" s="1011"/>
      <c r="AQ259" s="829">
        <v>0</v>
      </c>
      <c r="AR259" s="829">
        <v>0</v>
      </c>
      <c r="AS259" s="829">
        <v>0</v>
      </c>
      <c r="AT259" s="829">
        <v>0</v>
      </c>
      <c r="AU259" s="829">
        <v>0</v>
      </c>
      <c r="AV259" s="829">
        <v>0</v>
      </c>
      <c r="AW259" s="829">
        <v>0</v>
      </c>
      <c r="AX259" s="829">
        <v>0</v>
      </c>
      <c r="AY259" s="829">
        <v>0</v>
      </c>
      <c r="AZ259" s="829">
        <v>0</v>
      </c>
      <c r="BA259" s="829">
        <v>0</v>
      </c>
      <c r="BB259" s="829">
        <v>0</v>
      </c>
      <c r="BC259" s="829">
        <v>0</v>
      </c>
      <c r="BD259" s="818"/>
      <c r="BE259" s="830" t="e">
        <f t="shared" si="18"/>
        <v>#DIV/0!</v>
      </c>
      <c r="BF259" s="830" t="e">
        <f t="shared" si="19"/>
        <v>#DIV/0!</v>
      </c>
    </row>
    <row r="260" spans="1:58" s="960" customFormat="1" x14ac:dyDescent="0.25">
      <c r="A260" s="954" t="str">
        <f t="shared" si="20"/>
        <v>C25021000610</v>
      </c>
      <c r="B260" s="1036" t="s">
        <v>119</v>
      </c>
      <c r="C260" s="1022"/>
      <c r="D260" s="1036" t="s">
        <v>354</v>
      </c>
      <c r="E260" s="1022"/>
      <c r="F260" s="1036" t="s">
        <v>356</v>
      </c>
      <c r="G260" s="1022"/>
      <c r="H260" s="1036" t="s">
        <v>324</v>
      </c>
      <c r="I260" s="1022"/>
      <c r="J260" s="1036"/>
      <c r="K260" s="1022"/>
      <c r="L260" s="1022"/>
      <c r="M260" s="1036"/>
      <c r="N260" s="1022"/>
      <c r="O260" s="1022"/>
      <c r="P260" s="1036"/>
      <c r="Q260" s="1022"/>
      <c r="R260" s="1036"/>
      <c r="S260" s="1022"/>
      <c r="T260" s="1038" t="s">
        <v>366</v>
      </c>
      <c r="U260" s="1022"/>
      <c r="V260" s="1022"/>
      <c r="W260" s="1022"/>
      <c r="X260" s="1022"/>
      <c r="Y260" s="1022"/>
      <c r="Z260" s="1022"/>
      <c r="AA260" s="1022"/>
      <c r="AB260" s="1036" t="s">
        <v>305</v>
      </c>
      <c r="AC260" s="1022"/>
      <c r="AD260" s="1022"/>
      <c r="AE260" s="1022"/>
      <c r="AF260" s="1022"/>
      <c r="AG260" s="1036" t="s">
        <v>306</v>
      </c>
      <c r="AH260" s="1022"/>
      <c r="AI260" s="1022"/>
      <c r="AJ260" s="955" t="s">
        <v>85</v>
      </c>
      <c r="AK260" s="1037" t="s">
        <v>307</v>
      </c>
      <c r="AL260" s="1022"/>
      <c r="AM260" s="1022"/>
      <c r="AN260" s="1022"/>
      <c r="AO260" s="1022"/>
      <c r="AP260" s="1022"/>
      <c r="AQ260" s="956">
        <v>4000000000</v>
      </c>
      <c r="AR260" s="956">
        <v>3200000000</v>
      </c>
      <c r="AS260" s="956">
        <v>400000000</v>
      </c>
      <c r="AT260" s="956">
        <v>400000000</v>
      </c>
      <c r="AU260" s="956">
        <v>2750216307</v>
      </c>
      <c r="AV260" s="956">
        <v>449783693</v>
      </c>
      <c r="AW260" s="956">
        <v>1566548245</v>
      </c>
      <c r="AX260" s="956">
        <v>1183668062</v>
      </c>
      <c r="AY260" s="956">
        <v>1565083879</v>
      </c>
      <c r="AZ260" s="956">
        <v>1464366</v>
      </c>
      <c r="BA260" s="956">
        <v>1565083879</v>
      </c>
      <c r="BB260" s="957">
        <v>0</v>
      </c>
      <c r="BC260" s="956">
        <v>1535129</v>
      </c>
      <c r="BD260" s="958"/>
      <c r="BE260" s="959">
        <f t="shared" si="18"/>
        <v>0.68755407675000002</v>
      </c>
      <c r="BF260" s="959">
        <f t="shared" si="19"/>
        <v>0.39163706124999997</v>
      </c>
    </row>
    <row r="261" spans="1:58" x14ac:dyDescent="0.25">
      <c r="A261" s="826" t="str">
        <f t="shared" si="20"/>
        <v>C250210006010</v>
      </c>
      <c r="B261" s="1018" t="s">
        <v>119</v>
      </c>
      <c r="C261" s="1011"/>
      <c r="D261" s="1018" t="s">
        <v>354</v>
      </c>
      <c r="E261" s="1011"/>
      <c r="F261" s="1018" t="s">
        <v>356</v>
      </c>
      <c r="G261" s="1011"/>
      <c r="H261" s="1018" t="s">
        <v>324</v>
      </c>
      <c r="I261" s="1011"/>
      <c r="J261" s="1018" t="s">
        <v>312</v>
      </c>
      <c r="K261" s="1011"/>
      <c r="L261" s="1011"/>
      <c r="M261" s="1018"/>
      <c r="N261" s="1011"/>
      <c r="O261" s="1011"/>
      <c r="P261" s="1018"/>
      <c r="Q261" s="1011"/>
      <c r="R261" s="1018"/>
      <c r="S261" s="1011"/>
      <c r="T261" s="1020" t="s">
        <v>366</v>
      </c>
      <c r="U261" s="1011"/>
      <c r="V261" s="1011"/>
      <c r="W261" s="1011"/>
      <c r="X261" s="1011"/>
      <c r="Y261" s="1011"/>
      <c r="Z261" s="1011"/>
      <c r="AA261" s="1011"/>
      <c r="AB261" s="1018" t="s">
        <v>305</v>
      </c>
      <c r="AC261" s="1011"/>
      <c r="AD261" s="1011"/>
      <c r="AE261" s="1011"/>
      <c r="AF261" s="1011"/>
      <c r="AG261" s="1018" t="s">
        <v>306</v>
      </c>
      <c r="AH261" s="1011"/>
      <c r="AI261" s="1011"/>
      <c r="AJ261" s="815" t="s">
        <v>85</v>
      </c>
      <c r="AK261" s="1019" t="s">
        <v>307</v>
      </c>
      <c r="AL261" s="1011"/>
      <c r="AM261" s="1011"/>
      <c r="AN261" s="1011"/>
      <c r="AO261" s="1011"/>
      <c r="AP261" s="1011"/>
      <c r="AQ261" s="816">
        <v>3600000000</v>
      </c>
      <c r="AR261" s="816">
        <v>3200000000</v>
      </c>
      <c r="AS261" s="816">
        <v>400000000</v>
      </c>
      <c r="AT261" s="817">
        <v>0</v>
      </c>
      <c r="AU261" s="816">
        <v>2750216307</v>
      </c>
      <c r="AV261" s="816">
        <v>449783693</v>
      </c>
      <c r="AW261" s="816">
        <v>1566548245</v>
      </c>
      <c r="AX261" s="816">
        <v>1183668062</v>
      </c>
      <c r="AY261" s="816">
        <v>1565083879</v>
      </c>
      <c r="AZ261" s="816">
        <v>1464366</v>
      </c>
      <c r="BA261" s="816">
        <v>1565083879</v>
      </c>
      <c r="BB261" s="817">
        <v>0</v>
      </c>
      <c r="BC261" s="816">
        <v>1535129</v>
      </c>
      <c r="BD261" s="818"/>
      <c r="BE261" s="820">
        <f t="shared" si="18"/>
        <v>0.76394897416666663</v>
      </c>
      <c r="BF261" s="820">
        <f t="shared" si="19"/>
        <v>0.4351522902777778</v>
      </c>
    </row>
    <row r="262" spans="1:58" x14ac:dyDescent="0.25">
      <c r="A262" s="826" t="str">
        <f t="shared" si="20"/>
        <v>C2502100060110</v>
      </c>
      <c r="B262" s="1018" t="s">
        <v>119</v>
      </c>
      <c r="C262" s="1011"/>
      <c r="D262" s="1018" t="s">
        <v>354</v>
      </c>
      <c r="E262" s="1011"/>
      <c r="F262" s="1018" t="s">
        <v>356</v>
      </c>
      <c r="G262" s="1011"/>
      <c r="H262" s="1018" t="s">
        <v>324</v>
      </c>
      <c r="I262" s="1011"/>
      <c r="J262" s="1018" t="s">
        <v>312</v>
      </c>
      <c r="K262" s="1011"/>
      <c r="L262" s="1011"/>
      <c r="M262" s="1018" t="s">
        <v>311</v>
      </c>
      <c r="N262" s="1011"/>
      <c r="O262" s="1011"/>
      <c r="P262" s="1018"/>
      <c r="Q262" s="1011"/>
      <c r="R262" s="1018"/>
      <c r="S262" s="1011"/>
      <c r="T262" s="1020" t="s">
        <v>363</v>
      </c>
      <c r="U262" s="1011"/>
      <c r="V262" s="1011"/>
      <c r="W262" s="1011"/>
      <c r="X262" s="1011"/>
      <c r="Y262" s="1011"/>
      <c r="Z262" s="1011"/>
      <c r="AA262" s="1011"/>
      <c r="AB262" s="1018" t="s">
        <v>305</v>
      </c>
      <c r="AC262" s="1011"/>
      <c r="AD262" s="1011"/>
      <c r="AE262" s="1011"/>
      <c r="AF262" s="1011"/>
      <c r="AG262" s="1018" t="s">
        <v>306</v>
      </c>
      <c r="AH262" s="1011"/>
      <c r="AI262" s="1011"/>
      <c r="AJ262" s="815" t="s">
        <v>85</v>
      </c>
      <c r="AK262" s="1019" t="s">
        <v>307</v>
      </c>
      <c r="AL262" s="1011"/>
      <c r="AM262" s="1011"/>
      <c r="AN262" s="1011"/>
      <c r="AO262" s="1011"/>
      <c r="AP262" s="1011"/>
      <c r="AQ262" s="816">
        <v>3600000000</v>
      </c>
      <c r="AR262" s="816">
        <v>3200000000</v>
      </c>
      <c r="AS262" s="816">
        <v>400000000</v>
      </c>
      <c r="AT262" s="817">
        <v>0</v>
      </c>
      <c r="AU262" s="816">
        <v>2750216307</v>
      </c>
      <c r="AV262" s="816">
        <v>449783693</v>
      </c>
      <c r="AW262" s="816">
        <v>1566548245</v>
      </c>
      <c r="AX262" s="816">
        <v>1183668062</v>
      </c>
      <c r="AY262" s="816">
        <v>1565083879</v>
      </c>
      <c r="AZ262" s="816">
        <v>1464366</v>
      </c>
      <c r="BA262" s="816">
        <v>1565083879</v>
      </c>
      <c r="BB262" s="817">
        <v>0</v>
      </c>
      <c r="BC262" s="816">
        <v>1535129</v>
      </c>
      <c r="BD262" s="818"/>
      <c r="BE262" s="820">
        <f t="shared" si="18"/>
        <v>0.76394897416666663</v>
      </c>
      <c r="BF262" s="820">
        <f t="shared" si="19"/>
        <v>0.4351522902777778</v>
      </c>
    </row>
    <row r="263" spans="1:58" x14ac:dyDescent="0.25">
      <c r="A263" s="826" t="str">
        <f t="shared" si="20"/>
        <v>C25021000601110</v>
      </c>
      <c r="B263" s="1012" t="s">
        <v>119</v>
      </c>
      <c r="C263" s="1011"/>
      <c r="D263" s="1012" t="s">
        <v>354</v>
      </c>
      <c r="E263" s="1011"/>
      <c r="F263" s="1012" t="s">
        <v>356</v>
      </c>
      <c r="G263" s="1011"/>
      <c r="H263" s="1012" t="s">
        <v>324</v>
      </c>
      <c r="I263" s="1011"/>
      <c r="J263" s="1012" t="s">
        <v>312</v>
      </c>
      <c r="K263" s="1011"/>
      <c r="L263" s="1011"/>
      <c r="M263" s="1012" t="s">
        <v>311</v>
      </c>
      <c r="N263" s="1011"/>
      <c r="O263" s="1011"/>
      <c r="P263" s="1012" t="s">
        <v>311</v>
      </c>
      <c r="Q263" s="1011"/>
      <c r="R263" s="1012"/>
      <c r="S263" s="1011"/>
      <c r="T263" s="1013" t="s">
        <v>364</v>
      </c>
      <c r="U263" s="1011"/>
      <c r="V263" s="1011"/>
      <c r="W263" s="1011"/>
      <c r="X263" s="1011"/>
      <c r="Y263" s="1011"/>
      <c r="Z263" s="1011"/>
      <c r="AA263" s="1011"/>
      <c r="AB263" s="1012" t="s">
        <v>305</v>
      </c>
      <c r="AC263" s="1011"/>
      <c r="AD263" s="1011"/>
      <c r="AE263" s="1011"/>
      <c r="AF263" s="1011"/>
      <c r="AG263" s="1012" t="s">
        <v>306</v>
      </c>
      <c r="AH263" s="1011"/>
      <c r="AI263" s="1011"/>
      <c r="AJ263" s="827" t="s">
        <v>85</v>
      </c>
      <c r="AK263" s="1010" t="s">
        <v>307</v>
      </c>
      <c r="AL263" s="1011"/>
      <c r="AM263" s="1011"/>
      <c r="AN263" s="1011"/>
      <c r="AO263" s="1011"/>
      <c r="AP263" s="1011"/>
      <c r="AQ263" s="828">
        <v>868452358</v>
      </c>
      <c r="AR263" s="828">
        <v>868452358</v>
      </c>
      <c r="AS263" s="829">
        <v>0</v>
      </c>
      <c r="AT263" s="829">
        <v>0</v>
      </c>
      <c r="AU263" s="828">
        <v>785890233</v>
      </c>
      <c r="AV263" s="828">
        <v>82562125</v>
      </c>
      <c r="AW263" s="828">
        <v>399725000</v>
      </c>
      <c r="AX263" s="828">
        <v>386165233</v>
      </c>
      <c r="AY263" s="828">
        <v>399725000</v>
      </c>
      <c r="AZ263" s="829">
        <v>0</v>
      </c>
      <c r="BA263" s="828">
        <v>399725000</v>
      </c>
      <c r="BB263" s="829">
        <v>0</v>
      </c>
      <c r="BC263" s="829">
        <v>0</v>
      </c>
      <c r="BD263" s="818"/>
      <c r="BE263" s="830">
        <f t="shared" si="18"/>
        <v>0.90493188919408751</v>
      </c>
      <c r="BF263" s="830">
        <f t="shared" si="19"/>
        <v>0.46027280174648338</v>
      </c>
    </row>
    <row r="264" spans="1:58" x14ac:dyDescent="0.25">
      <c r="A264" s="826" t="str">
        <f t="shared" si="20"/>
        <v>C25021000601210</v>
      </c>
      <c r="B264" s="1012" t="s">
        <v>119</v>
      </c>
      <c r="C264" s="1011"/>
      <c r="D264" s="1012" t="s">
        <v>354</v>
      </c>
      <c r="E264" s="1011"/>
      <c r="F264" s="1012" t="s">
        <v>356</v>
      </c>
      <c r="G264" s="1011"/>
      <c r="H264" s="1012" t="s">
        <v>324</v>
      </c>
      <c r="I264" s="1011"/>
      <c r="J264" s="1012" t="s">
        <v>312</v>
      </c>
      <c r="K264" s="1011"/>
      <c r="L264" s="1011"/>
      <c r="M264" s="1012" t="s">
        <v>311</v>
      </c>
      <c r="N264" s="1011"/>
      <c r="O264" s="1011"/>
      <c r="P264" s="1012" t="s">
        <v>314</v>
      </c>
      <c r="Q264" s="1011"/>
      <c r="R264" s="1012"/>
      <c r="S264" s="1011"/>
      <c r="T264" s="1013" t="s">
        <v>359</v>
      </c>
      <c r="U264" s="1011"/>
      <c r="V264" s="1011"/>
      <c r="W264" s="1011"/>
      <c r="X264" s="1011"/>
      <c r="Y264" s="1011"/>
      <c r="Z264" s="1011"/>
      <c r="AA264" s="1011"/>
      <c r="AB264" s="1012" t="s">
        <v>305</v>
      </c>
      <c r="AC264" s="1011"/>
      <c r="AD264" s="1011"/>
      <c r="AE264" s="1011"/>
      <c r="AF264" s="1011"/>
      <c r="AG264" s="1012" t="s">
        <v>306</v>
      </c>
      <c r="AH264" s="1011"/>
      <c r="AI264" s="1011"/>
      <c r="AJ264" s="827" t="s">
        <v>85</v>
      </c>
      <c r="AK264" s="1010" t="s">
        <v>307</v>
      </c>
      <c r="AL264" s="1011"/>
      <c r="AM264" s="1011"/>
      <c r="AN264" s="1011"/>
      <c r="AO264" s="1011"/>
      <c r="AP264" s="1011"/>
      <c r="AQ264" s="828">
        <v>480000000</v>
      </c>
      <c r="AR264" s="828">
        <v>370000000</v>
      </c>
      <c r="AS264" s="828">
        <v>110000000</v>
      </c>
      <c r="AT264" s="829">
        <v>0</v>
      </c>
      <c r="AU264" s="828">
        <v>370000000</v>
      </c>
      <c r="AV264" s="829">
        <v>0</v>
      </c>
      <c r="AW264" s="828">
        <v>74000000</v>
      </c>
      <c r="AX264" s="828">
        <v>296000000</v>
      </c>
      <c r="AY264" s="828">
        <v>74000000</v>
      </c>
      <c r="AZ264" s="829">
        <v>0</v>
      </c>
      <c r="BA264" s="828">
        <v>74000000</v>
      </c>
      <c r="BB264" s="829">
        <v>0</v>
      </c>
      <c r="BC264" s="829">
        <v>0</v>
      </c>
      <c r="BD264" s="818"/>
      <c r="BE264" s="830">
        <f t="shared" si="18"/>
        <v>0.77083333333333337</v>
      </c>
      <c r="BF264" s="830">
        <f t="shared" si="19"/>
        <v>0.15416666666666667</v>
      </c>
    </row>
    <row r="265" spans="1:58" x14ac:dyDescent="0.25">
      <c r="A265" s="826" t="str">
        <f t="shared" si="20"/>
        <v>C25021000601310</v>
      </c>
      <c r="B265" s="1012" t="s">
        <v>119</v>
      </c>
      <c r="C265" s="1011"/>
      <c r="D265" s="1012" t="s">
        <v>354</v>
      </c>
      <c r="E265" s="1011"/>
      <c r="F265" s="1012" t="s">
        <v>356</v>
      </c>
      <c r="G265" s="1011"/>
      <c r="H265" s="1012" t="s">
        <v>324</v>
      </c>
      <c r="I265" s="1011"/>
      <c r="J265" s="1012" t="s">
        <v>312</v>
      </c>
      <c r="K265" s="1011"/>
      <c r="L265" s="1011"/>
      <c r="M265" s="1012" t="s">
        <v>311</v>
      </c>
      <c r="N265" s="1011"/>
      <c r="O265" s="1011"/>
      <c r="P265" s="1012" t="s">
        <v>321</v>
      </c>
      <c r="Q265" s="1011"/>
      <c r="R265" s="1012"/>
      <c r="S265" s="1011"/>
      <c r="T265" s="1013" t="s">
        <v>360</v>
      </c>
      <c r="U265" s="1011"/>
      <c r="V265" s="1011"/>
      <c r="W265" s="1011"/>
      <c r="X265" s="1011"/>
      <c r="Y265" s="1011"/>
      <c r="Z265" s="1011"/>
      <c r="AA265" s="1011"/>
      <c r="AB265" s="1012" t="s">
        <v>305</v>
      </c>
      <c r="AC265" s="1011"/>
      <c r="AD265" s="1011"/>
      <c r="AE265" s="1011"/>
      <c r="AF265" s="1011"/>
      <c r="AG265" s="1012" t="s">
        <v>306</v>
      </c>
      <c r="AH265" s="1011"/>
      <c r="AI265" s="1011"/>
      <c r="AJ265" s="827" t="s">
        <v>85</v>
      </c>
      <c r="AK265" s="1010" t="s">
        <v>307</v>
      </c>
      <c r="AL265" s="1011"/>
      <c r="AM265" s="1011"/>
      <c r="AN265" s="1011"/>
      <c r="AO265" s="1011"/>
      <c r="AP265" s="1011"/>
      <c r="AQ265" s="828">
        <v>390000000</v>
      </c>
      <c r="AR265" s="828">
        <v>390000000</v>
      </c>
      <c r="AS265" s="829">
        <v>0</v>
      </c>
      <c r="AT265" s="829">
        <v>0</v>
      </c>
      <c r="AU265" s="828">
        <v>390000000</v>
      </c>
      <c r="AV265" s="829">
        <v>0</v>
      </c>
      <c r="AW265" s="828">
        <v>67922343</v>
      </c>
      <c r="AX265" s="828">
        <v>322077657</v>
      </c>
      <c r="AY265" s="828">
        <v>67922343</v>
      </c>
      <c r="AZ265" s="829">
        <v>0</v>
      </c>
      <c r="BA265" s="828">
        <v>67922343</v>
      </c>
      <c r="BB265" s="829">
        <v>0</v>
      </c>
      <c r="BC265" s="829">
        <v>0</v>
      </c>
      <c r="BD265" s="818"/>
      <c r="BE265" s="830">
        <f t="shared" si="18"/>
        <v>1</v>
      </c>
      <c r="BF265" s="830">
        <f t="shared" si="19"/>
        <v>0.17415985384615384</v>
      </c>
    </row>
    <row r="266" spans="1:58" x14ac:dyDescent="0.25">
      <c r="A266" s="826" t="str">
        <f t="shared" si="20"/>
        <v>C25021000601410</v>
      </c>
      <c r="B266" s="1012" t="s">
        <v>119</v>
      </c>
      <c r="C266" s="1011"/>
      <c r="D266" s="1012" t="s">
        <v>354</v>
      </c>
      <c r="E266" s="1011"/>
      <c r="F266" s="1012" t="s">
        <v>356</v>
      </c>
      <c r="G266" s="1011"/>
      <c r="H266" s="1012" t="s">
        <v>324</v>
      </c>
      <c r="I266" s="1011"/>
      <c r="J266" s="1012" t="s">
        <v>312</v>
      </c>
      <c r="K266" s="1011"/>
      <c r="L266" s="1011"/>
      <c r="M266" s="1012" t="s">
        <v>311</v>
      </c>
      <c r="N266" s="1011"/>
      <c r="O266" s="1011"/>
      <c r="P266" s="1012" t="s">
        <v>315</v>
      </c>
      <c r="Q266" s="1011"/>
      <c r="R266" s="1012"/>
      <c r="S266" s="1011"/>
      <c r="T266" s="1013" t="s">
        <v>104</v>
      </c>
      <c r="U266" s="1011"/>
      <c r="V266" s="1011"/>
      <c r="W266" s="1011"/>
      <c r="X266" s="1011"/>
      <c r="Y266" s="1011"/>
      <c r="Z266" s="1011"/>
      <c r="AA266" s="1011"/>
      <c r="AB266" s="1012" t="s">
        <v>305</v>
      </c>
      <c r="AC266" s="1011"/>
      <c r="AD266" s="1011"/>
      <c r="AE266" s="1011"/>
      <c r="AF266" s="1011"/>
      <c r="AG266" s="1012" t="s">
        <v>306</v>
      </c>
      <c r="AH266" s="1011"/>
      <c r="AI266" s="1011"/>
      <c r="AJ266" s="827" t="s">
        <v>85</v>
      </c>
      <c r="AK266" s="1010" t="s">
        <v>307</v>
      </c>
      <c r="AL266" s="1011"/>
      <c r="AM266" s="1011"/>
      <c r="AN266" s="1011"/>
      <c r="AO266" s="1011"/>
      <c r="AP266" s="1011"/>
      <c r="AQ266" s="828">
        <v>1571547642</v>
      </c>
      <c r="AR266" s="828">
        <v>1571547642</v>
      </c>
      <c r="AS266" s="829">
        <v>0</v>
      </c>
      <c r="AT266" s="829">
        <v>0</v>
      </c>
      <c r="AU266" s="828">
        <v>1204326074</v>
      </c>
      <c r="AV266" s="828">
        <v>367221568</v>
      </c>
      <c r="AW266" s="828">
        <v>1024900902</v>
      </c>
      <c r="AX266" s="828">
        <v>179425172</v>
      </c>
      <c r="AY266" s="828">
        <v>1023436536</v>
      </c>
      <c r="AZ266" s="828">
        <v>1464366</v>
      </c>
      <c r="BA266" s="828">
        <v>1023436536</v>
      </c>
      <c r="BB266" s="829">
        <v>0</v>
      </c>
      <c r="BC266" s="828">
        <v>1535129</v>
      </c>
      <c r="BD266" s="818"/>
      <c r="BE266" s="830">
        <f t="shared" si="18"/>
        <v>0.76633125322712936</v>
      </c>
      <c r="BF266" s="830">
        <f t="shared" si="19"/>
        <v>0.6521602493041061</v>
      </c>
    </row>
    <row r="267" spans="1:58" x14ac:dyDescent="0.25">
      <c r="A267" s="826" t="str">
        <f t="shared" si="20"/>
        <v>C25021000601710</v>
      </c>
      <c r="B267" s="1012" t="s">
        <v>119</v>
      </c>
      <c r="C267" s="1011"/>
      <c r="D267" s="1012" t="s">
        <v>354</v>
      </c>
      <c r="E267" s="1011"/>
      <c r="F267" s="1012" t="s">
        <v>356</v>
      </c>
      <c r="G267" s="1011"/>
      <c r="H267" s="1012" t="s">
        <v>324</v>
      </c>
      <c r="I267" s="1011"/>
      <c r="J267" s="1012" t="s">
        <v>312</v>
      </c>
      <c r="K267" s="1011"/>
      <c r="L267" s="1011"/>
      <c r="M267" s="1012" t="s">
        <v>311</v>
      </c>
      <c r="N267" s="1011"/>
      <c r="O267" s="1011"/>
      <c r="P267" s="1012" t="s">
        <v>325</v>
      </c>
      <c r="Q267" s="1011"/>
      <c r="R267" s="1012"/>
      <c r="S267" s="1011"/>
      <c r="T267" s="1013" t="s">
        <v>367</v>
      </c>
      <c r="U267" s="1011"/>
      <c r="V267" s="1011"/>
      <c r="W267" s="1011"/>
      <c r="X267" s="1011"/>
      <c r="Y267" s="1011"/>
      <c r="Z267" s="1011"/>
      <c r="AA267" s="1011"/>
      <c r="AB267" s="1012" t="s">
        <v>305</v>
      </c>
      <c r="AC267" s="1011"/>
      <c r="AD267" s="1011"/>
      <c r="AE267" s="1011"/>
      <c r="AF267" s="1011"/>
      <c r="AG267" s="1012" t="s">
        <v>306</v>
      </c>
      <c r="AH267" s="1011"/>
      <c r="AI267" s="1011"/>
      <c r="AJ267" s="827" t="s">
        <v>85</v>
      </c>
      <c r="AK267" s="1010" t="s">
        <v>307</v>
      </c>
      <c r="AL267" s="1011"/>
      <c r="AM267" s="1011"/>
      <c r="AN267" s="1011"/>
      <c r="AO267" s="1011"/>
      <c r="AP267" s="1011"/>
      <c r="AQ267" s="828">
        <v>170000000</v>
      </c>
      <c r="AR267" s="829">
        <v>0</v>
      </c>
      <c r="AS267" s="828">
        <v>170000000</v>
      </c>
      <c r="AT267" s="829">
        <v>0</v>
      </c>
      <c r="AU267" s="829">
        <v>0</v>
      </c>
      <c r="AV267" s="829">
        <v>0</v>
      </c>
      <c r="AW267" s="829">
        <v>0</v>
      </c>
      <c r="AX267" s="829">
        <v>0</v>
      </c>
      <c r="AY267" s="829">
        <v>0</v>
      </c>
      <c r="AZ267" s="829">
        <v>0</v>
      </c>
      <c r="BA267" s="829">
        <v>0</v>
      </c>
      <c r="BB267" s="829">
        <v>0</v>
      </c>
      <c r="BC267" s="829">
        <v>0</v>
      </c>
      <c r="BD267" s="818"/>
      <c r="BE267" s="830">
        <f t="shared" si="18"/>
        <v>0</v>
      </c>
      <c r="BF267" s="830">
        <f t="shared" si="19"/>
        <v>0</v>
      </c>
    </row>
    <row r="268" spans="1:58" x14ac:dyDescent="0.25">
      <c r="A268" s="826" t="str">
        <f t="shared" si="20"/>
        <v>C250210006011210</v>
      </c>
      <c r="B268" s="1012" t="s">
        <v>119</v>
      </c>
      <c r="C268" s="1011"/>
      <c r="D268" s="1012" t="s">
        <v>354</v>
      </c>
      <c r="E268" s="1011"/>
      <c r="F268" s="1012" t="s">
        <v>356</v>
      </c>
      <c r="G268" s="1011"/>
      <c r="H268" s="1012" t="s">
        <v>324</v>
      </c>
      <c r="I268" s="1011"/>
      <c r="J268" s="1012" t="s">
        <v>312</v>
      </c>
      <c r="K268" s="1011"/>
      <c r="L268" s="1011"/>
      <c r="M268" s="1012" t="s">
        <v>311</v>
      </c>
      <c r="N268" s="1011"/>
      <c r="O268" s="1011"/>
      <c r="P268" s="1012" t="s">
        <v>322</v>
      </c>
      <c r="Q268" s="1011"/>
      <c r="R268" s="1012" t="s">
        <v>268</v>
      </c>
      <c r="S268" s="1011"/>
      <c r="T268" s="1013" t="s">
        <v>897</v>
      </c>
      <c r="U268" s="1011"/>
      <c r="V268" s="1011"/>
      <c r="W268" s="1011"/>
      <c r="X268" s="1011"/>
      <c r="Y268" s="1011"/>
      <c r="Z268" s="1011"/>
      <c r="AA268" s="1011"/>
      <c r="AB268" s="1012" t="s">
        <v>305</v>
      </c>
      <c r="AC268" s="1011"/>
      <c r="AD268" s="1011"/>
      <c r="AE268" s="1011"/>
      <c r="AF268" s="1011"/>
      <c r="AG268" s="1012" t="s">
        <v>306</v>
      </c>
      <c r="AH268" s="1011"/>
      <c r="AI268" s="1011"/>
      <c r="AJ268" s="827" t="s">
        <v>85</v>
      </c>
      <c r="AK268" s="1010" t="s">
        <v>307</v>
      </c>
      <c r="AL268" s="1011"/>
      <c r="AM268" s="1011"/>
      <c r="AN268" s="1011"/>
      <c r="AO268" s="1011"/>
      <c r="AP268" s="1011"/>
      <c r="AQ268" s="828">
        <v>120000000</v>
      </c>
      <c r="AR268" s="829">
        <v>0</v>
      </c>
      <c r="AS268" s="828">
        <v>120000000</v>
      </c>
      <c r="AT268" s="829">
        <v>0</v>
      </c>
      <c r="AU268" s="829">
        <v>0</v>
      </c>
      <c r="AV268" s="829">
        <v>0</v>
      </c>
      <c r="AW268" s="829">
        <v>0</v>
      </c>
      <c r="AX268" s="829">
        <v>0</v>
      </c>
      <c r="AY268" s="829">
        <v>0</v>
      </c>
      <c r="AZ268" s="829">
        <v>0</v>
      </c>
      <c r="BA268" s="829">
        <v>0</v>
      </c>
      <c r="BB268" s="829">
        <v>0</v>
      </c>
      <c r="BC268" s="829">
        <v>0</v>
      </c>
      <c r="BD268" s="818"/>
      <c r="BE268" s="830">
        <f t="shared" si="18"/>
        <v>0</v>
      </c>
      <c r="BF268" s="830">
        <f t="shared" si="19"/>
        <v>0</v>
      </c>
    </row>
    <row r="269" spans="1:58" s="960" customFormat="1" x14ac:dyDescent="0.25">
      <c r="A269" s="954" t="str">
        <f t="shared" si="20"/>
        <v>C25021000710</v>
      </c>
      <c r="B269" s="1036" t="s">
        <v>119</v>
      </c>
      <c r="C269" s="1022"/>
      <c r="D269" s="1036" t="s">
        <v>354</v>
      </c>
      <c r="E269" s="1022"/>
      <c r="F269" s="1036" t="s">
        <v>356</v>
      </c>
      <c r="G269" s="1022"/>
      <c r="H269" s="1036" t="s">
        <v>325</v>
      </c>
      <c r="I269" s="1022"/>
      <c r="J269" s="1036"/>
      <c r="K269" s="1022"/>
      <c r="L269" s="1022"/>
      <c r="M269" s="1036"/>
      <c r="N269" s="1022"/>
      <c r="O269" s="1022"/>
      <c r="P269" s="1036"/>
      <c r="Q269" s="1022"/>
      <c r="R269" s="1036"/>
      <c r="S269" s="1022"/>
      <c r="T269" s="1038" t="s">
        <v>368</v>
      </c>
      <c r="U269" s="1022"/>
      <c r="V269" s="1022"/>
      <c r="W269" s="1022"/>
      <c r="X269" s="1022"/>
      <c r="Y269" s="1022"/>
      <c r="Z269" s="1022"/>
      <c r="AA269" s="1022"/>
      <c r="AB269" s="1036" t="s">
        <v>305</v>
      </c>
      <c r="AC269" s="1022"/>
      <c r="AD269" s="1022"/>
      <c r="AE269" s="1022"/>
      <c r="AF269" s="1022"/>
      <c r="AG269" s="1036" t="s">
        <v>306</v>
      </c>
      <c r="AH269" s="1022"/>
      <c r="AI269" s="1022"/>
      <c r="AJ269" s="955" t="s">
        <v>85</v>
      </c>
      <c r="AK269" s="1037" t="s">
        <v>307</v>
      </c>
      <c r="AL269" s="1022"/>
      <c r="AM269" s="1022"/>
      <c r="AN269" s="1022"/>
      <c r="AO269" s="1022"/>
      <c r="AP269" s="1022"/>
      <c r="AQ269" s="956">
        <v>4700000000</v>
      </c>
      <c r="AR269" s="956">
        <v>3220112332</v>
      </c>
      <c r="AS269" s="956">
        <v>479887668</v>
      </c>
      <c r="AT269" s="956">
        <v>1000000000</v>
      </c>
      <c r="AU269" s="956">
        <v>2972503396</v>
      </c>
      <c r="AV269" s="956">
        <v>247608936</v>
      </c>
      <c r="AW269" s="956">
        <v>1541589422</v>
      </c>
      <c r="AX269" s="956">
        <v>1430913974</v>
      </c>
      <c r="AY269" s="956">
        <v>1541232422</v>
      </c>
      <c r="AZ269" s="956">
        <v>357000</v>
      </c>
      <c r="BA269" s="956">
        <v>1541232422</v>
      </c>
      <c r="BB269" s="957">
        <v>0</v>
      </c>
      <c r="BC269" s="957">
        <v>0</v>
      </c>
      <c r="BD269" s="958"/>
      <c r="BE269" s="959">
        <f t="shared" si="18"/>
        <v>0.63244753106382978</v>
      </c>
      <c r="BF269" s="959">
        <f t="shared" si="19"/>
        <v>0.32799774936170212</v>
      </c>
    </row>
    <row r="270" spans="1:58" x14ac:dyDescent="0.25">
      <c r="A270" s="826" t="str">
        <f t="shared" si="20"/>
        <v>C250210007010</v>
      </c>
      <c r="B270" s="1018" t="s">
        <v>119</v>
      </c>
      <c r="C270" s="1011"/>
      <c r="D270" s="1018" t="s">
        <v>354</v>
      </c>
      <c r="E270" s="1011"/>
      <c r="F270" s="1018" t="s">
        <v>356</v>
      </c>
      <c r="G270" s="1011"/>
      <c r="H270" s="1018" t="s">
        <v>325</v>
      </c>
      <c r="I270" s="1011"/>
      <c r="J270" s="1018" t="s">
        <v>312</v>
      </c>
      <c r="K270" s="1011"/>
      <c r="L270" s="1011"/>
      <c r="M270" s="1018"/>
      <c r="N270" s="1011"/>
      <c r="O270" s="1011"/>
      <c r="P270" s="1018"/>
      <c r="Q270" s="1011"/>
      <c r="R270" s="1018"/>
      <c r="S270" s="1011"/>
      <c r="T270" s="1020" t="s">
        <v>368</v>
      </c>
      <c r="U270" s="1011"/>
      <c r="V270" s="1011"/>
      <c r="W270" s="1011"/>
      <c r="X270" s="1011"/>
      <c r="Y270" s="1011"/>
      <c r="Z270" s="1011"/>
      <c r="AA270" s="1011"/>
      <c r="AB270" s="1018" t="s">
        <v>305</v>
      </c>
      <c r="AC270" s="1011"/>
      <c r="AD270" s="1011"/>
      <c r="AE270" s="1011"/>
      <c r="AF270" s="1011"/>
      <c r="AG270" s="1018" t="s">
        <v>306</v>
      </c>
      <c r="AH270" s="1011"/>
      <c r="AI270" s="1011"/>
      <c r="AJ270" s="815" t="s">
        <v>85</v>
      </c>
      <c r="AK270" s="1019" t="s">
        <v>307</v>
      </c>
      <c r="AL270" s="1011"/>
      <c r="AM270" s="1011"/>
      <c r="AN270" s="1011"/>
      <c r="AO270" s="1011"/>
      <c r="AP270" s="1011"/>
      <c r="AQ270" s="816">
        <v>3500000000</v>
      </c>
      <c r="AR270" s="816">
        <v>3220112332</v>
      </c>
      <c r="AS270" s="816">
        <v>279887668</v>
      </c>
      <c r="AT270" s="817">
        <v>0</v>
      </c>
      <c r="AU270" s="816">
        <v>2972503396</v>
      </c>
      <c r="AV270" s="816">
        <v>247608936</v>
      </c>
      <c r="AW270" s="816">
        <v>1541589422</v>
      </c>
      <c r="AX270" s="816">
        <v>1430913974</v>
      </c>
      <c r="AY270" s="816">
        <v>1541232422</v>
      </c>
      <c r="AZ270" s="816">
        <v>357000</v>
      </c>
      <c r="BA270" s="816">
        <v>1541232422</v>
      </c>
      <c r="BB270" s="817">
        <v>0</v>
      </c>
      <c r="BC270" s="817">
        <v>0</v>
      </c>
      <c r="BD270" s="818"/>
      <c r="BE270" s="820">
        <f t="shared" si="18"/>
        <v>0.84928668457142853</v>
      </c>
      <c r="BF270" s="820">
        <f t="shared" si="19"/>
        <v>0.44045412057142858</v>
      </c>
    </row>
    <row r="271" spans="1:58" x14ac:dyDescent="0.25">
      <c r="A271" s="826" t="str">
        <f t="shared" si="20"/>
        <v>C2502100070210</v>
      </c>
      <c r="B271" s="1018" t="s">
        <v>119</v>
      </c>
      <c r="C271" s="1011"/>
      <c r="D271" s="1018" t="s">
        <v>354</v>
      </c>
      <c r="E271" s="1011"/>
      <c r="F271" s="1018" t="s">
        <v>356</v>
      </c>
      <c r="G271" s="1011"/>
      <c r="H271" s="1018" t="s">
        <v>325</v>
      </c>
      <c r="I271" s="1011"/>
      <c r="J271" s="1018" t="s">
        <v>312</v>
      </c>
      <c r="K271" s="1011"/>
      <c r="L271" s="1011"/>
      <c r="M271" s="1018" t="s">
        <v>314</v>
      </c>
      <c r="N271" s="1011"/>
      <c r="O271" s="1011"/>
      <c r="P271" s="1018"/>
      <c r="Q271" s="1011"/>
      <c r="R271" s="1018"/>
      <c r="S271" s="1011"/>
      <c r="T271" s="1020" t="s">
        <v>358</v>
      </c>
      <c r="U271" s="1011"/>
      <c r="V271" s="1011"/>
      <c r="W271" s="1011"/>
      <c r="X271" s="1011"/>
      <c r="Y271" s="1011"/>
      <c r="Z271" s="1011"/>
      <c r="AA271" s="1011"/>
      <c r="AB271" s="1018" t="s">
        <v>305</v>
      </c>
      <c r="AC271" s="1011"/>
      <c r="AD271" s="1011"/>
      <c r="AE271" s="1011"/>
      <c r="AF271" s="1011"/>
      <c r="AG271" s="1018" t="s">
        <v>306</v>
      </c>
      <c r="AH271" s="1011"/>
      <c r="AI271" s="1011"/>
      <c r="AJ271" s="815" t="s">
        <v>85</v>
      </c>
      <c r="AK271" s="1019" t="s">
        <v>307</v>
      </c>
      <c r="AL271" s="1011"/>
      <c r="AM271" s="1011"/>
      <c r="AN271" s="1011"/>
      <c r="AO271" s="1011"/>
      <c r="AP271" s="1011"/>
      <c r="AQ271" s="816">
        <v>3500000000</v>
      </c>
      <c r="AR271" s="816">
        <v>3220112332</v>
      </c>
      <c r="AS271" s="816">
        <v>279887668</v>
      </c>
      <c r="AT271" s="817">
        <v>0</v>
      </c>
      <c r="AU271" s="816">
        <v>2972503396</v>
      </c>
      <c r="AV271" s="816">
        <v>247608936</v>
      </c>
      <c r="AW271" s="816">
        <v>1541589422</v>
      </c>
      <c r="AX271" s="816">
        <v>1430913974</v>
      </c>
      <c r="AY271" s="816">
        <v>1541232422</v>
      </c>
      <c r="AZ271" s="816">
        <v>357000</v>
      </c>
      <c r="BA271" s="816">
        <v>1541232422</v>
      </c>
      <c r="BB271" s="817">
        <v>0</v>
      </c>
      <c r="BC271" s="817">
        <v>0</v>
      </c>
      <c r="BD271" s="818"/>
      <c r="BE271" s="820">
        <f t="shared" si="18"/>
        <v>0.84928668457142853</v>
      </c>
      <c r="BF271" s="820">
        <f t="shared" si="19"/>
        <v>0.44045412057142858</v>
      </c>
    </row>
    <row r="272" spans="1:58" x14ac:dyDescent="0.25">
      <c r="A272" s="826" t="str">
        <f t="shared" si="20"/>
        <v>C25021000702110</v>
      </c>
      <c r="B272" s="1012" t="s">
        <v>119</v>
      </c>
      <c r="C272" s="1011"/>
      <c r="D272" s="1012" t="s">
        <v>354</v>
      </c>
      <c r="E272" s="1011"/>
      <c r="F272" s="1012" t="s">
        <v>356</v>
      </c>
      <c r="G272" s="1011"/>
      <c r="H272" s="1012" t="s">
        <v>325</v>
      </c>
      <c r="I272" s="1011"/>
      <c r="J272" s="1012" t="s">
        <v>312</v>
      </c>
      <c r="K272" s="1011"/>
      <c r="L272" s="1011"/>
      <c r="M272" s="1012" t="s">
        <v>314</v>
      </c>
      <c r="N272" s="1011"/>
      <c r="O272" s="1011"/>
      <c r="P272" s="1012" t="s">
        <v>311</v>
      </c>
      <c r="Q272" s="1011"/>
      <c r="R272" s="1012"/>
      <c r="S272" s="1011"/>
      <c r="T272" s="1013" t="s">
        <v>364</v>
      </c>
      <c r="U272" s="1011"/>
      <c r="V272" s="1011"/>
      <c r="W272" s="1011"/>
      <c r="X272" s="1011"/>
      <c r="Y272" s="1011"/>
      <c r="Z272" s="1011"/>
      <c r="AA272" s="1011"/>
      <c r="AB272" s="1012" t="s">
        <v>305</v>
      </c>
      <c r="AC272" s="1011"/>
      <c r="AD272" s="1011"/>
      <c r="AE272" s="1011"/>
      <c r="AF272" s="1011"/>
      <c r="AG272" s="1012" t="s">
        <v>306</v>
      </c>
      <c r="AH272" s="1011"/>
      <c r="AI272" s="1011"/>
      <c r="AJ272" s="827" t="s">
        <v>85</v>
      </c>
      <c r="AK272" s="1010" t="s">
        <v>307</v>
      </c>
      <c r="AL272" s="1011"/>
      <c r="AM272" s="1011"/>
      <c r="AN272" s="1011"/>
      <c r="AO272" s="1011"/>
      <c r="AP272" s="1011"/>
      <c r="AQ272" s="828">
        <v>2220000000</v>
      </c>
      <c r="AR272" s="828">
        <v>2195112332</v>
      </c>
      <c r="AS272" s="828">
        <v>24887668</v>
      </c>
      <c r="AT272" s="829">
        <v>0</v>
      </c>
      <c r="AU272" s="828">
        <v>2022622331</v>
      </c>
      <c r="AV272" s="828">
        <v>172490001</v>
      </c>
      <c r="AW272" s="828">
        <v>969107651</v>
      </c>
      <c r="AX272" s="828">
        <v>1053514680</v>
      </c>
      <c r="AY272" s="828">
        <v>969107651</v>
      </c>
      <c r="AZ272" s="829">
        <v>0</v>
      </c>
      <c r="BA272" s="828">
        <v>969107651</v>
      </c>
      <c r="BB272" s="829">
        <v>0</v>
      </c>
      <c r="BC272" s="829">
        <v>0</v>
      </c>
      <c r="BD272" s="818"/>
      <c r="BE272" s="830">
        <f t="shared" si="18"/>
        <v>0.91109114009009007</v>
      </c>
      <c r="BF272" s="830">
        <f t="shared" si="19"/>
        <v>0.43653497792792795</v>
      </c>
    </row>
    <row r="273" spans="1:58" x14ac:dyDescent="0.25">
      <c r="A273" s="826" t="str">
        <f t="shared" si="20"/>
        <v>C25021000702210</v>
      </c>
      <c r="B273" s="1012" t="s">
        <v>119</v>
      </c>
      <c r="C273" s="1011"/>
      <c r="D273" s="1012" t="s">
        <v>354</v>
      </c>
      <c r="E273" s="1011"/>
      <c r="F273" s="1012" t="s">
        <v>356</v>
      </c>
      <c r="G273" s="1011"/>
      <c r="H273" s="1012" t="s">
        <v>325</v>
      </c>
      <c r="I273" s="1011"/>
      <c r="J273" s="1012" t="s">
        <v>312</v>
      </c>
      <c r="K273" s="1011"/>
      <c r="L273" s="1011"/>
      <c r="M273" s="1012" t="s">
        <v>314</v>
      </c>
      <c r="N273" s="1011"/>
      <c r="O273" s="1011"/>
      <c r="P273" s="1012" t="s">
        <v>314</v>
      </c>
      <c r="Q273" s="1011"/>
      <c r="R273" s="1012"/>
      <c r="S273" s="1011"/>
      <c r="T273" s="1013" t="s">
        <v>359</v>
      </c>
      <c r="U273" s="1011"/>
      <c r="V273" s="1011"/>
      <c r="W273" s="1011"/>
      <c r="X273" s="1011"/>
      <c r="Y273" s="1011"/>
      <c r="Z273" s="1011"/>
      <c r="AA273" s="1011"/>
      <c r="AB273" s="1012" t="s">
        <v>305</v>
      </c>
      <c r="AC273" s="1011"/>
      <c r="AD273" s="1011"/>
      <c r="AE273" s="1011"/>
      <c r="AF273" s="1011"/>
      <c r="AG273" s="1012" t="s">
        <v>306</v>
      </c>
      <c r="AH273" s="1011"/>
      <c r="AI273" s="1011"/>
      <c r="AJ273" s="827" t="s">
        <v>85</v>
      </c>
      <c r="AK273" s="1010" t="s">
        <v>307</v>
      </c>
      <c r="AL273" s="1011"/>
      <c r="AM273" s="1011"/>
      <c r="AN273" s="1011"/>
      <c r="AO273" s="1011"/>
      <c r="AP273" s="1011"/>
      <c r="AQ273" s="828">
        <v>555000000</v>
      </c>
      <c r="AR273" s="828">
        <v>375000000</v>
      </c>
      <c r="AS273" s="828">
        <v>180000000</v>
      </c>
      <c r="AT273" s="829">
        <v>0</v>
      </c>
      <c r="AU273" s="828">
        <v>375000000</v>
      </c>
      <c r="AV273" s="829">
        <v>0</v>
      </c>
      <c r="AW273" s="828">
        <v>139842338</v>
      </c>
      <c r="AX273" s="828">
        <v>235157662</v>
      </c>
      <c r="AY273" s="828">
        <v>139842338</v>
      </c>
      <c r="AZ273" s="829">
        <v>0</v>
      </c>
      <c r="BA273" s="828">
        <v>139842338</v>
      </c>
      <c r="BB273" s="829">
        <v>0</v>
      </c>
      <c r="BC273" s="829">
        <v>0</v>
      </c>
      <c r="BD273" s="818"/>
      <c r="BE273" s="830">
        <f t="shared" si="18"/>
        <v>0.67567567567567566</v>
      </c>
      <c r="BF273" s="830">
        <f t="shared" si="19"/>
        <v>0.25196817657657655</v>
      </c>
    </row>
    <row r="274" spans="1:58" x14ac:dyDescent="0.25">
      <c r="A274" s="826" t="str">
        <f t="shared" si="20"/>
        <v>C25021000702310</v>
      </c>
      <c r="B274" s="1012" t="s">
        <v>119</v>
      </c>
      <c r="C274" s="1011"/>
      <c r="D274" s="1012" t="s">
        <v>354</v>
      </c>
      <c r="E274" s="1011"/>
      <c r="F274" s="1012" t="s">
        <v>356</v>
      </c>
      <c r="G274" s="1011"/>
      <c r="H274" s="1012" t="s">
        <v>325</v>
      </c>
      <c r="I274" s="1011"/>
      <c r="J274" s="1012" t="s">
        <v>312</v>
      </c>
      <c r="K274" s="1011"/>
      <c r="L274" s="1011"/>
      <c r="M274" s="1012" t="s">
        <v>314</v>
      </c>
      <c r="N274" s="1011"/>
      <c r="O274" s="1011"/>
      <c r="P274" s="1012" t="s">
        <v>321</v>
      </c>
      <c r="Q274" s="1011"/>
      <c r="R274" s="1012"/>
      <c r="S274" s="1011"/>
      <c r="T274" s="1013" t="s">
        <v>360</v>
      </c>
      <c r="U274" s="1011"/>
      <c r="V274" s="1011"/>
      <c r="W274" s="1011"/>
      <c r="X274" s="1011"/>
      <c r="Y274" s="1011"/>
      <c r="Z274" s="1011"/>
      <c r="AA274" s="1011"/>
      <c r="AB274" s="1012" t="s">
        <v>305</v>
      </c>
      <c r="AC274" s="1011"/>
      <c r="AD274" s="1011"/>
      <c r="AE274" s="1011"/>
      <c r="AF274" s="1011"/>
      <c r="AG274" s="1012" t="s">
        <v>306</v>
      </c>
      <c r="AH274" s="1011"/>
      <c r="AI274" s="1011"/>
      <c r="AJ274" s="827" t="s">
        <v>85</v>
      </c>
      <c r="AK274" s="1010" t="s">
        <v>307</v>
      </c>
      <c r="AL274" s="1011"/>
      <c r="AM274" s="1011"/>
      <c r="AN274" s="1011"/>
      <c r="AO274" s="1011"/>
      <c r="AP274" s="1011"/>
      <c r="AQ274" s="828">
        <v>150000000</v>
      </c>
      <c r="AR274" s="828">
        <v>150000000</v>
      </c>
      <c r="AS274" s="829">
        <v>0</v>
      </c>
      <c r="AT274" s="829">
        <v>0</v>
      </c>
      <c r="AU274" s="828">
        <v>150000000</v>
      </c>
      <c r="AV274" s="829">
        <v>0</v>
      </c>
      <c r="AW274" s="828">
        <v>104338647</v>
      </c>
      <c r="AX274" s="828">
        <v>45661353</v>
      </c>
      <c r="AY274" s="828">
        <v>104338647</v>
      </c>
      <c r="AZ274" s="829">
        <v>0</v>
      </c>
      <c r="BA274" s="828">
        <v>104338647</v>
      </c>
      <c r="BB274" s="829">
        <v>0</v>
      </c>
      <c r="BC274" s="829">
        <v>0</v>
      </c>
      <c r="BD274" s="818"/>
      <c r="BE274" s="830">
        <f t="shared" si="18"/>
        <v>1</v>
      </c>
      <c r="BF274" s="830">
        <f t="shared" si="19"/>
        <v>0.69559097999999997</v>
      </c>
    </row>
    <row r="275" spans="1:58" x14ac:dyDescent="0.25">
      <c r="A275" s="826" t="str">
        <f t="shared" si="20"/>
        <v>C25021000702410</v>
      </c>
      <c r="B275" s="1012" t="s">
        <v>119</v>
      </c>
      <c r="C275" s="1011"/>
      <c r="D275" s="1012" t="s">
        <v>354</v>
      </c>
      <c r="E275" s="1011"/>
      <c r="F275" s="1012" t="s">
        <v>356</v>
      </c>
      <c r="G275" s="1011"/>
      <c r="H275" s="1012" t="s">
        <v>325</v>
      </c>
      <c r="I275" s="1011"/>
      <c r="J275" s="1012" t="s">
        <v>312</v>
      </c>
      <c r="K275" s="1011"/>
      <c r="L275" s="1011"/>
      <c r="M275" s="1012" t="s">
        <v>314</v>
      </c>
      <c r="N275" s="1011"/>
      <c r="O275" s="1011"/>
      <c r="P275" s="1012" t="s">
        <v>315</v>
      </c>
      <c r="Q275" s="1011"/>
      <c r="R275" s="1012"/>
      <c r="S275" s="1011"/>
      <c r="T275" s="1013" t="s">
        <v>104</v>
      </c>
      <c r="U275" s="1011"/>
      <c r="V275" s="1011"/>
      <c r="W275" s="1011"/>
      <c r="X275" s="1011"/>
      <c r="Y275" s="1011"/>
      <c r="Z275" s="1011"/>
      <c r="AA275" s="1011"/>
      <c r="AB275" s="1012" t="s">
        <v>305</v>
      </c>
      <c r="AC275" s="1011"/>
      <c r="AD275" s="1011"/>
      <c r="AE275" s="1011"/>
      <c r="AF275" s="1011"/>
      <c r="AG275" s="1012" t="s">
        <v>306</v>
      </c>
      <c r="AH275" s="1011"/>
      <c r="AI275" s="1011"/>
      <c r="AJ275" s="827" t="s">
        <v>85</v>
      </c>
      <c r="AK275" s="1010" t="s">
        <v>307</v>
      </c>
      <c r="AL275" s="1011"/>
      <c r="AM275" s="1011"/>
      <c r="AN275" s="1011"/>
      <c r="AO275" s="1011"/>
      <c r="AP275" s="1011"/>
      <c r="AQ275" s="828">
        <v>500000000</v>
      </c>
      <c r="AR275" s="828">
        <v>500000000</v>
      </c>
      <c r="AS275" s="829">
        <v>0</v>
      </c>
      <c r="AT275" s="829">
        <v>0</v>
      </c>
      <c r="AU275" s="828">
        <v>424881065</v>
      </c>
      <c r="AV275" s="828">
        <v>75118935</v>
      </c>
      <c r="AW275" s="828">
        <v>328300786</v>
      </c>
      <c r="AX275" s="828">
        <v>96580279</v>
      </c>
      <c r="AY275" s="828">
        <v>327943786</v>
      </c>
      <c r="AZ275" s="828">
        <v>357000</v>
      </c>
      <c r="BA275" s="828">
        <v>327943786</v>
      </c>
      <c r="BB275" s="829">
        <v>0</v>
      </c>
      <c r="BC275" s="829">
        <v>0</v>
      </c>
      <c r="BD275" s="818"/>
      <c r="BE275" s="830">
        <f t="shared" si="18"/>
        <v>0.84976213</v>
      </c>
      <c r="BF275" s="830">
        <f t="shared" si="19"/>
        <v>0.65660157200000002</v>
      </c>
    </row>
    <row r="276" spans="1:58" x14ac:dyDescent="0.25">
      <c r="A276" s="826" t="str">
        <f t="shared" si="20"/>
        <v>C25021000702610</v>
      </c>
      <c r="B276" s="1012" t="s">
        <v>119</v>
      </c>
      <c r="C276" s="1011"/>
      <c r="D276" s="1012" t="s">
        <v>354</v>
      </c>
      <c r="E276" s="1011"/>
      <c r="F276" s="1012" t="s">
        <v>356</v>
      </c>
      <c r="G276" s="1011"/>
      <c r="H276" s="1012" t="s">
        <v>325</v>
      </c>
      <c r="I276" s="1011"/>
      <c r="J276" s="1012" t="s">
        <v>312</v>
      </c>
      <c r="K276" s="1011"/>
      <c r="L276" s="1011"/>
      <c r="M276" s="1012" t="s">
        <v>314</v>
      </c>
      <c r="N276" s="1011"/>
      <c r="O276" s="1011"/>
      <c r="P276" s="1012" t="s">
        <v>324</v>
      </c>
      <c r="Q276" s="1011"/>
      <c r="R276" s="1012"/>
      <c r="S276" s="1011"/>
      <c r="T276" s="1013" t="s">
        <v>361</v>
      </c>
      <c r="U276" s="1011"/>
      <c r="V276" s="1011"/>
      <c r="W276" s="1011"/>
      <c r="X276" s="1011"/>
      <c r="Y276" s="1011"/>
      <c r="Z276" s="1011"/>
      <c r="AA276" s="1011"/>
      <c r="AB276" s="1012" t="s">
        <v>305</v>
      </c>
      <c r="AC276" s="1011"/>
      <c r="AD276" s="1011"/>
      <c r="AE276" s="1011"/>
      <c r="AF276" s="1011"/>
      <c r="AG276" s="1012" t="s">
        <v>306</v>
      </c>
      <c r="AH276" s="1011"/>
      <c r="AI276" s="1011"/>
      <c r="AJ276" s="827" t="s">
        <v>85</v>
      </c>
      <c r="AK276" s="1010" t="s">
        <v>307</v>
      </c>
      <c r="AL276" s="1011"/>
      <c r="AM276" s="1011"/>
      <c r="AN276" s="1011"/>
      <c r="AO276" s="1011"/>
      <c r="AP276" s="1011"/>
      <c r="AQ276" s="828">
        <v>75000000</v>
      </c>
      <c r="AR276" s="829">
        <v>0</v>
      </c>
      <c r="AS276" s="828">
        <v>75000000</v>
      </c>
      <c r="AT276" s="829">
        <v>0</v>
      </c>
      <c r="AU276" s="829">
        <v>0</v>
      </c>
      <c r="AV276" s="829">
        <v>0</v>
      </c>
      <c r="AW276" s="829">
        <v>0</v>
      </c>
      <c r="AX276" s="829">
        <v>0</v>
      </c>
      <c r="AY276" s="829">
        <v>0</v>
      </c>
      <c r="AZ276" s="829">
        <v>0</v>
      </c>
      <c r="BA276" s="829">
        <v>0</v>
      </c>
      <c r="BB276" s="829">
        <v>0</v>
      </c>
      <c r="BC276" s="829">
        <v>0</v>
      </c>
      <c r="BD276" s="818"/>
      <c r="BE276" s="830">
        <f t="shared" si="18"/>
        <v>0</v>
      </c>
      <c r="BF276" s="830">
        <f t="shared" si="19"/>
        <v>0</v>
      </c>
    </row>
    <row r="277" spans="1:58" x14ac:dyDescent="0.25">
      <c r="A277" s="826" t="str">
        <f t="shared" si="20"/>
        <v>C250210007021110</v>
      </c>
      <c r="B277" s="1012" t="s">
        <v>119</v>
      </c>
      <c r="C277" s="1011"/>
      <c r="D277" s="1012" t="s">
        <v>354</v>
      </c>
      <c r="E277" s="1011"/>
      <c r="F277" s="1012" t="s">
        <v>356</v>
      </c>
      <c r="G277" s="1011"/>
      <c r="H277" s="1012" t="s">
        <v>325</v>
      </c>
      <c r="I277" s="1011"/>
      <c r="J277" s="1012" t="s">
        <v>312</v>
      </c>
      <c r="K277" s="1011"/>
      <c r="L277" s="1011"/>
      <c r="M277" s="1012" t="s">
        <v>314</v>
      </c>
      <c r="N277" s="1011"/>
      <c r="O277" s="1011"/>
      <c r="P277" s="1012" t="s">
        <v>100</v>
      </c>
      <c r="Q277" s="1011"/>
      <c r="R277" s="1012"/>
      <c r="S277" s="1011"/>
      <c r="T277" s="1013" t="s">
        <v>362</v>
      </c>
      <c r="U277" s="1011"/>
      <c r="V277" s="1011"/>
      <c r="W277" s="1011"/>
      <c r="X277" s="1011"/>
      <c r="Y277" s="1011"/>
      <c r="Z277" s="1011"/>
      <c r="AA277" s="1011"/>
      <c r="AB277" s="1012" t="s">
        <v>305</v>
      </c>
      <c r="AC277" s="1011"/>
      <c r="AD277" s="1011"/>
      <c r="AE277" s="1011"/>
      <c r="AF277" s="1011"/>
      <c r="AG277" s="1012" t="s">
        <v>306</v>
      </c>
      <c r="AH277" s="1011"/>
      <c r="AI277" s="1011"/>
      <c r="AJ277" s="827" t="s">
        <v>85</v>
      </c>
      <c r="AK277" s="1010" t="s">
        <v>307</v>
      </c>
      <c r="AL277" s="1011"/>
      <c r="AM277" s="1011"/>
      <c r="AN277" s="1011"/>
      <c r="AO277" s="1011"/>
      <c r="AP277" s="1011"/>
      <c r="AQ277" s="829">
        <v>0</v>
      </c>
      <c r="AR277" s="829">
        <v>0</v>
      </c>
      <c r="AS277" s="829">
        <v>0</v>
      </c>
      <c r="AT277" s="829">
        <v>0</v>
      </c>
      <c r="AU277" s="829">
        <v>0</v>
      </c>
      <c r="AV277" s="829">
        <v>0</v>
      </c>
      <c r="AW277" s="829">
        <v>0</v>
      </c>
      <c r="AX277" s="829">
        <v>0</v>
      </c>
      <c r="AY277" s="829">
        <v>0</v>
      </c>
      <c r="AZ277" s="829">
        <v>0</v>
      </c>
      <c r="BA277" s="829">
        <v>0</v>
      </c>
      <c r="BB277" s="829">
        <v>0</v>
      </c>
      <c r="BC277" s="829">
        <v>0</v>
      </c>
      <c r="BD277" s="818"/>
      <c r="BE277" s="830" t="e">
        <f t="shared" si="18"/>
        <v>#DIV/0!</v>
      </c>
      <c r="BF277" s="830" t="e">
        <f t="shared" si="19"/>
        <v>#DIV/0!</v>
      </c>
    </row>
    <row r="278" spans="1:58" s="960" customFormat="1" x14ac:dyDescent="0.25">
      <c r="A278" s="954" t="str">
        <f t="shared" si="20"/>
        <v>C25021000810</v>
      </c>
      <c r="B278" s="1023" t="s">
        <v>119</v>
      </c>
      <c r="C278" s="1022"/>
      <c r="D278" s="1023" t="s">
        <v>354</v>
      </c>
      <c r="E278" s="1022"/>
      <c r="F278" s="1023" t="s">
        <v>356</v>
      </c>
      <c r="G278" s="1022"/>
      <c r="H278" s="1023" t="s">
        <v>326</v>
      </c>
      <c r="I278" s="1022"/>
      <c r="J278" s="1023" t="s">
        <v>268</v>
      </c>
      <c r="K278" s="1022"/>
      <c r="L278" s="1022"/>
      <c r="M278" s="1023" t="s">
        <v>268</v>
      </c>
      <c r="N278" s="1022"/>
      <c r="O278" s="1022"/>
      <c r="P278" s="1023" t="s">
        <v>268</v>
      </c>
      <c r="Q278" s="1022"/>
      <c r="R278" s="1023" t="s">
        <v>268</v>
      </c>
      <c r="S278" s="1022"/>
      <c r="T278" s="1024" t="s">
        <v>923</v>
      </c>
      <c r="U278" s="1022"/>
      <c r="V278" s="1022"/>
      <c r="W278" s="1022"/>
      <c r="X278" s="1022"/>
      <c r="Y278" s="1022"/>
      <c r="Z278" s="1022"/>
      <c r="AA278" s="1022"/>
      <c r="AB278" s="1023" t="s">
        <v>305</v>
      </c>
      <c r="AC278" s="1022"/>
      <c r="AD278" s="1022"/>
      <c r="AE278" s="1022"/>
      <c r="AF278" s="1022"/>
      <c r="AG278" s="1023" t="s">
        <v>306</v>
      </c>
      <c r="AH278" s="1022"/>
      <c r="AI278" s="1022"/>
      <c r="AJ278" s="961" t="s">
        <v>85</v>
      </c>
      <c r="AK278" s="1021" t="s">
        <v>307</v>
      </c>
      <c r="AL278" s="1022"/>
      <c r="AM278" s="1022"/>
      <c r="AN278" s="1022"/>
      <c r="AO278" s="1022"/>
      <c r="AP278" s="1022"/>
      <c r="AQ278" s="962">
        <v>400000000</v>
      </c>
      <c r="AR278" s="963">
        <v>0</v>
      </c>
      <c r="AS278" s="962">
        <v>400000000</v>
      </c>
      <c r="AT278" s="963">
        <v>0</v>
      </c>
      <c r="AU278" s="963">
        <v>0</v>
      </c>
      <c r="AV278" s="963">
        <v>0</v>
      </c>
      <c r="AW278" s="963">
        <v>0</v>
      </c>
      <c r="AX278" s="963">
        <v>0</v>
      </c>
      <c r="AY278" s="963">
        <v>0</v>
      </c>
      <c r="AZ278" s="963">
        <v>0</v>
      </c>
      <c r="BA278" s="963">
        <v>0</v>
      </c>
      <c r="BB278" s="963">
        <v>0</v>
      </c>
      <c r="BC278" s="963">
        <v>0</v>
      </c>
      <c r="BD278" s="958"/>
      <c r="BE278" s="964">
        <f t="shared" si="18"/>
        <v>0</v>
      </c>
      <c r="BF278" s="964">
        <f t="shared" si="19"/>
        <v>0</v>
      </c>
    </row>
    <row r="279" spans="1:58" s="894" customFormat="1" x14ac:dyDescent="0.25">
      <c r="A279" s="888" t="str">
        <f t="shared" si="20"/>
        <v>C250210008010</v>
      </c>
      <c r="B279" s="1025" t="s">
        <v>119</v>
      </c>
      <c r="C279" s="1026"/>
      <c r="D279" s="1025" t="s">
        <v>354</v>
      </c>
      <c r="E279" s="1026"/>
      <c r="F279" s="1025" t="s">
        <v>356</v>
      </c>
      <c r="G279" s="1026"/>
      <c r="H279" s="1025" t="s">
        <v>326</v>
      </c>
      <c r="I279" s="1026"/>
      <c r="J279" s="1025" t="s">
        <v>312</v>
      </c>
      <c r="K279" s="1026"/>
      <c r="L279" s="1026"/>
      <c r="M279" s="1025" t="s">
        <v>268</v>
      </c>
      <c r="N279" s="1026"/>
      <c r="O279" s="1026"/>
      <c r="P279" s="1025" t="s">
        <v>268</v>
      </c>
      <c r="Q279" s="1026"/>
      <c r="R279" s="1025" t="s">
        <v>268</v>
      </c>
      <c r="S279" s="1026"/>
      <c r="T279" s="1027" t="s">
        <v>923</v>
      </c>
      <c r="U279" s="1026"/>
      <c r="V279" s="1026"/>
      <c r="W279" s="1026"/>
      <c r="X279" s="1026"/>
      <c r="Y279" s="1026"/>
      <c r="Z279" s="1026"/>
      <c r="AA279" s="1026"/>
      <c r="AB279" s="1025" t="s">
        <v>305</v>
      </c>
      <c r="AC279" s="1026"/>
      <c r="AD279" s="1026"/>
      <c r="AE279" s="1026"/>
      <c r="AF279" s="1026"/>
      <c r="AG279" s="1025" t="s">
        <v>306</v>
      </c>
      <c r="AH279" s="1026"/>
      <c r="AI279" s="1026"/>
      <c r="AJ279" s="889" t="s">
        <v>85</v>
      </c>
      <c r="AK279" s="1028" t="s">
        <v>307</v>
      </c>
      <c r="AL279" s="1026"/>
      <c r="AM279" s="1026"/>
      <c r="AN279" s="1026"/>
      <c r="AO279" s="1026"/>
      <c r="AP279" s="1026"/>
      <c r="AQ279" s="890">
        <v>400000000</v>
      </c>
      <c r="AR279" s="891">
        <v>0</v>
      </c>
      <c r="AS279" s="890">
        <v>400000000</v>
      </c>
      <c r="AT279" s="891">
        <v>0</v>
      </c>
      <c r="AU279" s="891">
        <v>0</v>
      </c>
      <c r="AV279" s="891">
        <v>0</v>
      </c>
      <c r="AW279" s="891">
        <v>0</v>
      </c>
      <c r="AX279" s="891">
        <v>0</v>
      </c>
      <c r="AY279" s="891">
        <v>0</v>
      </c>
      <c r="AZ279" s="891">
        <v>0</v>
      </c>
      <c r="BA279" s="891">
        <v>0</v>
      </c>
      <c r="BB279" s="891">
        <v>0</v>
      </c>
      <c r="BC279" s="891">
        <v>0</v>
      </c>
      <c r="BD279" s="892"/>
      <c r="BE279" s="893">
        <f t="shared" si="18"/>
        <v>0</v>
      </c>
      <c r="BF279" s="893">
        <f t="shared" si="19"/>
        <v>0</v>
      </c>
    </row>
    <row r="280" spans="1:58" x14ac:dyDescent="0.25">
      <c r="A280" s="826" t="str">
        <f t="shared" si="20"/>
        <v>C2502100080310</v>
      </c>
      <c r="B280" s="1018" t="s">
        <v>119</v>
      </c>
      <c r="C280" s="1011"/>
      <c r="D280" s="1018" t="s">
        <v>354</v>
      </c>
      <c r="E280" s="1011"/>
      <c r="F280" s="1018" t="s">
        <v>356</v>
      </c>
      <c r="G280" s="1011"/>
      <c r="H280" s="1018" t="s">
        <v>326</v>
      </c>
      <c r="I280" s="1011"/>
      <c r="J280" s="1018" t="s">
        <v>312</v>
      </c>
      <c r="K280" s="1011"/>
      <c r="L280" s="1011"/>
      <c r="M280" s="1018" t="s">
        <v>321</v>
      </c>
      <c r="N280" s="1011"/>
      <c r="O280" s="1011"/>
      <c r="P280" s="1018" t="s">
        <v>268</v>
      </c>
      <c r="Q280" s="1011"/>
      <c r="R280" s="1018" t="s">
        <v>268</v>
      </c>
      <c r="S280" s="1011"/>
      <c r="T280" s="1020" t="s">
        <v>924</v>
      </c>
      <c r="U280" s="1011"/>
      <c r="V280" s="1011"/>
      <c r="W280" s="1011"/>
      <c r="X280" s="1011"/>
      <c r="Y280" s="1011"/>
      <c r="Z280" s="1011"/>
      <c r="AA280" s="1011"/>
      <c r="AB280" s="1018" t="s">
        <v>305</v>
      </c>
      <c r="AC280" s="1011"/>
      <c r="AD280" s="1011"/>
      <c r="AE280" s="1011"/>
      <c r="AF280" s="1011"/>
      <c r="AG280" s="1018" t="s">
        <v>306</v>
      </c>
      <c r="AH280" s="1011"/>
      <c r="AI280" s="1011"/>
      <c r="AJ280" s="815" t="s">
        <v>85</v>
      </c>
      <c r="AK280" s="1019" t="s">
        <v>307</v>
      </c>
      <c r="AL280" s="1011"/>
      <c r="AM280" s="1011"/>
      <c r="AN280" s="1011"/>
      <c r="AO280" s="1011"/>
      <c r="AP280" s="1011"/>
      <c r="AQ280" s="816">
        <v>400000000</v>
      </c>
      <c r="AR280" s="817">
        <v>0</v>
      </c>
      <c r="AS280" s="816">
        <v>400000000</v>
      </c>
      <c r="AT280" s="817">
        <v>0</v>
      </c>
      <c r="AU280" s="817">
        <v>0</v>
      </c>
      <c r="AV280" s="817">
        <v>0</v>
      </c>
      <c r="AW280" s="817">
        <v>0</v>
      </c>
      <c r="AX280" s="817">
        <v>0</v>
      </c>
      <c r="AY280" s="817">
        <v>0</v>
      </c>
      <c r="AZ280" s="817">
        <v>0</v>
      </c>
      <c r="BA280" s="817">
        <v>0</v>
      </c>
      <c r="BB280" s="817">
        <v>0</v>
      </c>
      <c r="BC280" s="817">
        <v>0</v>
      </c>
      <c r="BD280" s="818"/>
      <c r="BE280" s="820">
        <f t="shared" si="18"/>
        <v>0</v>
      </c>
      <c r="BF280" s="820">
        <f t="shared" si="19"/>
        <v>0</v>
      </c>
    </row>
    <row r="281" spans="1:58" x14ac:dyDescent="0.25">
      <c r="A281" s="826" t="str">
        <f t="shared" si="20"/>
        <v>C250210008031010</v>
      </c>
      <c r="B281" s="1012" t="s">
        <v>119</v>
      </c>
      <c r="C281" s="1011"/>
      <c r="D281" s="1012" t="s">
        <v>354</v>
      </c>
      <c r="E281" s="1011"/>
      <c r="F281" s="1012" t="s">
        <v>356</v>
      </c>
      <c r="G281" s="1011"/>
      <c r="H281" s="1012" t="s">
        <v>326</v>
      </c>
      <c r="I281" s="1011"/>
      <c r="J281" s="1012" t="s">
        <v>312</v>
      </c>
      <c r="K281" s="1011"/>
      <c r="L281" s="1011"/>
      <c r="M281" s="1012" t="s">
        <v>321</v>
      </c>
      <c r="N281" s="1011"/>
      <c r="O281" s="1011"/>
      <c r="P281" s="1012" t="s">
        <v>85</v>
      </c>
      <c r="Q281" s="1011"/>
      <c r="R281" s="1012" t="s">
        <v>268</v>
      </c>
      <c r="S281" s="1011"/>
      <c r="T281" s="1013" t="s">
        <v>925</v>
      </c>
      <c r="U281" s="1011"/>
      <c r="V281" s="1011"/>
      <c r="W281" s="1011"/>
      <c r="X281" s="1011"/>
      <c r="Y281" s="1011"/>
      <c r="Z281" s="1011"/>
      <c r="AA281" s="1011"/>
      <c r="AB281" s="1012" t="s">
        <v>305</v>
      </c>
      <c r="AC281" s="1011"/>
      <c r="AD281" s="1011"/>
      <c r="AE281" s="1011"/>
      <c r="AF281" s="1011"/>
      <c r="AG281" s="1012" t="s">
        <v>306</v>
      </c>
      <c r="AH281" s="1011"/>
      <c r="AI281" s="1011"/>
      <c r="AJ281" s="827" t="s">
        <v>85</v>
      </c>
      <c r="AK281" s="1010" t="s">
        <v>307</v>
      </c>
      <c r="AL281" s="1011"/>
      <c r="AM281" s="1011"/>
      <c r="AN281" s="1011"/>
      <c r="AO281" s="1011"/>
      <c r="AP281" s="1011"/>
      <c r="AQ281" s="828">
        <v>361979000</v>
      </c>
      <c r="AR281" s="829">
        <v>0</v>
      </c>
      <c r="AS281" s="828">
        <v>361979000</v>
      </c>
      <c r="AT281" s="829">
        <v>0</v>
      </c>
      <c r="AU281" s="829">
        <v>0</v>
      </c>
      <c r="AV281" s="829">
        <v>0</v>
      </c>
      <c r="AW281" s="829">
        <v>0</v>
      </c>
      <c r="AX281" s="829">
        <v>0</v>
      </c>
      <c r="AY281" s="829">
        <v>0</v>
      </c>
      <c r="AZ281" s="829">
        <v>0</v>
      </c>
      <c r="BA281" s="829">
        <v>0</v>
      </c>
      <c r="BB281" s="829">
        <v>0</v>
      </c>
      <c r="BC281" s="829">
        <v>0</v>
      </c>
      <c r="BD281" s="818"/>
      <c r="BE281" s="830">
        <f t="shared" si="18"/>
        <v>0</v>
      </c>
      <c r="BF281" s="830">
        <f t="shared" si="19"/>
        <v>0</v>
      </c>
    </row>
    <row r="282" spans="1:58" x14ac:dyDescent="0.25">
      <c r="A282" s="826" t="str">
        <f t="shared" si="20"/>
        <v>C250210008031110</v>
      </c>
      <c r="B282" s="1012" t="s">
        <v>119</v>
      </c>
      <c r="C282" s="1011"/>
      <c r="D282" s="1012" t="s">
        <v>354</v>
      </c>
      <c r="E282" s="1011"/>
      <c r="F282" s="1012" t="s">
        <v>356</v>
      </c>
      <c r="G282" s="1011"/>
      <c r="H282" s="1012" t="s">
        <v>326</v>
      </c>
      <c r="I282" s="1011"/>
      <c r="J282" s="1012" t="s">
        <v>312</v>
      </c>
      <c r="K282" s="1011"/>
      <c r="L282" s="1011"/>
      <c r="M282" s="1012" t="s">
        <v>321</v>
      </c>
      <c r="N282" s="1011"/>
      <c r="O282" s="1011"/>
      <c r="P282" s="1012" t="s">
        <v>100</v>
      </c>
      <c r="Q282" s="1011"/>
      <c r="R282" s="1012" t="s">
        <v>268</v>
      </c>
      <c r="S282" s="1011"/>
      <c r="T282" s="1013" t="s">
        <v>362</v>
      </c>
      <c r="U282" s="1011"/>
      <c r="V282" s="1011"/>
      <c r="W282" s="1011"/>
      <c r="X282" s="1011"/>
      <c r="Y282" s="1011"/>
      <c r="Z282" s="1011"/>
      <c r="AA282" s="1011"/>
      <c r="AB282" s="1012" t="s">
        <v>305</v>
      </c>
      <c r="AC282" s="1011"/>
      <c r="AD282" s="1011"/>
      <c r="AE282" s="1011"/>
      <c r="AF282" s="1011"/>
      <c r="AG282" s="1012" t="s">
        <v>306</v>
      </c>
      <c r="AH282" s="1011"/>
      <c r="AI282" s="1011"/>
      <c r="AJ282" s="827" t="s">
        <v>85</v>
      </c>
      <c r="AK282" s="1010" t="s">
        <v>307</v>
      </c>
      <c r="AL282" s="1011"/>
      <c r="AM282" s="1011"/>
      <c r="AN282" s="1011"/>
      <c r="AO282" s="1011"/>
      <c r="AP282" s="1011"/>
      <c r="AQ282" s="828">
        <v>38021000</v>
      </c>
      <c r="AR282" s="829">
        <v>0</v>
      </c>
      <c r="AS282" s="828">
        <v>38021000</v>
      </c>
      <c r="AT282" s="829">
        <v>0</v>
      </c>
      <c r="AU282" s="829">
        <v>0</v>
      </c>
      <c r="AV282" s="829">
        <v>0</v>
      </c>
      <c r="AW282" s="829">
        <v>0</v>
      </c>
      <c r="AX282" s="829">
        <v>0</v>
      </c>
      <c r="AY282" s="829">
        <v>0</v>
      </c>
      <c r="AZ282" s="829">
        <v>0</v>
      </c>
      <c r="BA282" s="829">
        <v>0</v>
      </c>
      <c r="BB282" s="829">
        <v>0</v>
      </c>
      <c r="BC282" s="829">
        <v>0</v>
      </c>
      <c r="BD282" s="818"/>
      <c r="BE282" s="830">
        <f t="shared" si="18"/>
        <v>0</v>
      </c>
      <c r="BF282" s="830">
        <f t="shared" si="19"/>
        <v>0</v>
      </c>
    </row>
    <row r="283" spans="1:58" s="894" customFormat="1" ht="22.5" customHeight="1" x14ac:dyDescent="0.25">
      <c r="A283" s="888" t="str">
        <f t="shared" si="20"/>
        <v>C2502100012010</v>
      </c>
      <c r="B283" s="1025" t="s">
        <v>119</v>
      </c>
      <c r="C283" s="1026"/>
      <c r="D283" s="1025" t="s">
        <v>354</v>
      </c>
      <c r="E283" s="1026"/>
      <c r="F283" s="1025" t="s">
        <v>356</v>
      </c>
      <c r="G283" s="1026"/>
      <c r="H283" s="1025" t="s">
        <v>322</v>
      </c>
      <c r="I283" s="1026"/>
      <c r="J283" s="1025" t="s">
        <v>312</v>
      </c>
      <c r="K283" s="1026"/>
      <c r="L283" s="1026"/>
      <c r="M283" s="1025"/>
      <c r="N283" s="1026"/>
      <c r="O283" s="1026"/>
      <c r="P283" s="1025"/>
      <c r="Q283" s="1026"/>
      <c r="R283" s="1025"/>
      <c r="S283" s="1026"/>
      <c r="T283" s="1027" t="s">
        <v>926</v>
      </c>
      <c r="U283" s="1026"/>
      <c r="V283" s="1026"/>
      <c r="W283" s="1026"/>
      <c r="X283" s="1026"/>
      <c r="Y283" s="1026"/>
      <c r="Z283" s="1026"/>
      <c r="AA283" s="1026"/>
      <c r="AB283" s="1025" t="s">
        <v>305</v>
      </c>
      <c r="AC283" s="1026"/>
      <c r="AD283" s="1026"/>
      <c r="AE283" s="1026"/>
      <c r="AF283" s="1026"/>
      <c r="AG283" s="1025" t="s">
        <v>306</v>
      </c>
      <c r="AH283" s="1026"/>
      <c r="AI283" s="1026"/>
      <c r="AJ283" s="889" t="s">
        <v>85</v>
      </c>
      <c r="AK283" s="1028" t="s">
        <v>307</v>
      </c>
      <c r="AL283" s="1026"/>
      <c r="AM283" s="1026"/>
      <c r="AN283" s="1026"/>
      <c r="AO283" s="1026"/>
      <c r="AP283" s="1026"/>
      <c r="AQ283" s="890">
        <v>300000000</v>
      </c>
      <c r="AR283" s="890">
        <v>290000000</v>
      </c>
      <c r="AS283" s="890">
        <v>10000000</v>
      </c>
      <c r="AT283" s="891">
        <v>0</v>
      </c>
      <c r="AU283" s="890">
        <v>199800132</v>
      </c>
      <c r="AV283" s="890">
        <v>90199868</v>
      </c>
      <c r="AW283" s="891">
        <v>0</v>
      </c>
      <c r="AX283" s="933">
        <v>199800132</v>
      </c>
      <c r="AY283" s="891">
        <v>0</v>
      </c>
      <c r="AZ283" s="891">
        <v>0</v>
      </c>
      <c r="BA283" s="891">
        <v>0</v>
      </c>
      <c r="BB283" s="891">
        <v>0</v>
      </c>
      <c r="BC283" s="891">
        <v>0</v>
      </c>
      <c r="BD283" s="892"/>
      <c r="BE283" s="893">
        <f t="shared" si="18"/>
        <v>0.66600044000000003</v>
      </c>
      <c r="BF283" s="893">
        <f t="shared" si="19"/>
        <v>0</v>
      </c>
    </row>
    <row r="284" spans="1:58" s="960" customFormat="1" ht="22.5" customHeight="1" x14ac:dyDescent="0.25">
      <c r="A284" s="954" t="str">
        <f t="shared" si="20"/>
        <v>C250210001210</v>
      </c>
      <c r="B284" s="1023" t="s">
        <v>119</v>
      </c>
      <c r="C284" s="1022"/>
      <c r="D284" s="1023" t="s">
        <v>354</v>
      </c>
      <c r="E284" s="1022"/>
      <c r="F284" s="1023" t="s">
        <v>356</v>
      </c>
      <c r="G284" s="1022"/>
      <c r="H284" s="1023" t="s">
        <v>322</v>
      </c>
      <c r="I284" s="1022"/>
      <c r="J284" s="1023" t="s">
        <v>268</v>
      </c>
      <c r="K284" s="1022"/>
      <c r="L284" s="1022"/>
      <c r="M284" s="1023" t="s">
        <v>268</v>
      </c>
      <c r="N284" s="1022"/>
      <c r="O284" s="1022"/>
      <c r="P284" s="1023" t="s">
        <v>268</v>
      </c>
      <c r="Q284" s="1022"/>
      <c r="R284" s="1023" t="s">
        <v>268</v>
      </c>
      <c r="S284" s="1022"/>
      <c r="T284" s="1024" t="s">
        <v>926</v>
      </c>
      <c r="U284" s="1022"/>
      <c r="V284" s="1022"/>
      <c r="W284" s="1022"/>
      <c r="X284" s="1022"/>
      <c r="Y284" s="1022"/>
      <c r="Z284" s="1022"/>
      <c r="AA284" s="1022"/>
      <c r="AB284" s="1023" t="s">
        <v>305</v>
      </c>
      <c r="AC284" s="1022"/>
      <c r="AD284" s="1022"/>
      <c r="AE284" s="1022"/>
      <c r="AF284" s="1022"/>
      <c r="AG284" s="1023" t="s">
        <v>306</v>
      </c>
      <c r="AH284" s="1022"/>
      <c r="AI284" s="1022"/>
      <c r="AJ284" s="961" t="s">
        <v>85</v>
      </c>
      <c r="AK284" s="1021" t="s">
        <v>307</v>
      </c>
      <c r="AL284" s="1022"/>
      <c r="AM284" s="1022"/>
      <c r="AN284" s="1022"/>
      <c r="AO284" s="1022"/>
      <c r="AP284" s="1022"/>
      <c r="AQ284" s="962">
        <v>300000000</v>
      </c>
      <c r="AR284" s="962">
        <v>290000000</v>
      </c>
      <c r="AS284" s="962">
        <v>10000000</v>
      </c>
      <c r="AT284" s="963">
        <v>0</v>
      </c>
      <c r="AU284" s="962">
        <v>199800132</v>
      </c>
      <c r="AV284" s="962">
        <v>90199868</v>
      </c>
      <c r="AW284" s="963">
        <v>0</v>
      </c>
      <c r="AX284" s="965">
        <v>199800132</v>
      </c>
      <c r="AY284" s="963">
        <v>0</v>
      </c>
      <c r="AZ284" s="963">
        <v>0</v>
      </c>
      <c r="BA284" s="963">
        <v>0</v>
      </c>
      <c r="BB284" s="963">
        <v>0</v>
      </c>
      <c r="BC284" s="963">
        <v>0</v>
      </c>
      <c r="BD284" s="958"/>
      <c r="BE284" s="964">
        <f t="shared" si="18"/>
        <v>0.66600044000000003</v>
      </c>
      <c r="BF284" s="964">
        <f t="shared" si="19"/>
        <v>0</v>
      </c>
    </row>
    <row r="285" spans="1:58" x14ac:dyDescent="0.25">
      <c r="A285" s="826" t="str">
        <f t="shared" si="20"/>
        <v>C25021000120210</v>
      </c>
      <c r="B285" s="1018" t="s">
        <v>119</v>
      </c>
      <c r="C285" s="1011"/>
      <c r="D285" s="1018" t="s">
        <v>354</v>
      </c>
      <c r="E285" s="1011"/>
      <c r="F285" s="1018" t="s">
        <v>356</v>
      </c>
      <c r="G285" s="1011"/>
      <c r="H285" s="1018" t="s">
        <v>322</v>
      </c>
      <c r="I285" s="1011"/>
      <c r="J285" s="1018" t="s">
        <v>312</v>
      </c>
      <c r="K285" s="1011"/>
      <c r="L285" s="1011"/>
      <c r="M285" s="1018" t="s">
        <v>314</v>
      </c>
      <c r="N285" s="1011"/>
      <c r="O285" s="1011"/>
      <c r="P285" s="1018"/>
      <c r="Q285" s="1011"/>
      <c r="R285" s="1018"/>
      <c r="S285" s="1011"/>
      <c r="T285" s="1020" t="s">
        <v>358</v>
      </c>
      <c r="U285" s="1011"/>
      <c r="V285" s="1011"/>
      <c r="W285" s="1011"/>
      <c r="X285" s="1011"/>
      <c r="Y285" s="1011"/>
      <c r="Z285" s="1011"/>
      <c r="AA285" s="1011"/>
      <c r="AB285" s="1018" t="s">
        <v>305</v>
      </c>
      <c r="AC285" s="1011"/>
      <c r="AD285" s="1011"/>
      <c r="AE285" s="1011"/>
      <c r="AF285" s="1011"/>
      <c r="AG285" s="1018" t="s">
        <v>306</v>
      </c>
      <c r="AH285" s="1011"/>
      <c r="AI285" s="1011"/>
      <c r="AJ285" s="815" t="s">
        <v>85</v>
      </c>
      <c r="AK285" s="1019" t="s">
        <v>307</v>
      </c>
      <c r="AL285" s="1011"/>
      <c r="AM285" s="1011"/>
      <c r="AN285" s="1011"/>
      <c r="AO285" s="1011"/>
      <c r="AP285" s="1011"/>
      <c r="AQ285" s="816">
        <v>300000000</v>
      </c>
      <c r="AR285" s="816">
        <v>290000000</v>
      </c>
      <c r="AS285" s="816">
        <v>10000000</v>
      </c>
      <c r="AT285" s="817">
        <v>0</v>
      </c>
      <c r="AU285" s="816">
        <v>199800132</v>
      </c>
      <c r="AV285" s="816">
        <v>90199868</v>
      </c>
      <c r="AW285" s="817">
        <v>0</v>
      </c>
      <c r="AX285" s="934">
        <v>199800132</v>
      </c>
      <c r="AY285" s="817">
        <v>0</v>
      </c>
      <c r="AZ285" s="817">
        <v>0</v>
      </c>
      <c r="BA285" s="817">
        <v>0</v>
      </c>
      <c r="BB285" s="817">
        <v>0</v>
      </c>
      <c r="BC285" s="817">
        <v>0</v>
      </c>
      <c r="BD285" s="818"/>
      <c r="BE285" s="820">
        <f t="shared" si="18"/>
        <v>0.66600044000000003</v>
      </c>
      <c r="BF285" s="820">
        <f t="shared" si="19"/>
        <v>0</v>
      </c>
    </row>
    <row r="286" spans="1:58" x14ac:dyDescent="0.25">
      <c r="A286" s="826" t="str">
        <f t="shared" si="20"/>
        <v>C250210001202110</v>
      </c>
      <c r="B286" s="1012" t="s">
        <v>119</v>
      </c>
      <c r="C286" s="1011"/>
      <c r="D286" s="1012" t="s">
        <v>354</v>
      </c>
      <c r="E286" s="1011"/>
      <c r="F286" s="1012" t="s">
        <v>356</v>
      </c>
      <c r="G286" s="1011"/>
      <c r="H286" s="1012" t="s">
        <v>322</v>
      </c>
      <c r="I286" s="1011"/>
      <c r="J286" s="1012" t="s">
        <v>312</v>
      </c>
      <c r="K286" s="1011"/>
      <c r="L286" s="1011"/>
      <c r="M286" s="1012" t="s">
        <v>314</v>
      </c>
      <c r="N286" s="1011"/>
      <c r="O286" s="1011"/>
      <c r="P286" s="1012" t="s">
        <v>311</v>
      </c>
      <c r="Q286" s="1011"/>
      <c r="R286" s="1012"/>
      <c r="S286" s="1011"/>
      <c r="T286" s="1013" t="s">
        <v>364</v>
      </c>
      <c r="U286" s="1011"/>
      <c r="V286" s="1011"/>
      <c r="W286" s="1011"/>
      <c r="X286" s="1011"/>
      <c r="Y286" s="1011"/>
      <c r="Z286" s="1011"/>
      <c r="AA286" s="1011"/>
      <c r="AB286" s="1012" t="s">
        <v>305</v>
      </c>
      <c r="AC286" s="1011"/>
      <c r="AD286" s="1011"/>
      <c r="AE286" s="1011"/>
      <c r="AF286" s="1011"/>
      <c r="AG286" s="1012" t="s">
        <v>306</v>
      </c>
      <c r="AH286" s="1011"/>
      <c r="AI286" s="1011"/>
      <c r="AJ286" s="827" t="s">
        <v>85</v>
      </c>
      <c r="AK286" s="1010" t="s">
        <v>307</v>
      </c>
      <c r="AL286" s="1011"/>
      <c r="AM286" s="1011"/>
      <c r="AN286" s="1011"/>
      <c r="AO286" s="1011"/>
      <c r="AP286" s="1011"/>
      <c r="AQ286" s="828">
        <v>45000000</v>
      </c>
      <c r="AR286" s="828">
        <v>45000000</v>
      </c>
      <c r="AS286" s="829">
        <v>0</v>
      </c>
      <c r="AT286" s="829">
        <v>0</v>
      </c>
      <c r="AU286" s="828">
        <v>45000000</v>
      </c>
      <c r="AV286" s="829">
        <v>0</v>
      </c>
      <c r="AW286" s="829">
        <v>0</v>
      </c>
      <c r="AX286" s="935">
        <v>45000000</v>
      </c>
      <c r="AY286" s="829">
        <v>0</v>
      </c>
      <c r="AZ286" s="829">
        <v>0</v>
      </c>
      <c r="BA286" s="829">
        <v>0</v>
      </c>
      <c r="BB286" s="829">
        <v>0</v>
      </c>
      <c r="BC286" s="829">
        <v>0</v>
      </c>
      <c r="BD286" s="818"/>
      <c r="BE286" s="830">
        <f t="shared" ref="BE286:BE329" si="21">+AU286/AQ286</f>
        <v>1</v>
      </c>
      <c r="BF286" s="830">
        <f t="shared" ref="BF286:BF329" si="22">+AW286/AQ286</f>
        <v>0</v>
      </c>
    </row>
    <row r="287" spans="1:58" x14ac:dyDescent="0.25">
      <c r="A287" s="826" t="str">
        <f t="shared" si="20"/>
        <v>C250210001202210</v>
      </c>
      <c r="B287" s="1012" t="s">
        <v>119</v>
      </c>
      <c r="C287" s="1011"/>
      <c r="D287" s="1012" t="s">
        <v>354</v>
      </c>
      <c r="E287" s="1011"/>
      <c r="F287" s="1012" t="s">
        <v>356</v>
      </c>
      <c r="G287" s="1011"/>
      <c r="H287" s="1012" t="s">
        <v>322</v>
      </c>
      <c r="I287" s="1011"/>
      <c r="J287" s="1012" t="s">
        <v>312</v>
      </c>
      <c r="K287" s="1011"/>
      <c r="L287" s="1011"/>
      <c r="M287" s="1012" t="s">
        <v>314</v>
      </c>
      <c r="N287" s="1011"/>
      <c r="O287" s="1011"/>
      <c r="P287" s="1012" t="s">
        <v>314</v>
      </c>
      <c r="Q287" s="1011"/>
      <c r="R287" s="1012"/>
      <c r="S287" s="1011"/>
      <c r="T287" s="1013" t="s">
        <v>359</v>
      </c>
      <c r="U287" s="1011"/>
      <c r="V287" s="1011"/>
      <c r="W287" s="1011"/>
      <c r="X287" s="1011"/>
      <c r="Y287" s="1011"/>
      <c r="Z287" s="1011"/>
      <c r="AA287" s="1011"/>
      <c r="AB287" s="1012" t="s">
        <v>305</v>
      </c>
      <c r="AC287" s="1011"/>
      <c r="AD287" s="1011"/>
      <c r="AE287" s="1011"/>
      <c r="AF287" s="1011"/>
      <c r="AG287" s="1012" t="s">
        <v>306</v>
      </c>
      <c r="AH287" s="1011"/>
      <c r="AI287" s="1011"/>
      <c r="AJ287" s="827" t="s">
        <v>85</v>
      </c>
      <c r="AK287" s="1010" t="s">
        <v>307</v>
      </c>
      <c r="AL287" s="1011"/>
      <c r="AM287" s="1011"/>
      <c r="AN287" s="1011"/>
      <c r="AO287" s="1011"/>
      <c r="AP287" s="1011"/>
      <c r="AQ287" s="828">
        <v>101000000</v>
      </c>
      <c r="AR287" s="828">
        <v>101000000</v>
      </c>
      <c r="AS287" s="829">
        <v>0</v>
      </c>
      <c r="AT287" s="829">
        <v>0</v>
      </c>
      <c r="AU287" s="828">
        <v>101000000</v>
      </c>
      <c r="AV287" s="829">
        <v>0</v>
      </c>
      <c r="AW287" s="829">
        <v>0</v>
      </c>
      <c r="AX287" s="935">
        <v>101000000</v>
      </c>
      <c r="AY287" s="829">
        <v>0</v>
      </c>
      <c r="AZ287" s="829">
        <v>0</v>
      </c>
      <c r="BA287" s="829">
        <v>0</v>
      </c>
      <c r="BB287" s="829">
        <v>0</v>
      </c>
      <c r="BC287" s="829">
        <v>0</v>
      </c>
      <c r="BD287" s="818"/>
      <c r="BE287" s="830">
        <f t="shared" si="21"/>
        <v>1</v>
      </c>
      <c r="BF287" s="830">
        <f t="shared" si="22"/>
        <v>0</v>
      </c>
    </row>
    <row r="288" spans="1:58" x14ac:dyDescent="0.25">
      <c r="A288" s="826" t="str">
        <f t="shared" si="20"/>
        <v>C250210001202310</v>
      </c>
      <c r="B288" s="1012" t="s">
        <v>119</v>
      </c>
      <c r="C288" s="1011"/>
      <c r="D288" s="1012" t="s">
        <v>354</v>
      </c>
      <c r="E288" s="1011"/>
      <c r="F288" s="1012" t="s">
        <v>356</v>
      </c>
      <c r="G288" s="1011"/>
      <c r="H288" s="1012" t="s">
        <v>322</v>
      </c>
      <c r="I288" s="1011"/>
      <c r="J288" s="1012" t="s">
        <v>312</v>
      </c>
      <c r="K288" s="1011"/>
      <c r="L288" s="1011"/>
      <c r="M288" s="1012" t="s">
        <v>314</v>
      </c>
      <c r="N288" s="1011"/>
      <c r="O288" s="1011"/>
      <c r="P288" s="1012" t="s">
        <v>321</v>
      </c>
      <c r="Q288" s="1011"/>
      <c r="R288" s="1012"/>
      <c r="S288" s="1011"/>
      <c r="T288" s="1013" t="s">
        <v>360</v>
      </c>
      <c r="U288" s="1011"/>
      <c r="V288" s="1011"/>
      <c r="W288" s="1011"/>
      <c r="X288" s="1011"/>
      <c r="Y288" s="1011"/>
      <c r="Z288" s="1011"/>
      <c r="AA288" s="1011"/>
      <c r="AB288" s="1012" t="s">
        <v>305</v>
      </c>
      <c r="AC288" s="1011"/>
      <c r="AD288" s="1011"/>
      <c r="AE288" s="1011"/>
      <c r="AF288" s="1011"/>
      <c r="AG288" s="1012" t="s">
        <v>306</v>
      </c>
      <c r="AH288" s="1011"/>
      <c r="AI288" s="1011"/>
      <c r="AJ288" s="827" t="s">
        <v>85</v>
      </c>
      <c r="AK288" s="1010" t="s">
        <v>307</v>
      </c>
      <c r="AL288" s="1011"/>
      <c r="AM288" s="1011"/>
      <c r="AN288" s="1011"/>
      <c r="AO288" s="1011"/>
      <c r="AP288" s="1011"/>
      <c r="AQ288" s="828">
        <v>49000000</v>
      </c>
      <c r="AR288" s="828">
        <v>49000000</v>
      </c>
      <c r="AS288" s="829">
        <v>0</v>
      </c>
      <c r="AT288" s="829">
        <v>0</v>
      </c>
      <c r="AU288" s="828">
        <v>49000000</v>
      </c>
      <c r="AV288" s="829">
        <v>0</v>
      </c>
      <c r="AW288" s="829">
        <v>0</v>
      </c>
      <c r="AX288" s="935">
        <v>49000000</v>
      </c>
      <c r="AY288" s="829">
        <v>0</v>
      </c>
      <c r="AZ288" s="829">
        <v>0</v>
      </c>
      <c r="BA288" s="829">
        <v>0</v>
      </c>
      <c r="BB288" s="829">
        <v>0</v>
      </c>
      <c r="BC288" s="829">
        <v>0</v>
      </c>
      <c r="BD288" s="818"/>
      <c r="BE288" s="830">
        <f t="shared" si="21"/>
        <v>1</v>
      </c>
      <c r="BF288" s="830">
        <f t="shared" si="22"/>
        <v>0</v>
      </c>
    </row>
    <row r="289" spans="1:58" x14ac:dyDescent="0.25">
      <c r="A289" s="826" t="str">
        <f t="shared" si="20"/>
        <v>C250210001202410</v>
      </c>
      <c r="B289" s="1012" t="s">
        <v>119</v>
      </c>
      <c r="C289" s="1011"/>
      <c r="D289" s="1012" t="s">
        <v>354</v>
      </c>
      <c r="E289" s="1011"/>
      <c r="F289" s="1012" t="s">
        <v>356</v>
      </c>
      <c r="G289" s="1011"/>
      <c r="H289" s="1012" t="s">
        <v>322</v>
      </c>
      <c r="I289" s="1011"/>
      <c r="J289" s="1012" t="s">
        <v>312</v>
      </c>
      <c r="K289" s="1011"/>
      <c r="L289" s="1011"/>
      <c r="M289" s="1012" t="s">
        <v>314</v>
      </c>
      <c r="N289" s="1011"/>
      <c r="O289" s="1011"/>
      <c r="P289" s="1012" t="s">
        <v>315</v>
      </c>
      <c r="Q289" s="1011"/>
      <c r="R289" s="1012"/>
      <c r="S289" s="1011"/>
      <c r="T289" s="1013" t="s">
        <v>104</v>
      </c>
      <c r="U289" s="1011"/>
      <c r="V289" s="1011"/>
      <c r="W289" s="1011"/>
      <c r="X289" s="1011"/>
      <c r="Y289" s="1011"/>
      <c r="Z289" s="1011"/>
      <c r="AA289" s="1011"/>
      <c r="AB289" s="1012" t="s">
        <v>305</v>
      </c>
      <c r="AC289" s="1011"/>
      <c r="AD289" s="1011"/>
      <c r="AE289" s="1011"/>
      <c r="AF289" s="1011"/>
      <c r="AG289" s="1012" t="s">
        <v>306</v>
      </c>
      <c r="AH289" s="1011"/>
      <c r="AI289" s="1011"/>
      <c r="AJ289" s="827" t="s">
        <v>85</v>
      </c>
      <c r="AK289" s="1010" t="s">
        <v>307</v>
      </c>
      <c r="AL289" s="1011"/>
      <c r="AM289" s="1011"/>
      <c r="AN289" s="1011"/>
      <c r="AO289" s="1011"/>
      <c r="AP289" s="1011"/>
      <c r="AQ289" s="828">
        <v>95000000</v>
      </c>
      <c r="AR289" s="828">
        <v>95000000</v>
      </c>
      <c r="AS289" s="829">
        <v>0</v>
      </c>
      <c r="AT289" s="829">
        <v>0</v>
      </c>
      <c r="AU289" s="828">
        <v>4800132</v>
      </c>
      <c r="AV289" s="828">
        <v>90199868</v>
      </c>
      <c r="AW289" s="829">
        <v>0</v>
      </c>
      <c r="AX289" s="935">
        <v>4800132</v>
      </c>
      <c r="AY289" s="829">
        <v>0</v>
      </c>
      <c r="AZ289" s="829">
        <v>0</v>
      </c>
      <c r="BA289" s="829">
        <v>0</v>
      </c>
      <c r="BB289" s="829">
        <v>0</v>
      </c>
      <c r="BC289" s="829">
        <v>0</v>
      </c>
      <c r="BD289" s="818"/>
      <c r="BE289" s="830">
        <f t="shared" si="21"/>
        <v>5.0527705263157897E-2</v>
      </c>
      <c r="BF289" s="830">
        <f t="shared" si="22"/>
        <v>0</v>
      </c>
    </row>
    <row r="290" spans="1:58" x14ac:dyDescent="0.25">
      <c r="A290" s="826" t="str">
        <f t="shared" si="20"/>
        <v>C250210001202610</v>
      </c>
      <c r="B290" s="1012" t="s">
        <v>119</v>
      </c>
      <c r="C290" s="1011"/>
      <c r="D290" s="1012" t="s">
        <v>354</v>
      </c>
      <c r="E290" s="1011"/>
      <c r="F290" s="1012" t="s">
        <v>356</v>
      </c>
      <c r="G290" s="1011"/>
      <c r="H290" s="1012" t="s">
        <v>322</v>
      </c>
      <c r="I290" s="1011"/>
      <c r="J290" s="1012" t="s">
        <v>312</v>
      </c>
      <c r="K290" s="1011"/>
      <c r="L290" s="1011"/>
      <c r="M290" s="1012" t="s">
        <v>314</v>
      </c>
      <c r="N290" s="1011"/>
      <c r="O290" s="1011"/>
      <c r="P290" s="1012" t="s">
        <v>324</v>
      </c>
      <c r="Q290" s="1011"/>
      <c r="R290" s="1012"/>
      <c r="S290" s="1011"/>
      <c r="T290" s="1013" t="s">
        <v>361</v>
      </c>
      <c r="U290" s="1011"/>
      <c r="V290" s="1011"/>
      <c r="W290" s="1011"/>
      <c r="X290" s="1011"/>
      <c r="Y290" s="1011"/>
      <c r="Z290" s="1011"/>
      <c r="AA290" s="1011"/>
      <c r="AB290" s="1012" t="s">
        <v>305</v>
      </c>
      <c r="AC290" s="1011"/>
      <c r="AD290" s="1011"/>
      <c r="AE290" s="1011"/>
      <c r="AF290" s="1011"/>
      <c r="AG290" s="1012" t="s">
        <v>306</v>
      </c>
      <c r="AH290" s="1011"/>
      <c r="AI290" s="1011"/>
      <c r="AJ290" s="827" t="s">
        <v>85</v>
      </c>
      <c r="AK290" s="1010" t="s">
        <v>307</v>
      </c>
      <c r="AL290" s="1011"/>
      <c r="AM290" s="1011"/>
      <c r="AN290" s="1011"/>
      <c r="AO290" s="1011"/>
      <c r="AP290" s="1011"/>
      <c r="AQ290" s="828">
        <v>10000000</v>
      </c>
      <c r="AR290" s="829">
        <v>0</v>
      </c>
      <c r="AS290" s="828">
        <v>10000000</v>
      </c>
      <c r="AT290" s="829">
        <v>0</v>
      </c>
      <c r="AU290" s="829">
        <v>0</v>
      </c>
      <c r="AV290" s="829">
        <v>0</v>
      </c>
      <c r="AW290" s="829">
        <v>0</v>
      </c>
      <c r="AX290" s="829">
        <v>0</v>
      </c>
      <c r="AY290" s="829">
        <v>0</v>
      </c>
      <c r="AZ290" s="829">
        <v>0</v>
      </c>
      <c r="BA290" s="829">
        <v>0</v>
      </c>
      <c r="BB290" s="829">
        <v>0</v>
      </c>
      <c r="BC290" s="829">
        <v>0</v>
      </c>
      <c r="BD290" s="818"/>
      <c r="BE290" s="830">
        <f t="shared" si="21"/>
        <v>0</v>
      </c>
      <c r="BF290" s="830">
        <f t="shared" si="22"/>
        <v>0</v>
      </c>
    </row>
    <row r="291" spans="1:58" x14ac:dyDescent="0.25">
      <c r="A291" s="826" t="str">
        <f t="shared" ref="A291:A331" si="23">+B291&amp;D291&amp;F291&amp;H291&amp;J291&amp;M291&amp;P291&amp;R291&amp;AJ291</f>
        <v>C259910</v>
      </c>
      <c r="B291" s="1018" t="s">
        <v>119</v>
      </c>
      <c r="C291" s="1011"/>
      <c r="D291" s="1018" t="s">
        <v>369</v>
      </c>
      <c r="E291" s="1011"/>
      <c r="F291" s="1018"/>
      <c r="G291" s="1011"/>
      <c r="H291" s="1018"/>
      <c r="I291" s="1011"/>
      <c r="J291" s="1018"/>
      <c r="K291" s="1011"/>
      <c r="L291" s="1011"/>
      <c r="M291" s="1018"/>
      <c r="N291" s="1011"/>
      <c r="O291" s="1011"/>
      <c r="P291" s="1018"/>
      <c r="Q291" s="1011"/>
      <c r="R291" s="1018"/>
      <c r="S291" s="1011"/>
      <c r="T291" s="1020" t="s">
        <v>370</v>
      </c>
      <c r="U291" s="1011"/>
      <c r="V291" s="1011"/>
      <c r="W291" s="1011"/>
      <c r="X291" s="1011"/>
      <c r="Y291" s="1011"/>
      <c r="Z291" s="1011"/>
      <c r="AA291" s="1011"/>
      <c r="AB291" s="1018" t="s">
        <v>305</v>
      </c>
      <c r="AC291" s="1011"/>
      <c r="AD291" s="1011"/>
      <c r="AE291" s="1011"/>
      <c r="AF291" s="1011"/>
      <c r="AG291" s="1018" t="s">
        <v>306</v>
      </c>
      <c r="AH291" s="1011"/>
      <c r="AI291" s="1011"/>
      <c r="AJ291" s="815" t="s">
        <v>85</v>
      </c>
      <c r="AK291" s="1019" t="s">
        <v>307</v>
      </c>
      <c r="AL291" s="1011"/>
      <c r="AM291" s="1011"/>
      <c r="AN291" s="1011"/>
      <c r="AO291" s="1011"/>
      <c r="AP291" s="1011"/>
      <c r="AQ291" s="816">
        <v>9670420000</v>
      </c>
      <c r="AR291" s="816">
        <v>849332000</v>
      </c>
      <c r="AS291" s="816">
        <v>8821088000</v>
      </c>
      <c r="AT291" s="817">
        <v>0</v>
      </c>
      <c r="AU291" s="816">
        <v>156437186</v>
      </c>
      <c r="AV291" s="816">
        <v>692894814</v>
      </c>
      <c r="AW291" s="816">
        <v>2498301</v>
      </c>
      <c r="AX291" s="816">
        <v>153938885</v>
      </c>
      <c r="AY291" s="816">
        <v>1500191</v>
      </c>
      <c r="AZ291" s="816">
        <v>998110</v>
      </c>
      <c r="BA291" s="816">
        <v>1500191</v>
      </c>
      <c r="BB291" s="817">
        <v>0</v>
      </c>
      <c r="BC291" s="817">
        <v>0</v>
      </c>
      <c r="BD291" s="818"/>
      <c r="BE291" s="820">
        <f t="shared" si="21"/>
        <v>1.6176876081907508E-2</v>
      </c>
      <c r="BF291" s="820">
        <f t="shared" si="22"/>
        <v>2.5834462205364398E-4</v>
      </c>
    </row>
    <row r="292" spans="1:58" x14ac:dyDescent="0.25">
      <c r="A292" s="826" t="str">
        <f t="shared" si="23"/>
        <v>C259913</v>
      </c>
      <c r="B292" s="1018" t="s">
        <v>119</v>
      </c>
      <c r="C292" s="1011"/>
      <c r="D292" s="1018" t="s">
        <v>369</v>
      </c>
      <c r="E292" s="1011"/>
      <c r="F292" s="1018"/>
      <c r="G292" s="1011"/>
      <c r="H292" s="1018"/>
      <c r="I292" s="1011"/>
      <c r="J292" s="1018"/>
      <c r="K292" s="1011"/>
      <c r="L292" s="1011"/>
      <c r="M292" s="1018"/>
      <c r="N292" s="1011"/>
      <c r="O292" s="1011"/>
      <c r="P292" s="1018"/>
      <c r="Q292" s="1011"/>
      <c r="R292" s="1018"/>
      <c r="S292" s="1011"/>
      <c r="T292" s="1020" t="s">
        <v>370</v>
      </c>
      <c r="U292" s="1011"/>
      <c r="V292" s="1011"/>
      <c r="W292" s="1011"/>
      <c r="X292" s="1011"/>
      <c r="Y292" s="1011"/>
      <c r="Z292" s="1011"/>
      <c r="AA292" s="1011"/>
      <c r="AB292" s="1018" t="s">
        <v>305</v>
      </c>
      <c r="AC292" s="1011"/>
      <c r="AD292" s="1011"/>
      <c r="AE292" s="1011"/>
      <c r="AF292" s="1011"/>
      <c r="AG292" s="1018" t="s">
        <v>306</v>
      </c>
      <c r="AH292" s="1011"/>
      <c r="AI292" s="1011"/>
      <c r="AJ292" s="815" t="s">
        <v>335</v>
      </c>
      <c r="AK292" s="1019" t="s">
        <v>353</v>
      </c>
      <c r="AL292" s="1011"/>
      <c r="AM292" s="1011"/>
      <c r="AN292" s="1011"/>
      <c r="AO292" s="1011"/>
      <c r="AP292" s="1011"/>
      <c r="AQ292" s="816">
        <v>5000000000</v>
      </c>
      <c r="AR292" s="816">
        <v>5000000000</v>
      </c>
      <c r="AS292" s="817">
        <v>0</v>
      </c>
      <c r="AT292" s="817">
        <v>0</v>
      </c>
      <c r="AU292" s="816">
        <v>5000000000</v>
      </c>
      <c r="AV292" s="817">
        <v>0</v>
      </c>
      <c r="AW292" s="816">
        <v>457384092.45999998</v>
      </c>
      <c r="AX292" s="816">
        <v>4542615907.54</v>
      </c>
      <c r="AY292" s="816">
        <v>457384092.45999998</v>
      </c>
      <c r="AZ292" s="817">
        <v>0</v>
      </c>
      <c r="BA292" s="816">
        <v>457384092.45999998</v>
      </c>
      <c r="BB292" s="817">
        <v>0</v>
      </c>
      <c r="BC292" s="817">
        <v>0</v>
      </c>
      <c r="BD292" s="818"/>
      <c r="BE292" s="820">
        <f t="shared" si="21"/>
        <v>1</v>
      </c>
      <c r="BF292" s="820">
        <f t="shared" si="22"/>
        <v>9.1476818491999998E-2</v>
      </c>
    </row>
    <row r="293" spans="1:58" x14ac:dyDescent="0.25">
      <c r="A293" s="826" t="str">
        <f t="shared" si="23"/>
        <v>C2599100010</v>
      </c>
      <c r="B293" s="1018" t="s">
        <v>119</v>
      </c>
      <c r="C293" s="1011"/>
      <c r="D293" s="1018" t="s">
        <v>369</v>
      </c>
      <c r="E293" s="1011"/>
      <c r="F293" s="1018" t="s">
        <v>356</v>
      </c>
      <c r="G293" s="1011"/>
      <c r="H293" s="1018"/>
      <c r="I293" s="1011"/>
      <c r="J293" s="1018"/>
      <c r="K293" s="1011"/>
      <c r="L293" s="1011"/>
      <c r="M293" s="1018"/>
      <c r="N293" s="1011"/>
      <c r="O293" s="1011"/>
      <c r="P293" s="1018"/>
      <c r="Q293" s="1011"/>
      <c r="R293" s="1018"/>
      <c r="S293" s="1011"/>
      <c r="T293" s="1020" t="s">
        <v>357</v>
      </c>
      <c r="U293" s="1011"/>
      <c r="V293" s="1011"/>
      <c r="W293" s="1011"/>
      <c r="X293" s="1011"/>
      <c r="Y293" s="1011"/>
      <c r="Z293" s="1011"/>
      <c r="AA293" s="1011"/>
      <c r="AB293" s="1018" t="s">
        <v>305</v>
      </c>
      <c r="AC293" s="1011"/>
      <c r="AD293" s="1011"/>
      <c r="AE293" s="1011"/>
      <c r="AF293" s="1011"/>
      <c r="AG293" s="1018" t="s">
        <v>306</v>
      </c>
      <c r="AH293" s="1011"/>
      <c r="AI293" s="1011"/>
      <c r="AJ293" s="815" t="s">
        <v>85</v>
      </c>
      <c r="AK293" s="1019" t="s">
        <v>307</v>
      </c>
      <c r="AL293" s="1011"/>
      <c r="AM293" s="1011"/>
      <c r="AN293" s="1011"/>
      <c r="AO293" s="1011"/>
      <c r="AP293" s="1011"/>
      <c r="AQ293" s="816">
        <v>9670420000</v>
      </c>
      <c r="AR293" s="816">
        <v>849332000</v>
      </c>
      <c r="AS293" s="816">
        <v>8821088000</v>
      </c>
      <c r="AT293" s="817">
        <v>0</v>
      </c>
      <c r="AU293" s="816">
        <v>156437186</v>
      </c>
      <c r="AV293" s="816">
        <v>692894814</v>
      </c>
      <c r="AW293" s="816">
        <v>2498301</v>
      </c>
      <c r="AX293" s="816">
        <v>153938885</v>
      </c>
      <c r="AY293" s="816">
        <v>1500191</v>
      </c>
      <c r="AZ293" s="816">
        <v>998110</v>
      </c>
      <c r="BA293" s="816">
        <v>1500191</v>
      </c>
      <c r="BB293" s="817">
        <v>0</v>
      </c>
      <c r="BC293" s="817">
        <v>0</v>
      </c>
      <c r="BD293" s="818"/>
      <c r="BE293" s="820">
        <f t="shared" si="21"/>
        <v>1.6176876081907508E-2</v>
      </c>
      <c r="BF293" s="820">
        <f t="shared" si="22"/>
        <v>2.5834462205364398E-4</v>
      </c>
    </row>
    <row r="294" spans="1:58" x14ac:dyDescent="0.25">
      <c r="A294" s="826" t="str">
        <f t="shared" si="23"/>
        <v>C2599100013</v>
      </c>
      <c r="B294" s="1018" t="s">
        <v>119</v>
      </c>
      <c r="C294" s="1011"/>
      <c r="D294" s="1018" t="s">
        <v>369</v>
      </c>
      <c r="E294" s="1011"/>
      <c r="F294" s="1018" t="s">
        <v>356</v>
      </c>
      <c r="G294" s="1011"/>
      <c r="H294" s="1018"/>
      <c r="I294" s="1011"/>
      <c r="J294" s="1018"/>
      <c r="K294" s="1011"/>
      <c r="L294" s="1011"/>
      <c r="M294" s="1018"/>
      <c r="N294" s="1011"/>
      <c r="O294" s="1011"/>
      <c r="P294" s="1018"/>
      <c r="Q294" s="1011"/>
      <c r="R294" s="1018"/>
      <c r="S294" s="1011"/>
      <c r="T294" s="1020" t="s">
        <v>357</v>
      </c>
      <c r="U294" s="1011"/>
      <c r="V294" s="1011"/>
      <c r="W294" s="1011"/>
      <c r="X294" s="1011"/>
      <c r="Y294" s="1011"/>
      <c r="Z294" s="1011"/>
      <c r="AA294" s="1011"/>
      <c r="AB294" s="1018" t="s">
        <v>305</v>
      </c>
      <c r="AC294" s="1011"/>
      <c r="AD294" s="1011"/>
      <c r="AE294" s="1011"/>
      <c r="AF294" s="1011"/>
      <c r="AG294" s="1018" t="s">
        <v>306</v>
      </c>
      <c r="AH294" s="1011"/>
      <c r="AI294" s="1011"/>
      <c r="AJ294" s="815" t="s">
        <v>335</v>
      </c>
      <c r="AK294" s="1019" t="s">
        <v>353</v>
      </c>
      <c r="AL294" s="1011"/>
      <c r="AM294" s="1011"/>
      <c r="AN294" s="1011"/>
      <c r="AO294" s="1011"/>
      <c r="AP294" s="1011"/>
      <c r="AQ294" s="816">
        <v>5000000000</v>
      </c>
      <c r="AR294" s="816">
        <v>5000000000</v>
      </c>
      <c r="AS294" s="817">
        <v>0</v>
      </c>
      <c r="AT294" s="817">
        <v>0</v>
      </c>
      <c r="AU294" s="816">
        <v>5000000000</v>
      </c>
      <c r="AV294" s="817">
        <v>0</v>
      </c>
      <c r="AW294" s="816">
        <v>457384092.45999998</v>
      </c>
      <c r="AX294" s="816">
        <v>4542615907.54</v>
      </c>
      <c r="AY294" s="816">
        <v>457384092.45999998</v>
      </c>
      <c r="AZ294" s="817">
        <v>0</v>
      </c>
      <c r="BA294" s="816">
        <v>457384092.45999998</v>
      </c>
      <c r="BB294" s="817">
        <v>0</v>
      </c>
      <c r="BC294" s="817">
        <v>0</v>
      </c>
      <c r="BD294" s="818"/>
      <c r="BE294" s="820">
        <f t="shared" si="21"/>
        <v>1</v>
      </c>
      <c r="BF294" s="820">
        <f t="shared" si="22"/>
        <v>9.1476818491999998E-2</v>
      </c>
    </row>
    <row r="295" spans="1:58" s="960" customFormat="1" x14ac:dyDescent="0.25">
      <c r="A295" s="954" t="str">
        <f t="shared" si="23"/>
        <v>C25991000110</v>
      </c>
      <c r="B295" s="1036" t="s">
        <v>119</v>
      </c>
      <c r="C295" s="1022"/>
      <c r="D295" s="1036" t="s">
        <v>369</v>
      </c>
      <c r="E295" s="1022"/>
      <c r="F295" s="1036" t="s">
        <v>356</v>
      </c>
      <c r="G295" s="1022"/>
      <c r="H295" s="1036" t="s">
        <v>311</v>
      </c>
      <c r="I295" s="1022"/>
      <c r="J295" s="1036"/>
      <c r="K295" s="1022"/>
      <c r="L295" s="1022"/>
      <c r="M295" s="1036"/>
      <c r="N295" s="1022"/>
      <c r="O295" s="1022"/>
      <c r="P295" s="1036"/>
      <c r="Q295" s="1022"/>
      <c r="R295" s="1036"/>
      <c r="S295" s="1022"/>
      <c r="T295" s="1038" t="s">
        <v>208</v>
      </c>
      <c r="U295" s="1022"/>
      <c r="V295" s="1022"/>
      <c r="W295" s="1022"/>
      <c r="X295" s="1022"/>
      <c r="Y295" s="1022"/>
      <c r="Z295" s="1022"/>
      <c r="AA295" s="1022"/>
      <c r="AB295" s="1036" t="s">
        <v>305</v>
      </c>
      <c r="AC295" s="1022"/>
      <c r="AD295" s="1022"/>
      <c r="AE295" s="1022"/>
      <c r="AF295" s="1022"/>
      <c r="AG295" s="1036" t="s">
        <v>306</v>
      </c>
      <c r="AH295" s="1022"/>
      <c r="AI295" s="1022"/>
      <c r="AJ295" s="955" t="s">
        <v>85</v>
      </c>
      <c r="AK295" s="1037" t="s">
        <v>307</v>
      </c>
      <c r="AL295" s="1022"/>
      <c r="AM295" s="1022"/>
      <c r="AN295" s="1022"/>
      <c r="AO295" s="1022"/>
      <c r="AP295" s="1022"/>
      <c r="AQ295" s="957">
        <v>0</v>
      </c>
      <c r="AR295" s="957">
        <v>0</v>
      </c>
      <c r="AS295" s="957">
        <v>0</v>
      </c>
      <c r="AT295" s="957">
        <v>0</v>
      </c>
      <c r="AU295" s="957">
        <v>0</v>
      </c>
      <c r="AV295" s="957">
        <v>0</v>
      </c>
      <c r="AW295" s="957">
        <v>0</v>
      </c>
      <c r="AX295" s="957">
        <v>0</v>
      </c>
      <c r="AY295" s="957">
        <v>0</v>
      </c>
      <c r="AZ295" s="957">
        <v>0</v>
      </c>
      <c r="BA295" s="957">
        <v>0</v>
      </c>
      <c r="BB295" s="957">
        <v>0</v>
      </c>
      <c r="BC295" s="957">
        <v>0</v>
      </c>
      <c r="BD295" s="958"/>
      <c r="BE295" s="959" t="e">
        <f t="shared" si="21"/>
        <v>#DIV/0!</v>
      </c>
      <c r="BF295" s="959" t="e">
        <f t="shared" si="22"/>
        <v>#DIV/0!</v>
      </c>
    </row>
    <row r="296" spans="1:58" s="960" customFormat="1" x14ac:dyDescent="0.25">
      <c r="A296" s="954" t="str">
        <f t="shared" si="23"/>
        <v>C25991000113</v>
      </c>
      <c r="B296" s="1036" t="s">
        <v>119</v>
      </c>
      <c r="C296" s="1022"/>
      <c r="D296" s="1036" t="s">
        <v>369</v>
      </c>
      <c r="E296" s="1022"/>
      <c r="F296" s="1036" t="s">
        <v>356</v>
      </c>
      <c r="G296" s="1022"/>
      <c r="H296" s="1036" t="s">
        <v>311</v>
      </c>
      <c r="I296" s="1022"/>
      <c r="J296" s="1036"/>
      <c r="K296" s="1022"/>
      <c r="L296" s="1022"/>
      <c r="M296" s="1036"/>
      <c r="N296" s="1022"/>
      <c r="O296" s="1022"/>
      <c r="P296" s="1036"/>
      <c r="Q296" s="1022"/>
      <c r="R296" s="1036"/>
      <c r="S296" s="1022"/>
      <c r="T296" s="1038" t="s">
        <v>208</v>
      </c>
      <c r="U296" s="1022"/>
      <c r="V296" s="1022"/>
      <c r="W296" s="1022"/>
      <c r="X296" s="1022"/>
      <c r="Y296" s="1022"/>
      <c r="Z296" s="1022"/>
      <c r="AA296" s="1022"/>
      <c r="AB296" s="1036" t="s">
        <v>305</v>
      </c>
      <c r="AC296" s="1022"/>
      <c r="AD296" s="1022"/>
      <c r="AE296" s="1022"/>
      <c r="AF296" s="1022"/>
      <c r="AG296" s="1036" t="s">
        <v>306</v>
      </c>
      <c r="AH296" s="1022"/>
      <c r="AI296" s="1022"/>
      <c r="AJ296" s="955" t="s">
        <v>335</v>
      </c>
      <c r="AK296" s="1037" t="s">
        <v>353</v>
      </c>
      <c r="AL296" s="1022"/>
      <c r="AM296" s="1022"/>
      <c r="AN296" s="1022"/>
      <c r="AO296" s="1022"/>
      <c r="AP296" s="1022"/>
      <c r="AQ296" s="956">
        <v>5000000000</v>
      </c>
      <c r="AR296" s="956">
        <v>5000000000</v>
      </c>
      <c r="AS296" s="957">
        <v>0</v>
      </c>
      <c r="AT296" s="957">
        <v>0</v>
      </c>
      <c r="AU296" s="956">
        <v>5000000000</v>
      </c>
      <c r="AV296" s="957">
        <v>0</v>
      </c>
      <c r="AW296" s="956">
        <v>457384092.45999998</v>
      </c>
      <c r="AX296" s="956">
        <v>4542615907.54</v>
      </c>
      <c r="AY296" s="956">
        <v>457384092.45999998</v>
      </c>
      <c r="AZ296" s="957">
        <v>0</v>
      </c>
      <c r="BA296" s="956">
        <v>457384092.45999998</v>
      </c>
      <c r="BB296" s="957">
        <v>0</v>
      </c>
      <c r="BC296" s="957">
        <v>0</v>
      </c>
      <c r="BD296" s="958"/>
      <c r="BE296" s="959">
        <f t="shared" si="21"/>
        <v>1</v>
      </c>
      <c r="BF296" s="959">
        <f t="shared" si="22"/>
        <v>9.1476818491999998E-2</v>
      </c>
    </row>
    <row r="297" spans="1:58" s="960" customFormat="1" x14ac:dyDescent="0.25">
      <c r="A297" s="954" t="str">
        <f t="shared" si="23"/>
        <v>C25991000210</v>
      </c>
      <c r="B297" s="1036" t="s">
        <v>119</v>
      </c>
      <c r="C297" s="1022"/>
      <c r="D297" s="1036" t="s">
        <v>369</v>
      </c>
      <c r="E297" s="1022"/>
      <c r="F297" s="1036" t="s">
        <v>356</v>
      </c>
      <c r="G297" s="1022"/>
      <c r="H297" s="1036" t="s">
        <v>314</v>
      </c>
      <c r="I297" s="1022"/>
      <c r="J297" s="1036" t="s">
        <v>268</v>
      </c>
      <c r="K297" s="1022"/>
      <c r="L297" s="1022"/>
      <c r="M297" s="1036" t="s">
        <v>268</v>
      </c>
      <c r="N297" s="1022"/>
      <c r="O297" s="1022"/>
      <c r="P297" s="1036" t="s">
        <v>268</v>
      </c>
      <c r="Q297" s="1022"/>
      <c r="R297" s="1036" t="s">
        <v>268</v>
      </c>
      <c r="S297" s="1022"/>
      <c r="T297" s="1038" t="s">
        <v>681</v>
      </c>
      <c r="U297" s="1022"/>
      <c r="V297" s="1022"/>
      <c r="W297" s="1022"/>
      <c r="X297" s="1022"/>
      <c r="Y297" s="1022"/>
      <c r="Z297" s="1022"/>
      <c r="AA297" s="1022"/>
      <c r="AB297" s="1036" t="s">
        <v>305</v>
      </c>
      <c r="AC297" s="1022"/>
      <c r="AD297" s="1022"/>
      <c r="AE297" s="1022"/>
      <c r="AF297" s="1022"/>
      <c r="AG297" s="1036" t="s">
        <v>306</v>
      </c>
      <c r="AH297" s="1022"/>
      <c r="AI297" s="1022"/>
      <c r="AJ297" s="955" t="s">
        <v>85</v>
      </c>
      <c r="AK297" s="1037" t="s">
        <v>307</v>
      </c>
      <c r="AL297" s="1022"/>
      <c r="AM297" s="1022"/>
      <c r="AN297" s="1022"/>
      <c r="AO297" s="1022"/>
      <c r="AP297" s="1022"/>
      <c r="AQ297" s="956">
        <v>7720420000</v>
      </c>
      <c r="AR297" s="957">
        <v>0</v>
      </c>
      <c r="AS297" s="956">
        <v>7720420000</v>
      </c>
      <c r="AT297" s="957">
        <v>0</v>
      </c>
      <c r="AU297" s="957">
        <v>0</v>
      </c>
      <c r="AV297" s="957">
        <v>0</v>
      </c>
      <c r="AW297" s="957">
        <v>0</v>
      </c>
      <c r="AX297" s="957">
        <v>0</v>
      </c>
      <c r="AY297" s="957">
        <v>0</v>
      </c>
      <c r="AZ297" s="957">
        <v>0</v>
      </c>
      <c r="BA297" s="957">
        <v>0</v>
      </c>
      <c r="BB297" s="957">
        <v>0</v>
      </c>
      <c r="BC297" s="957">
        <v>0</v>
      </c>
      <c r="BD297" s="958"/>
      <c r="BE297" s="959">
        <f t="shared" si="21"/>
        <v>0</v>
      </c>
      <c r="BF297" s="959">
        <f t="shared" si="22"/>
        <v>0</v>
      </c>
    </row>
    <row r="298" spans="1:58" x14ac:dyDescent="0.25">
      <c r="A298" s="826" t="str">
        <f t="shared" si="23"/>
        <v>C259910002010</v>
      </c>
      <c r="B298" s="1018" t="s">
        <v>119</v>
      </c>
      <c r="C298" s="1011"/>
      <c r="D298" s="1018" t="s">
        <v>369</v>
      </c>
      <c r="E298" s="1011"/>
      <c r="F298" s="1018" t="s">
        <v>356</v>
      </c>
      <c r="G298" s="1011"/>
      <c r="H298" s="1018" t="s">
        <v>314</v>
      </c>
      <c r="I298" s="1011"/>
      <c r="J298" s="1018" t="s">
        <v>312</v>
      </c>
      <c r="K298" s="1011"/>
      <c r="L298" s="1011"/>
      <c r="M298" s="1018" t="s">
        <v>268</v>
      </c>
      <c r="N298" s="1011"/>
      <c r="O298" s="1011"/>
      <c r="P298" s="1018" t="s">
        <v>268</v>
      </c>
      <c r="Q298" s="1011"/>
      <c r="R298" s="1018" t="s">
        <v>268</v>
      </c>
      <c r="S298" s="1011"/>
      <c r="T298" s="1020" t="s">
        <v>681</v>
      </c>
      <c r="U298" s="1011"/>
      <c r="V298" s="1011"/>
      <c r="W298" s="1011"/>
      <c r="X298" s="1011"/>
      <c r="Y298" s="1011"/>
      <c r="Z298" s="1011"/>
      <c r="AA298" s="1011"/>
      <c r="AB298" s="1018" t="s">
        <v>305</v>
      </c>
      <c r="AC298" s="1011"/>
      <c r="AD298" s="1011"/>
      <c r="AE298" s="1011"/>
      <c r="AF298" s="1011"/>
      <c r="AG298" s="1018" t="s">
        <v>306</v>
      </c>
      <c r="AH298" s="1011"/>
      <c r="AI298" s="1011"/>
      <c r="AJ298" s="815" t="s">
        <v>85</v>
      </c>
      <c r="AK298" s="1019" t="s">
        <v>307</v>
      </c>
      <c r="AL298" s="1011"/>
      <c r="AM298" s="1011"/>
      <c r="AN298" s="1011"/>
      <c r="AO298" s="1011"/>
      <c r="AP298" s="1011"/>
      <c r="AQ298" s="816">
        <v>7396500000</v>
      </c>
      <c r="AR298" s="817">
        <v>0</v>
      </c>
      <c r="AS298" s="816">
        <v>7396500000</v>
      </c>
      <c r="AT298" s="817">
        <v>0</v>
      </c>
      <c r="AU298" s="817">
        <v>0</v>
      </c>
      <c r="AV298" s="817">
        <v>0</v>
      </c>
      <c r="AW298" s="817">
        <v>0</v>
      </c>
      <c r="AX298" s="817">
        <v>0</v>
      </c>
      <c r="AY298" s="817">
        <v>0</v>
      </c>
      <c r="AZ298" s="817">
        <v>0</v>
      </c>
      <c r="BA298" s="817">
        <v>0</v>
      </c>
      <c r="BB298" s="817">
        <v>0</v>
      </c>
      <c r="BC298" s="817">
        <v>0</v>
      </c>
      <c r="BD298" s="818"/>
      <c r="BE298" s="820">
        <f t="shared" si="21"/>
        <v>0</v>
      </c>
      <c r="BF298" s="820">
        <f t="shared" si="22"/>
        <v>0</v>
      </c>
    </row>
    <row r="299" spans="1:58" x14ac:dyDescent="0.25">
      <c r="A299" s="826" t="str">
        <f t="shared" si="23"/>
        <v>C2599100020310</v>
      </c>
      <c r="B299" s="1018" t="s">
        <v>119</v>
      </c>
      <c r="C299" s="1011"/>
      <c r="D299" s="1018" t="s">
        <v>369</v>
      </c>
      <c r="E299" s="1011"/>
      <c r="F299" s="1018" t="s">
        <v>356</v>
      </c>
      <c r="G299" s="1011"/>
      <c r="H299" s="1018" t="s">
        <v>314</v>
      </c>
      <c r="I299" s="1011"/>
      <c r="J299" s="1018" t="s">
        <v>312</v>
      </c>
      <c r="K299" s="1011"/>
      <c r="L299" s="1011"/>
      <c r="M299" s="1018" t="s">
        <v>321</v>
      </c>
      <c r="N299" s="1011"/>
      <c r="O299" s="1011"/>
      <c r="P299" s="1018" t="s">
        <v>268</v>
      </c>
      <c r="Q299" s="1011"/>
      <c r="R299" s="1018" t="s">
        <v>268</v>
      </c>
      <c r="S299" s="1011"/>
      <c r="T299" s="1020" t="s">
        <v>924</v>
      </c>
      <c r="U299" s="1011"/>
      <c r="V299" s="1011"/>
      <c r="W299" s="1011"/>
      <c r="X299" s="1011"/>
      <c r="Y299" s="1011"/>
      <c r="Z299" s="1011"/>
      <c r="AA299" s="1011"/>
      <c r="AB299" s="1018" t="s">
        <v>305</v>
      </c>
      <c r="AC299" s="1011"/>
      <c r="AD299" s="1011"/>
      <c r="AE299" s="1011"/>
      <c r="AF299" s="1011"/>
      <c r="AG299" s="1018" t="s">
        <v>306</v>
      </c>
      <c r="AH299" s="1011"/>
      <c r="AI299" s="1011"/>
      <c r="AJ299" s="815" t="s">
        <v>85</v>
      </c>
      <c r="AK299" s="1019" t="s">
        <v>307</v>
      </c>
      <c r="AL299" s="1011"/>
      <c r="AM299" s="1011"/>
      <c r="AN299" s="1011"/>
      <c r="AO299" s="1011"/>
      <c r="AP299" s="1011"/>
      <c r="AQ299" s="816">
        <v>7396500000</v>
      </c>
      <c r="AR299" s="817">
        <v>0</v>
      </c>
      <c r="AS299" s="816">
        <v>7396500000</v>
      </c>
      <c r="AT299" s="817">
        <v>0</v>
      </c>
      <c r="AU299" s="817">
        <v>0</v>
      </c>
      <c r="AV299" s="817">
        <v>0</v>
      </c>
      <c r="AW299" s="817">
        <v>0</v>
      </c>
      <c r="AX299" s="817">
        <v>0</v>
      </c>
      <c r="AY299" s="817">
        <v>0</v>
      </c>
      <c r="AZ299" s="817">
        <v>0</v>
      </c>
      <c r="BA299" s="817">
        <v>0</v>
      </c>
      <c r="BB299" s="817">
        <v>0</v>
      </c>
      <c r="BC299" s="817">
        <v>0</v>
      </c>
      <c r="BD299" s="818"/>
      <c r="BE299" s="820">
        <f t="shared" si="21"/>
        <v>0</v>
      </c>
      <c r="BF299" s="820">
        <f t="shared" si="22"/>
        <v>0</v>
      </c>
    </row>
    <row r="300" spans="1:58" s="946" customFormat="1" x14ac:dyDescent="0.25">
      <c r="A300" s="948" t="str">
        <f t="shared" si="23"/>
        <v>C259910002031110</v>
      </c>
      <c r="B300" s="1018" t="s">
        <v>119</v>
      </c>
      <c r="C300" s="1011"/>
      <c r="D300" s="1018" t="s">
        <v>369</v>
      </c>
      <c r="E300" s="1011"/>
      <c r="F300" s="1018" t="s">
        <v>356</v>
      </c>
      <c r="G300" s="1011"/>
      <c r="H300" s="1018" t="s">
        <v>314</v>
      </c>
      <c r="I300" s="1011"/>
      <c r="J300" s="1018" t="s">
        <v>312</v>
      </c>
      <c r="K300" s="1011"/>
      <c r="L300" s="1011"/>
      <c r="M300" s="1018" t="s">
        <v>321</v>
      </c>
      <c r="N300" s="1011"/>
      <c r="O300" s="1011"/>
      <c r="P300" s="1018" t="s">
        <v>100</v>
      </c>
      <c r="Q300" s="1011"/>
      <c r="R300" s="1018" t="s">
        <v>268</v>
      </c>
      <c r="S300" s="1011"/>
      <c r="T300" s="1020" t="s">
        <v>362</v>
      </c>
      <c r="U300" s="1011"/>
      <c r="V300" s="1011"/>
      <c r="W300" s="1011"/>
      <c r="X300" s="1011"/>
      <c r="Y300" s="1011"/>
      <c r="Z300" s="1011"/>
      <c r="AA300" s="1011"/>
      <c r="AB300" s="1018" t="s">
        <v>305</v>
      </c>
      <c r="AC300" s="1011"/>
      <c r="AD300" s="1011"/>
      <c r="AE300" s="1011"/>
      <c r="AF300" s="1011"/>
      <c r="AG300" s="1018" t="s">
        <v>306</v>
      </c>
      <c r="AH300" s="1011"/>
      <c r="AI300" s="1011"/>
      <c r="AJ300" s="815" t="s">
        <v>85</v>
      </c>
      <c r="AK300" s="1019" t="s">
        <v>307</v>
      </c>
      <c r="AL300" s="1011"/>
      <c r="AM300" s="1011"/>
      <c r="AN300" s="1011"/>
      <c r="AO300" s="1011"/>
      <c r="AP300" s="1011"/>
      <c r="AQ300" s="816">
        <v>4885992000</v>
      </c>
      <c r="AR300" s="817">
        <v>0</v>
      </c>
      <c r="AS300" s="816">
        <v>4885992000</v>
      </c>
      <c r="AT300" s="817">
        <v>0</v>
      </c>
      <c r="AU300" s="817">
        <v>0</v>
      </c>
      <c r="AV300" s="817">
        <v>0</v>
      </c>
      <c r="AW300" s="817">
        <v>0</v>
      </c>
      <c r="AX300" s="817">
        <v>0</v>
      </c>
      <c r="AY300" s="817">
        <v>0</v>
      </c>
      <c r="AZ300" s="817">
        <v>0</v>
      </c>
      <c r="BA300" s="817">
        <v>0</v>
      </c>
      <c r="BB300" s="817">
        <v>0</v>
      </c>
      <c r="BC300" s="817">
        <v>0</v>
      </c>
      <c r="BD300" s="947"/>
      <c r="BE300" s="820">
        <f t="shared" si="21"/>
        <v>0</v>
      </c>
      <c r="BF300" s="820">
        <f t="shared" si="22"/>
        <v>0</v>
      </c>
    </row>
    <row r="301" spans="1:58" s="841" customFormat="1" ht="19.5" customHeight="1" x14ac:dyDescent="0.25">
      <c r="A301" s="878" t="str">
        <f t="shared" si="23"/>
        <v>C259910002031310</v>
      </c>
      <c r="B301" s="1031" t="s">
        <v>119</v>
      </c>
      <c r="C301" s="1030"/>
      <c r="D301" s="1031" t="s">
        <v>369</v>
      </c>
      <c r="E301" s="1030"/>
      <c r="F301" s="1031" t="s">
        <v>356</v>
      </c>
      <c r="G301" s="1030"/>
      <c r="H301" s="1031" t="s">
        <v>314</v>
      </c>
      <c r="I301" s="1030"/>
      <c r="J301" s="1031" t="s">
        <v>312</v>
      </c>
      <c r="K301" s="1030"/>
      <c r="L301" s="1030"/>
      <c r="M301" s="1031" t="s">
        <v>321</v>
      </c>
      <c r="N301" s="1030"/>
      <c r="O301" s="1030"/>
      <c r="P301" s="1031" t="s">
        <v>335</v>
      </c>
      <c r="Q301" s="1030"/>
      <c r="R301" s="1031" t="s">
        <v>268</v>
      </c>
      <c r="S301" s="1030"/>
      <c r="T301" s="1032" t="s">
        <v>927</v>
      </c>
      <c r="U301" s="1030"/>
      <c r="V301" s="1030"/>
      <c r="W301" s="1030"/>
      <c r="X301" s="1030"/>
      <c r="Y301" s="1030"/>
      <c r="Z301" s="1030"/>
      <c r="AA301" s="1030"/>
      <c r="AB301" s="1031" t="s">
        <v>305</v>
      </c>
      <c r="AC301" s="1030"/>
      <c r="AD301" s="1030"/>
      <c r="AE301" s="1030"/>
      <c r="AF301" s="1030"/>
      <c r="AG301" s="1031" t="s">
        <v>306</v>
      </c>
      <c r="AH301" s="1030"/>
      <c r="AI301" s="1030"/>
      <c r="AJ301" s="884" t="s">
        <v>85</v>
      </c>
      <c r="AK301" s="1029" t="s">
        <v>307</v>
      </c>
      <c r="AL301" s="1030"/>
      <c r="AM301" s="1030"/>
      <c r="AN301" s="1030"/>
      <c r="AO301" s="1030"/>
      <c r="AP301" s="1030"/>
      <c r="AQ301" s="885">
        <v>2510508000</v>
      </c>
      <c r="AR301" s="886">
        <v>0</v>
      </c>
      <c r="AS301" s="885">
        <v>2510508000</v>
      </c>
      <c r="AT301" s="886">
        <v>0</v>
      </c>
      <c r="AU301" s="886">
        <v>0</v>
      </c>
      <c r="AV301" s="886">
        <v>0</v>
      </c>
      <c r="AW301" s="886">
        <v>0</v>
      </c>
      <c r="AX301" s="886">
        <v>0</v>
      </c>
      <c r="AY301" s="886">
        <v>0</v>
      </c>
      <c r="AZ301" s="886">
        <v>0</v>
      </c>
      <c r="BA301" s="886">
        <v>0</v>
      </c>
      <c r="BB301" s="886">
        <v>0</v>
      </c>
      <c r="BC301" s="886">
        <v>0</v>
      </c>
      <c r="BD301" s="882"/>
      <c r="BE301" s="887">
        <f t="shared" si="21"/>
        <v>0</v>
      </c>
      <c r="BF301" s="887">
        <f t="shared" si="22"/>
        <v>0</v>
      </c>
    </row>
    <row r="302" spans="1:58" s="894" customFormat="1" ht="24.75" customHeight="1" x14ac:dyDescent="0.25">
      <c r="A302" s="888" t="str">
        <f t="shared" si="23"/>
        <v>C259910003010</v>
      </c>
      <c r="B302" s="1025" t="s">
        <v>119</v>
      </c>
      <c r="C302" s="1026"/>
      <c r="D302" s="1025" t="s">
        <v>369</v>
      </c>
      <c r="E302" s="1026"/>
      <c r="F302" s="1025" t="s">
        <v>356</v>
      </c>
      <c r="G302" s="1026"/>
      <c r="H302" s="1025" t="s">
        <v>321</v>
      </c>
      <c r="I302" s="1026"/>
      <c r="J302" s="1025" t="s">
        <v>312</v>
      </c>
      <c r="K302" s="1026"/>
      <c r="L302" s="1026"/>
      <c r="M302" s="1025" t="s">
        <v>268</v>
      </c>
      <c r="N302" s="1026"/>
      <c r="O302" s="1026"/>
      <c r="P302" s="1025" t="s">
        <v>268</v>
      </c>
      <c r="Q302" s="1026"/>
      <c r="R302" s="1025" t="s">
        <v>268</v>
      </c>
      <c r="S302" s="1026"/>
      <c r="T302" s="1027" t="s">
        <v>928</v>
      </c>
      <c r="U302" s="1026"/>
      <c r="V302" s="1026"/>
      <c r="W302" s="1026"/>
      <c r="X302" s="1026"/>
      <c r="Y302" s="1026"/>
      <c r="Z302" s="1026"/>
      <c r="AA302" s="1026"/>
      <c r="AB302" s="1025" t="s">
        <v>305</v>
      </c>
      <c r="AC302" s="1026"/>
      <c r="AD302" s="1026"/>
      <c r="AE302" s="1026"/>
      <c r="AF302" s="1026"/>
      <c r="AG302" s="1025" t="s">
        <v>306</v>
      </c>
      <c r="AH302" s="1026"/>
      <c r="AI302" s="1026"/>
      <c r="AJ302" s="889" t="s">
        <v>85</v>
      </c>
      <c r="AK302" s="1028" t="s">
        <v>307</v>
      </c>
      <c r="AL302" s="1026"/>
      <c r="AM302" s="1026"/>
      <c r="AN302" s="1026"/>
      <c r="AO302" s="1026"/>
      <c r="AP302" s="1026"/>
      <c r="AQ302" s="890">
        <v>500000000</v>
      </c>
      <c r="AR302" s="891">
        <v>0</v>
      </c>
      <c r="AS302" s="890">
        <v>500000000</v>
      </c>
      <c r="AT302" s="891">
        <v>0</v>
      </c>
      <c r="AU302" s="891">
        <v>0</v>
      </c>
      <c r="AV302" s="891">
        <v>0</v>
      </c>
      <c r="AW302" s="891">
        <v>0</v>
      </c>
      <c r="AX302" s="891">
        <v>0</v>
      </c>
      <c r="AY302" s="891">
        <v>0</v>
      </c>
      <c r="AZ302" s="891">
        <v>0</v>
      </c>
      <c r="BA302" s="891">
        <v>0</v>
      </c>
      <c r="BB302" s="891">
        <v>0</v>
      </c>
      <c r="BC302" s="891">
        <v>0</v>
      </c>
      <c r="BD302" s="892"/>
      <c r="BE302" s="893">
        <f t="shared" si="21"/>
        <v>0</v>
      </c>
      <c r="BF302" s="893">
        <f t="shared" si="22"/>
        <v>0</v>
      </c>
    </row>
    <row r="303" spans="1:58" s="960" customFormat="1" ht="24" customHeight="1" x14ac:dyDescent="0.25">
      <c r="A303" s="954" t="str">
        <f t="shared" si="23"/>
        <v>C25991000310</v>
      </c>
      <c r="B303" s="1023" t="s">
        <v>119</v>
      </c>
      <c r="C303" s="1022"/>
      <c r="D303" s="1023" t="s">
        <v>369</v>
      </c>
      <c r="E303" s="1022"/>
      <c r="F303" s="1023" t="s">
        <v>356</v>
      </c>
      <c r="G303" s="1022"/>
      <c r="H303" s="1023" t="s">
        <v>321</v>
      </c>
      <c r="I303" s="1022"/>
      <c r="J303" s="1023" t="s">
        <v>268</v>
      </c>
      <c r="K303" s="1022"/>
      <c r="L303" s="1022"/>
      <c r="M303" s="1023" t="s">
        <v>268</v>
      </c>
      <c r="N303" s="1022"/>
      <c r="O303" s="1022"/>
      <c r="P303" s="1023" t="s">
        <v>268</v>
      </c>
      <c r="Q303" s="1022"/>
      <c r="R303" s="1023" t="s">
        <v>268</v>
      </c>
      <c r="S303" s="1022"/>
      <c r="T303" s="1024" t="s">
        <v>928</v>
      </c>
      <c r="U303" s="1022"/>
      <c r="V303" s="1022"/>
      <c r="W303" s="1022"/>
      <c r="X303" s="1022"/>
      <c r="Y303" s="1022"/>
      <c r="Z303" s="1022"/>
      <c r="AA303" s="1022"/>
      <c r="AB303" s="1023" t="s">
        <v>305</v>
      </c>
      <c r="AC303" s="1022"/>
      <c r="AD303" s="1022"/>
      <c r="AE303" s="1022"/>
      <c r="AF303" s="1022"/>
      <c r="AG303" s="1023" t="s">
        <v>306</v>
      </c>
      <c r="AH303" s="1022"/>
      <c r="AI303" s="1022"/>
      <c r="AJ303" s="961" t="s">
        <v>85</v>
      </c>
      <c r="AK303" s="1021" t="s">
        <v>307</v>
      </c>
      <c r="AL303" s="1022"/>
      <c r="AM303" s="1022"/>
      <c r="AN303" s="1022"/>
      <c r="AO303" s="1022"/>
      <c r="AP303" s="1022"/>
      <c r="AQ303" s="962">
        <v>500000000</v>
      </c>
      <c r="AR303" s="963">
        <v>0</v>
      </c>
      <c r="AS303" s="962">
        <v>500000000</v>
      </c>
      <c r="AT303" s="963">
        <v>0</v>
      </c>
      <c r="AU303" s="963">
        <v>0</v>
      </c>
      <c r="AV303" s="963">
        <v>0</v>
      </c>
      <c r="AW303" s="963">
        <v>0</v>
      </c>
      <c r="AX303" s="963">
        <v>0</v>
      </c>
      <c r="AY303" s="963">
        <v>0</v>
      </c>
      <c r="AZ303" s="963">
        <v>0</v>
      </c>
      <c r="BA303" s="963">
        <v>0</v>
      </c>
      <c r="BB303" s="963">
        <v>0</v>
      </c>
      <c r="BC303" s="963">
        <v>0</v>
      </c>
      <c r="BD303" s="958"/>
      <c r="BE303" s="964">
        <f t="shared" si="21"/>
        <v>0</v>
      </c>
      <c r="BF303" s="964">
        <f t="shared" si="22"/>
        <v>0</v>
      </c>
    </row>
    <row r="304" spans="1:58" s="841" customFormat="1" x14ac:dyDescent="0.25">
      <c r="A304" s="878" t="str">
        <f t="shared" si="23"/>
        <v>C2599100030310</v>
      </c>
      <c r="B304" s="1033" t="s">
        <v>119</v>
      </c>
      <c r="C304" s="1030"/>
      <c r="D304" s="1033" t="s">
        <v>369</v>
      </c>
      <c r="E304" s="1030"/>
      <c r="F304" s="1033" t="s">
        <v>356</v>
      </c>
      <c r="G304" s="1030"/>
      <c r="H304" s="1033" t="s">
        <v>321</v>
      </c>
      <c r="I304" s="1030"/>
      <c r="J304" s="1033" t="s">
        <v>312</v>
      </c>
      <c r="K304" s="1030"/>
      <c r="L304" s="1030"/>
      <c r="M304" s="1033" t="s">
        <v>321</v>
      </c>
      <c r="N304" s="1030"/>
      <c r="O304" s="1030"/>
      <c r="P304" s="1033" t="s">
        <v>268</v>
      </c>
      <c r="Q304" s="1030"/>
      <c r="R304" s="1033" t="s">
        <v>268</v>
      </c>
      <c r="S304" s="1030"/>
      <c r="T304" s="1034" t="s">
        <v>924</v>
      </c>
      <c r="U304" s="1030"/>
      <c r="V304" s="1030"/>
      <c r="W304" s="1030"/>
      <c r="X304" s="1030"/>
      <c r="Y304" s="1030"/>
      <c r="Z304" s="1030"/>
      <c r="AA304" s="1030"/>
      <c r="AB304" s="1033" t="s">
        <v>305</v>
      </c>
      <c r="AC304" s="1030"/>
      <c r="AD304" s="1030"/>
      <c r="AE304" s="1030"/>
      <c r="AF304" s="1030"/>
      <c r="AG304" s="1033" t="s">
        <v>306</v>
      </c>
      <c r="AH304" s="1030"/>
      <c r="AI304" s="1030"/>
      <c r="AJ304" s="879" t="s">
        <v>85</v>
      </c>
      <c r="AK304" s="1035" t="s">
        <v>307</v>
      </c>
      <c r="AL304" s="1030"/>
      <c r="AM304" s="1030"/>
      <c r="AN304" s="1030"/>
      <c r="AO304" s="1030"/>
      <c r="AP304" s="1030"/>
      <c r="AQ304" s="880">
        <v>500000000</v>
      </c>
      <c r="AR304" s="881">
        <v>0</v>
      </c>
      <c r="AS304" s="880">
        <v>500000000</v>
      </c>
      <c r="AT304" s="881">
        <v>0</v>
      </c>
      <c r="AU304" s="881">
        <v>0</v>
      </c>
      <c r="AV304" s="881">
        <v>0</v>
      </c>
      <c r="AW304" s="881">
        <v>0</v>
      </c>
      <c r="AX304" s="881">
        <v>0</v>
      </c>
      <c r="AY304" s="881">
        <v>0</v>
      </c>
      <c r="AZ304" s="881">
        <v>0</v>
      </c>
      <c r="BA304" s="881">
        <v>0</v>
      </c>
      <c r="BB304" s="881">
        <v>0</v>
      </c>
      <c r="BC304" s="881">
        <v>0</v>
      </c>
      <c r="BD304" s="882"/>
      <c r="BE304" s="883">
        <f t="shared" si="21"/>
        <v>0</v>
      </c>
      <c r="BF304" s="883">
        <f t="shared" si="22"/>
        <v>0</v>
      </c>
    </row>
    <row r="305" spans="1:58" s="841" customFormat="1" x14ac:dyDescent="0.25">
      <c r="A305" s="878" t="str">
        <f t="shared" si="23"/>
        <v>C259910003031110</v>
      </c>
      <c r="B305" s="1031" t="s">
        <v>119</v>
      </c>
      <c r="C305" s="1030"/>
      <c r="D305" s="1031" t="s">
        <v>369</v>
      </c>
      <c r="E305" s="1030"/>
      <c r="F305" s="1031" t="s">
        <v>356</v>
      </c>
      <c r="G305" s="1030"/>
      <c r="H305" s="1031" t="s">
        <v>321</v>
      </c>
      <c r="I305" s="1030"/>
      <c r="J305" s="1031" t="s">
        <v>312</v>
      </c>
      <c r="K305" s="1030"/>
      <c r="L305" s="1030"/>
      <c r="M305" s="1031" t="s">
        <v>321</v>
      </c>
      <c r="N305" s="1030"/>
      <c r="O305" s="1030"/>
      <c r="P305" s="1031" t="s">
        <v>100</v>
      </c>
      <c r="Q305" s="1030"/>
      <c r="R305" s="1031" t="s">
        <v>268</v>
      </c>
      <c r="S305" s="1030"/>
      <c r="T305" s="1032" t="s">
        <v>929</v>
      </c>
      <c r="U305" s="1030"/>
      <c r="V305" s="1030"/>
      <c r="W305" s="1030"/>
      <c r="X305" s="1030"/>
      <c r="Y305" s="1030"/>
      <c r="Z305" s="1030"/>
      <c r="AA305" s="1030"/>
      <c r="AB305" s="1031" t="s">
        <v>305</v>
      </c>
      <c r="AC305" s="1030"/>
      <c r="AD305" s="1030"/>
      <c r="AE305" s="1030"/>
      <c r="AF305" s="1030"/>
      <c r="AG305" s="1031" t="s">
        <v>306</v>
      </c>
      <c r="AH305" s="1030"/>
      <c r="AI305" s="1030"/>
      <c r="AJ305" s="884" t="s">
        <v>85</v>
      </c>
      <c r="AK305" s="1029" t="s">
        <v>307</v>
      </c>
      <c r="AL305" s="1030"/>
      <c r="AM305" s="1030"/>
      <c r="AN305" s="1030"/>
      <c r="AO305" s="1030"/>
      <c r="AP305" s="1030"/>
      <c r="AQ305" s="885">
        <v>500000000</v>
      </c>
      <c r="AR305" s="886">
        <v>0</v>
      </c>
      <c r="AS305" s="885">
        <v>500000000</v>
      </c>
      <c r="AT305" s="886">
        <v>0</v>
      </c>
      <c r="AU305" s="886">
        <v>0</v>
      </c>
      <c r="AV305" s="886">
        <v>0</v>
      </c>
      <c r="AW305" s="886">
        <v>0</v>
      </c>
      <c r="AX305" s="886">
        <v>0</v>
      </c>
      <c r="AY305" s="886">
        <v>0</v>
      </c>
      <c r="AZ305" s="886">
        <v>0</v>
      </c>
      <c r="BA305" s="886">
        <v>0</v>
      </c>
      <c r="BB305" s="886">
        <v>0</v>
      </c>
      <c r="BC305" s="886">
        <v>0</v>
      </c>
      <c r="BD305" s="882"/>
      <c r="BE305" s="887">
        <f t="shared" si="21"/>
        <v>0</v>
      </c>
      <c r="BF305" s="887">
        <f t="shared" si="22"/>
        <v>0</v>
      </c>
    </row>
    <row r="306" spans="1:58" s="894" customFormat="1" ht="24.75" customHeight="1" x14ac:dyDescent="0.25">
      <c r="A306" s="888" t="str">
        <f t="shared" si="23"/>
        <v>C259910004010</v>
      </c>
      <c r="B306" s="1025" t="s">
        <v>119</v>
      </c>
      <c r="C306" s="1026"/>
      <c r="D306" s="1025" t="s">
        <v>369</v>
      </c>
      <c r="E306" s="1026"/>
      <c r="F306" s="1025" t="s">
        <v>356</v>
      </c>
      <c r="G306" s="1026"/>
      <c r="H306" s="1025" t="s">
        <v>315</v>
      </c>
      <c r="I306" s="1026"/>
      <c r="J306" s="1025" t="s">
        <v>312</v>
      </c>
      <c r="K306" s="1026"/>
      <c r="L306" s="1026"/>
      <c r="M306" s="1025"/>
      <c r="N306" s="1026"/>
      <c r="O306" s="1026"/>
      <c r="P306" s="1025"/>
      <c r="Q306" s="1026"/>
      <c r="R306" s="1025"/>
      <c r="S306" s="1026"/>
      <c r="T306" s="1027" t="s">
        <v>682</v>
      </c>
      <c r="U306" s="1026"/>
      <c r="V306" s="1026"/>
      <c r="W306" s="1026"/>
      <c r="X306" s="1026"/>
      <c r="Y306" s="1026"/>
      <c r="Z306" s="1026"/>
      <c r="AA306" s="1026"/>
      <c r="AB306" s="1025" t="s">
        <v>305</v>
      </c>
      <c r="AC306" s="1026"/>
      <c r="AD306" s="1026"/>
      <c r="AE306" s="1026"/>
      <c r="AF306" s="1026"/>
      <c r="AG306" s="1025" t="s">
        <v>306</v>
      </c>
      <c r="AH306" s="1026"/>
      <c r="AI306" s="1026"/>
      <c r="AJ306" s="889" t="s">
        <v>85</v>
      </c>
      <c r="AK306" s="1028" t="s">
        <v>307</v>
      </c>
      <c r="AL306" s="1026"/>
      <c r="AM306" s="1026"/>
      <c r="AN306" s="1026"/>
      <c r="AO306" s="1026"/>
      <c r="AP306" s="1026"/>
      <c r="AQ306" s="890">
        <v>850000000</v>
      </c>
      <c r="AR306" s="890">
        <v>250000000</v>
      </c>
      <c r="AS306" s="890">
        <v>600000000</v>
      </c>
      <c r="AT306" s="891">
        <v>0</v>
      </c>
      <c r="AU306" s="890">
        <v>100000000</v>
      </c>
      <c r="AV306" s="890">
        <v>150000000</v>
      </c>
      <c r="AW306" s="891">
        <v>0</v>
      </c>
      <c r="AX306" s="890">
        <v>100000000</v>
      </c>
      <c r="AY306" s="891">
        <v>0</v>
      </c>
      <c r="AZ306" s="891">
        <v>0</v>
      </c>
      <c r="BA306" s="891">
        <v>0</v>
      </c>
      <c r="BB306" s="891">
        <v>0</v>
      </c>
      <c r="BC306" s="891">
        <v>0</v>
      </c>
      <c r="BD306" s="892"/>
      <c r="BE306" s="893">
        <f t="shared" si="21"/>
        <v>0.11764705882352941</v>
      </c>
      <c r="BF306" s="893">
        <f t="shared" si="22"/>
        <v>0</v>
      </c>
    </row>
    <row r="307" spans="1:58" s="960" customFormat="1" ht="25.5" customHeight="1" x14ac:dyDescent="0.25">
      <c r="A307" s="954" t="str">
        <f t="shared" si="23"/>
        <v>C25991000410</v>
      </c>
      <c r="B307" s="1023" t="s">
        <v>119</v>
      </c>
      <c r="C307" s="1022"/>
      <c r="D307" s="1023" t="s">
        <v>369</v>
      </c>
      <c r="E307" s="1022"/>
      <c r="F307" s="1023" t="s">
        <v>356</v>
      </c>
      <c r="G307" s="1022"/>
      <c r="H307" s="1023" t="s">
        <v>315</v>
      </c>
      <c r="I307" s="1022"/>
      <c r="J307" s="1023" t="s">
        <v>268</v>
      </c>
      <c r="K307" s="1022"/>
      <c r="L307" s="1022"/>
      <c r="M307" s="1023" t="s">
        <v>268</v>
      </c>
      <c r="N307" s="1022"/>
      <c r="O307" s="1022"/>
      <c r="P307" s="1023" t="s">
        <v>268</v>
      </c>
      <c r="Q307" s="1022"/>
      <c r="R307" s="1023" t="s">
        <v>268</v>
      </c>
      <c r="S307" s="1022"/>
      <c r="T307" s="1024" t="s">
        <v>682</v>
      </c>
      <c r="U307" s="1022"/>
      <c r="V307" s="1022"/>
      <c r="W307" s="1022"/>
      <c r="X307" s="1022"/>
      <c r="Y307" s="1022"/>
      <c r="Z307" s="1022"/>
      <c r="AA307" s="1022"/>
      <c r="AB307" s="1023" t="s">
        <v>305</v>
      </c>
      <c r="AC307" s="1022"/>
      <c r="AD307" s="1022"/>
      <c r="AE307" s="1022"/>
      <c r="AF307" s="1022"/>
      <c r="AG307" s="1023" t="s">
        <v>306</v>
      </c>
      <c r="AH307" s="1022"/>
      <c r="AI307" s="1022"/>
      <c r="AJ307" s="961" t="s">
        <v>85</v>
      </c>
      <c r="AK307" s="1021" t="s">
        <v>307</v>
      </c>
      <c r="AL307" s="1022"/>
      <c r="AM307" s="1022"/>
      <c r="AN307" s="1022"/>
      <c r="AO307" s="1022"/>
      <c r="AP307" s="1022"/>
      <c r="AQ307" s="962">
        <v>850000000</v>
      </c>
      <c r="AR307" s="962">
        <v>250000000</v>
      </c>
      <c r="AS307" s="962">
        <v>600000000</v>
      </c>
      <c r="AT307" s="963">
        <v>0</v>
      </c>
      <c r="AU307" s="962">
        <v>100000000</v>
      </c>
      <c r="AV307" s="962">
        <v>150000000</v>
      </c>
      <c r="AW307" s="963">
        <v>0</v>
      </c>
      <c r="AX307" s="962">
        <v>100000000</v>
      </c>
      <c r="AY307" s="963">
        <v>0</v>
      </c>
      <c r="AZ307" s="963">
        <v>0</v>
      </c>
      <c r="BA307" s="963">
        <v>0</v>
      </c>
      <c r="BB307" s="963">
        <v>0</v>
      </c>
      <c r="BC307" s="963">
        <v>0</v>
      </c>
      <c r="BD307" s="958"/>
      <c r="BE307" s="964">
        <f t="shared" si="21"/>
        <v>0.11764705882352941</v>
      </c>
      <c r="BF307" s="964">
        <f t="shared" si="22"/>
        <v>0</v>
      </c>
    </row>
    <row r="308" spans="1:58" x14ac:dyDescent="0.25">
      <c r="A308" s="826" t="str">
        <f t="shared" si="23"/>
        <v>C2599100040210</v>
      </c>
      <c r="B308" s="1018" t="s">
        <v>119</v>
      </c>
      <c r="C308" s="1011"/>
      <c r="D308" s="1018" t="s">
        <v>369</v>
      </c>
      <c r="E308" s="1011"/>
      <c r="F308" s="1018" t="s">
        <v>356</v>
      </c>
      <c r="G308" s="1011"/>
      <c r="H308" s="1018" t="s">
        <v>315</v>
      </c>
      <c r="I308" s="1011"/>
      <c r="J308" s="1018" t="s">
        <v>312</v>
      </c>
      <c r="K308" s="1011"/>
      <c r="L308" s="1011"/>
      <c r="M308" s="1018" t="s">
        <v>314</v>
      </c>
      <c r="N308" s="1011"/>
      <c r="O308" s="1011"/>
      <c r="P308" s="1018"/>
      <c r="Q308" s="1011"/>
      <c r="R308" s="1018"/>
      <c r="S308" s="1011"/>
      <c r="T308" s="1020" t="s">
        <v>358</v>
      </c>
      <c r="U308" s="1011"/>
      <c r="V308" s="1011"/>
      <c r="W308" s="1011"/>
      <c r="X308" s="1011"/>
      <c r="Y308" s="1011"/>
      <c r="Z308" s="1011"/>
      <c r="AA308" s="1011"/>
      <c r="AB308" s="1018" t="s">
        <v>305</v>
      </c>
      <c r="AC308" s="1011"/>
      <c r="AD308" s="1011"/>
      <c r="AE308" s="1011"/>
      <c r="AF308" s="1011"/>
      <c r="AG308" s="1018" t="s">
        <v>306</v>
      </c>
      <c r="AH308" s="1011"/>
      <c r="AI308" s="1011"/>
      <c r="AJ308" s="815" t="s">
        <v>85</v>
      </c>
      <c r="AK308" s="1019" t="s">
        <v>307</v>
      </c>
      <c r="AL308" s="1011"/>
      <c r="AM308" s="1011"/>
      <c r="AN308" s="1011"/>
      <c r="AO308" s="1011"/>
      <c r="AP308" s="1011"/>
      <c r="AQ308" s="816">
        <v>350000000</v>
      </c>
      <c r="AR308" s="816">
        <v>250000000</v>
      </c>
      <c r="AS308" s="816">
        <v>100000000</v>
      </c>
      <c r="AT308" s="817">
        <v>0</v>
      </c>
      <c r="AU308" s="816">
        <v>100000000</v>
      </c>
      <c r="AV308" s="816">
        <v>150000000</v>
      </c>
      <c r="AW308" s="817">
        <v>0</v>
      </c>
      <c r="AX308" s="816">
        <v>100000000</v>
      </c>
      <c r="AY308" s="817">
        <v>0</v>
      </c>
      <c r="AZ308" s="817">
        <v>0</v>
      </c>
      <c r="BA308" s="817">
        <v>0</v>
      </c>
      <c r="BB308" s="817">
        <v>0</v>
      </c>
      <c r="BC308" s="817">
        <v>0</v>
      </c>
      <c r="BD308" s="818"/>
      <c r="BE308" s="820">
        <f t="shared" si="21"/>
        <v>0.2857142857142857</v>
      </c>
      <c r="BF308" s="820">
        <f t="shared" si="22"/>
        <v>0</v>
      </c>
    </row>
    <row r="309" spans="1:58" x14ac:dyDescent="0.25">
      <c r="A309" s="826" t="str">
        <f t="shared" si="23"/>
        <v>C25991000402110</v>
      </c>
      <c r="B309" s="1012" t="s">
        <v>119</v>
      </c>
      <c r="C309" s="1011"/>
      <c r="D309" s="1012" t="s">
        <v>369</v>
      </c>
      <c r="E309" s="1011"/>
      <c r="F309" s="1012" t="s">
        <v>356</v>
      </c>
      <c r="G309" s="1011"/>
      <c r="H309" s="1012" t="s">
        <v>315</v>
      </c>
      <c r="I309" s="1011"/>
      <c r="J309" s="1012" t="s">
        <v>312</v>
      </c>
      <c r="K309" s="1011"/>
      <c r="L309" s="1011"/>
      <c r="M309" s="1012" t="s">
        <v>314</v>
      </c>
      <c r="N309" s="1011"/>
      <c r="O309" s="1011"/>
      <c r="P309" s="1012" t="s">
        <v>311</v>
      </c>
      <c r="Q309" s="1011"/>
      <c r="R309" s="1012"/>
      <c r="S309" s="1011"/>
      <c r="T309" s="1013" t="s">
        <v>364</v>
      </c>
      <c r="U309" s="1011"/>
      <c r="V309" s="1011"/>
      <c r="W309" s="1011"/>
      <c r="X309" s="1011"/>
      <c r="Y309" s="1011"/>
      <c r="Z309" s="1011"/>
      <c r="AA309" s="1011"/>
      <c r="AB309" s="1012" t="s">
        <v>305</v>
      </c>
      <c r="AC309" s="1011"/>
      <c r="AD309" s="1011"/>
      <c r="AE309" s="1011"/>
      <c r="AF309" s="1011"/>
      <c r="AG309" s="1012" t="s">
        <v>306</v>
      </c>
      <c r="AH309" s="1011"/>
      <c r="AI309" s="1011"/>
      <c r="AJ309" s="827" t="s">
        <v>85</v>
      </c>
      <c r="AK309" s="1010" t="s">
        <v>307</v>
      </c>
      <c r="AL309" s="1011"/>
      <c r="AM309" s="1011"/>
      <c r="AN309" s="1011"/>
      <c r="AO309" s="1011"/>
      <c r="AP309" s="1011"/>
      <c r="AQ309" s="828">
        <v>120000000</v>
      </c>
      <c r="AR309" s="828">
        <v>120000000</v>
      </c>
      <c r="AS309" s="829">
        <v>0</v>
      </c>
      <c r="AT309" s="829">
        <v>0</v>
      </c>
      <c r="AU309" s="828">
        <v>100000000</v>
      </c>
      <c r="AV309" s="828">
        <v>20000000</v>
      </c>
      <c r="AW309" s="829">
        <v>0</v>
      </c>
      <c r="AX309" s="828">
        <v>100000000</v>
      </c>
      <c r="AY309" s="829">
        <v>0</v>
      </c>
      <c r="AZ309" s="829">
        <v>0</v>
      </c>
      <c r="BA309" s="829">
        <v>0</v>
      </c>
      <c r="BB309" s="829">
        <v>0</v>
      </c>
      <c r="BC309" s="829">
        <v>0</v>
      </c>
      <c r="BD309" s="818"/>
      <c r="BE309" s="830">
        <f t="shared" si="21"/>
        <v>0.83333333333333337</v>
      </c>
      <c r="BF309" s="830">
        <f t="shared" si="22"/>
        <v>0</v>
      </c>
    </row>
    <row r="310" spans="1:58" x14ac:dyDescent="0.25">
      <c r="A310" s="826" t="str">
        <f t="shared" si="23"/>
        <v>C25991000402310</v>
      </c>
      <c r="B310" s="1012" t="s">
        <v>119</v>
      </c>
      <c r="C310" s="1011"/>
      <c r="D310" s="1012" t="s">
        <v>369</v>
      </c>
      <c r="E310" s="1011"/>
      <c r="F310" s="1012" t="s">
        <v>356</v>
      </c>
      <c r="G310" s="1011"/>
      <c r="H310" s="1012" t="s">
        <v>315</v>
      </c>
      <c r="I310" s="1011"/>
      <c r="J310" s="1012" t="s">
        <v>312</v>
      </c>
      <c r="K310" s="1011"/>
      <c r="L310" s="1011"/>
      <c r="M310" s="1012" t="s">
        <v>314</v>
      </c>
      <c r="N310" s="1011"/>
      <c r="O310" s="1011"/>
      <c r="P310" s="1012" t="s">
        <v>321</v>
      </c>
      <c r="Q310" s="1011"/>
      <c r="R310" s="1012"/>
      <c r="S310" s="1011"/>
      <c r="T310" s="1013" t="s">
        <v>360</v>
      </c>
      <c r="U310" s="1011"/>
      <c r="V310" s="1011"/>
      <c r="W310" s="1011"/>
      <c r="X310" s="1011"/>
      <c r="Y310" s="1011"/>
      <c r="Z310" s="1011"/>
      <c r="AA310" s="1011"/>
      <c r="AB310" s="1012" t="s">
        <v>305</v>
      </c>
      <c r="AC310" s="1011"/>
      <c r="AD310" s="1011"/>
      <c r="AE310" s="1011"/>
      <c r="AF310" s="1011"/>
      <c r="AG310" s="1012" t="s">
        <v>306</v>
      </c>
      <c r="AH310" s="1011"/>
      <c r="AI310" s="1011"/>
      <c r="AJ310" s="827" t="s">
        <v>85</v>
      </c>
      <c r="AK310" s="1010" t="s">
        <v>307</v>
      </c>
      <c r="AL310" s="1011"/>
      <c r="AM310" s="1011"/>
      <c r="AN310" s="1011"/>
      <c r="AO310" s="1011"/>
      <c r="AP310" s="1011"/>
      <c r="AQ310" s="828">
        <v>45000000</v>
      </c>
      <c r="AR310" s="829">
        <v>0</v>
      </c>
      <c r="AS310" s="828">
        <v>45000000</v>
      </c>
      <c r="AT310" s="829">
        <v>0</v>
      </c>
      <c r="AU310" s="829">
        <v>0</v>
      </c>
      <c r="AV310" s="829">
        <v>0</v>
      </c>
      <c r="AW310" s="829">
        <v>0</v>
      </c>
      <c r="AX310" s="829">
        <v>0</v>
      </c>
      <c r="AY310" s="829">
        <v>0</v>
      </c>
      <c r="AZ310" s="829">
        <v>0</v>
      </c>
      <c r="BA310" s="829">
        <v>0</v>
      </c>
      <c r="BB310" s="829">
        <v>0</v>
      </c>
      <c r="BC310" s="829">
        <v>0</v>
      </c>
      <c r="BD310" s="818"/>
      <c r="BE310" s="830">
        <f t="shared" si="21"/>
        <v>0</v>
      </c>
      <c r="BF310" s="830">
        <f t="shared" si="22"/>
        <v>0</v>
      </c>
    </row>
    <row r="311" spans="1:58" x14ac:dyDescent="0.25">
      <c r="A311" s="826" t="str">
        <f t="shared" si="23"/>
        <v>C25991000402410</v>
      </c>
      <c r="B311" s="1012" t="s">
        <v>119</v>
      </c>
      <c r="C311" s="1011"/>
      <c r="D311" s="1012" t="s">
        <v>369</v>
      </c>
      <c r="E311" s="1011"/>
      <c r="F311" s="1012" t="s">
        <v>356</v>
      </c>
      <c r="G311" s="1011"/>
      <c r="H311" s="1012" t="s">
        <v>315</v>
      </c>
      <c r="I311" s="1011"/>
      <c r="J311" s="1012" t="s">
        <v>312</v>
      </c>
      <c r="K311" s="1011"/>
      <c r="L311" s="1011"/>
      <c r="M311" s="1012" t="s">
        <v>314</v>
      </c>
      <c r="N311" s="1011"/>
      <c r="O311" s="1011"/>
      <c r="P311" s="1012" t="s">
        <v>315</v>
      </c>
      <c r="Q311" s="1011"/>
      <c r="R311" s="1012"/>
      <c r="S311" s="1011"/>
      <c r="T311" s="1013" t="s">
        <v>104</v>
      </c>
      <c r="U311" s="1011"/>
      <c r="V311" s="1011"/>
      <c r="W311" s="1011"/>
      <c r="X311" s="1011"/>
      <c r="Y311" s="1011"/>
      <c r="Z311" s="1011"/>
      <c r="AA311" s="1011"/>
      <c r="AB311" s="1012" t="s">
        <v>305</v>
      </c>
      <c r="AC311" s="1011"/>
      <c r="AD311" s="1011"/>
      <c r="AE311" s="1011"/>
      <c r="AF311" s="1011"/>
      <c r="AG311" s="1012" t="s">
        <v>306</v>
      </c>
      <c r="AH311" s="1011"/>
      <c r="AI311" s="1011"/>
      <c r="AJ311" s="827" t="s">
        <v>85</v>
      </c>
      <c r="AK311" s="1010" t="s">
        <v>307</v>
      </c>
      <c r="AL311" s="1011"/>
      <c r="AM311" s="1011"/>
      <c r="AN311" s="1011"/>
      <c r="AO311" s="1011"/>
      <c r="AP311" s="1011"/>
      <c r="AQ311" s="828">
        <v>55000000</v>
      </c>
      <c r="AR311" s="829">
        <v>0</v>
      </c>
      <c r="AS311" s="828">
        <v>55000000</v>
      </c>
      <c r="AT311" s="829">
        <v>0</v>
      </c>
      <c r="AU311" s="829">
        <v>0</v>
      </c>
      <c r="AV311" s="829">
        <v>0</v>
      </c>
      <c r="AW311" s="829">
        <v>0</v>
      </c>
      <c r="AX311" s="829">
        <v>0</v>
      </c>
      <c r="AY311" s="829">
        <v>0</v>
      </c>
      <c r="AZ311" s="829">
        <v>0</v>
      </c>
      <c r="BA311" s="829">
        <v>0</v>
      </c>
      <c r="BB311" s="829">
        <v>0</v>
      </c>
      <c r="BC311" s="829">
        <v>0</v>
      </c>
      <c r="BD311" s="818"/>
      <c r="BE311" s="830">
        <f t="shared" si="21"/>
        <v>0</v>
      </c>
      <c r="BF311" s="830">
        <f t="shared" si="22"/>
        <v>0</v>
      </c>
    </row>
    <row r="312" spans="1:58" x14ac:dyDescent="0.25">
      <c r="A312" s="826" t="str">
        <f t="shared" si="23"/>
        <v>C25991000402710</v>
      </c>
      <c r="B312" s="1012" t="s">
        <v>119</v>
      </c>
      <c r="C312" s="1011"/>
      <c r="D312" s="1012" t="s">
        <v>369</v>
      </c>
      <c r="E312" s="1011"/>
      <c r="F312" s="1012" t="s">
        <v>356</v>
      </c>
      <c r="G312" s="1011"/>
      <c r="H312" s="1012" t="s">
        <v>315</v>
      </c>
      <c r="I312" s="1011"/>
      <c r="J312" s="1012" t="s">
        <v>312</v>
      </c>
      <c r="K312" s="1011"/>
      <c r="L312" s="1011"/>
      <c r="M312" s="1012" t="s">
        <v>314</v>
      </c>
      <c r="N312" s="1011"/>
      <c r="O312" s="1011"/>
      <c r="P312" s="1012" t="s">
        <v>325</v>
      </c>
      <c r="Q312" s="1011"/>
      <c r="R312" s="1012"/>
      <c r="S312" s="1011"/>
      <c r="T312" s="1013" t="s">
        <v>367</v>
      </c>
      <c r="U312" s="1011"/>
      <c r="V312" s="1011"/>
      <c r="W312" s="1011"/>
      <c r="X312" s="1011"/>
      <c r="Y312" s="1011"/>
      <c r="Z312" s="1011"/>
      <c r="AA312" s="1011"/>
      <c r="AB312" s="1012" t="s">
        <v>305</v>
      </c>
      <c r="AC312" s="1011"/>
      <c r="AD312" s="1011"/>
      <c r="AE312" s="1011"/>
      <c r="AF312" s="1011"/>
      <c r="AG312" s="1012" t="s">
        <v>306</v>
      </c>
      <c r="AH312" s="1011"/>
      <c r="AI312" s="1011"/>
      <c r="AJ312" s="827" t="s">
        <v>85</v>
      </c>
      <c r="AK312" s="1010" t="s">
        <v>307</v>
      </c>
      <c r="AL312" s="1011"/>
      <c r="AM312" s="1011"/>
      <c r="AN312" s="1011"/>
      <c r="AO312" s="1011"/>
      <c r="AP312" s="1011"/>
      <c r="AQ312" s="828">
        <v>130000000</v>
      </c>
      <c r="AR312" s="828">
        <v>130000000</v>
      </c>
      <c r="AS312" s="829">
        <v>0</v>
      </c>
      <c r="AT312" s="829">
        <v>0</v>
      </c>
      <c r="AU312" s="829">
        <v>0</v>
      </c>
      <c r="AV312" s="828">
        <v>130000000</v>
      </c>
      <c r="AW312" s="829">
        <v>0</v>
      </c>
      <c r="AX312" s="829">
        <v>0</v>
      </c>
      <c r="AY312" s="829">
        <v>0</v>
      </c>
      <c r="AZ312" s="829">
        <v>0</v>
      </c>
      <c r="BA312" s="829">
        <v>0</v>
      </c>
      <c r="BB312" s="829">
        <v>0</v>
      </c>
      <c r="BC312" s="829">
        <v>0</v>
      </c>
      <c r="BD312" s="818"/>
      <c r="BE312" s="830">
        <f t="shared" si="21"/>
        <v>0</v>
      </c>
      <c r="BF312" s="830">
        <f t="shared" si="22"/>
        <v>0</v>
      </c>
    </row>
    <row r="313" spans="1:58" x14ac:dyDescent="0.25">
      <c r="A313" s="826" t="str">
        <f t="shared" si="23"/>
        <v>C2599100040310</v>
      </c>
      <c r="B313" s="1018" t="s">
        <v>119</v>
      </c>
      <c r="C313" s="1011"/>
      <c r="D313" s="1018" t="s">
        <v>369</v>
      </c>
      <c r="E313" s="1011"/>
      <c r="F313" s="1018" t="s">
        <v>356</v>
      </c>
      <c r="G313" s="1011"/>
      <c r="H313" s="1018" t="s">
        <v>315</v>
      </c>
      <c r="I313" s="1011"/>
      <c r="J313" s="1018" t="s">
        <v>312</v>
      </c>
      <c r="K313" s="1011"/>
      <c r="L313" s="1011"/>
      <c r="M313" s="1018" t="s">
        <v>321</v>
      </c>
      <c r="N313" s="1011"/>
      <c r="O313" s="1011"/>
      <c r="P313" s="1018"/>
      <c r="Q313" s="1011"/>
      <c r="R313" s="1018"/>
      <c r="S313" s="1011"/>
      <c r="T313" s="1020" t="s">
        <v>456</v>
      </c>
      <c r="U313" s="1011"/>
      <c r="V313" s="1011"/>
      <c r="W313" s="1011"/>
      <c r="X313" s="1011"/>
      <c r="Y313" s="1011"/>
      <c r="Z313" s="1011"/>
      <c r="AA313" s="1011"/>
      <c r="AB313" s="1018" t="s">
        <v>305</v>
      </c>
      <c r="AC313" s="1011"/>
      <c r="AD313" s="1011"/>
      <c r="AE313" s="1011"/>
      <c r="AF313" s="1011"/>
      <c r="AG313" s="1018" t="s">
        <v>306</v>
      </c>
      <c r="AH313" s="1011"/>
      <c r="AI313" s="1011"/>
      <c r="AJ313" s="815" t="s">
        <v>85</v>
      </c>
      <c r="AK313" s="1019" t="s">
        <v>307</v>
      </c>
      <c r="AL313" s="1011"/>
      <c r="AM313" s="1011"/>
      <c r="AN313" s="1011"/>
      <c r="AO313" s="1011"/>
      <c r="AP313" s="1011"/>
      <c r="AQ313" s="816">
        <v>500000000</v>
      </c>
      <c r="AR313" s="817">
        <v>0</v>
      </c>
      <c r="AS313" s="816">
        <v>500000000</v>
      </c>
      <c r="AT313" s="817">
        <v>0</v>
      </c>
      <c r="AU313" s="817">
        <v>0</v>
      </c>
      <c r="AV313" s="817">
        <v>0</v>
      </c>
      <c r="AW313" s="817">
        <v>0</v>
      </c>
      <c r="AX313" s="817">
        <v>0</v>
      </c>
      <c r="AY313" s="817">
        <v>0</v>
      </c>
      <c r="AZ313" s="817">
        <v>0</v>
      </c>
      <c r="BA313" s="817">
        <v>0</v>
      </c>
      <c r="BB313" s="817">
        <v>0</v>
      </c>
      <c r="BC313" s="817">
        <v>0</v>
      </c>
      <c r="BD313" s="818"/>
      <c r="BE313" s="820">
        <f t="shared" si="21"/>
        <v>0</v>
      </c>
      <c r="BF313" s="820">
        <f t="shared" si="22"/>
        <v>0</v>
      </c>
    </row>
    <row r="314" spans="1:58" x14ac:dyDescent="0.25">
      <c r="A314" s="826" t="str">
        <f t="shared" si="23"/>
        <v>C25991000403710</v>
      </c>
      <c r="B314" s="1012" t="s">
        <v>119</v>
      </c>
      <c r="C314" s="1011"/>
      <c r="D314" s="1012" t="s">
        <v>369</v>
      </c>
      <c r="E314" s="1011"/>
      <c r="F314" s="1012" t="s">
        <v>356</v>
      </c>
      <c r="G314" s="1011"/>
      <c r="H314" s="1012" t="s">
        <v>315</v>
      </c>
      <c r="I314" s="1011"/>
      <c r="J314" s="1012" t="s">
        <v>312</v>
      </c>
      <c r="K314" s="1011"/>
      <c r="L314" s="1011"/>
      <c r="M314" s="1012" t="s">
        <v>321</v>
      </c>
      <c r="N314" s="1011"/>
      <c r="O314" s="1011"/>
      <c r="P314" s="1012" t="s">
        <v>325</v>
      </c>
      <c r="Q314" s="1011"/>
      <c r="R314" s="1012"/>
      <c r="S314" s="1011"/>
      <c r="T314" s="1013" t="s">
        <v>367</v>
      </c>
      <c r="U314" s="1011"/>
      <c r="V314" s="1011"/>
      <c r="W314" s="1011"/>
      <c r="X314" s="1011"/>
      <c r="Y314" s="1011"/>
      <c r="Z314" s="1011"/>
      <c r="AA314" s="1011"/>
      <c r="AB314" s="1012" t="s">
        <v>305</v>
      </c>
      <c r="AC314" s="1011"/>
      <c r="AD314" s="1011"/>
      <c r="AE314" s="1011"/>
      <c r="AF314" s="1011"/>
      <c r="AG314" s="1012" t="s">
        <v>306</v>
      </c>
      <c r="AH314" s="1011"/>
      <c r="AI314" s="1011"/>
      <c r="AJ314" s="827" t="s">
        <v>85</v>
      </c>
      <c r="AK314" s="1010" t="s">
        <v>307</v>
      </c>
      <c r="AL314" s="1011"/>
      <c r="AM314" s="1011"/>
      <c r="AN314" s="1011"/>
      <c r="AO314" s="1011"/>
      <c r="AP314" s="1011"/>
      <c r="AQ314" s="828">
        <v>500000000</v>
      </c>
      <c r="AR314" s="829">
        <v>0</v>
      </c>
      <c r="AS314" s="828">
        <v>500000000</v>
      </c>
      <c r="AT314" s="829">
        <v>0</v>
      </c>
      <c r="AU314" s="829">
        <v>0</v>
      </c>
      <c r="AV314" s="829">
        <v>0</v>
      </c>
      <c r="AW314" s="829">
        <v>0</v>
      </c>
      <c r="AX314" s="829">
        <v>0</v>
      </c>
      <c r="AY314" s="829">
        <v>0</v>
      </c>
      <c r="AZ314" s="829">
        <v>0</v>
      </c>
      <c r="BA314" s="829">
        <v>0</v>
      </c>
      <c r="BB314" s="829">
        <v>0</v>
      </c>
      <c r="BC314" s="829">
        <v>0</v>
      </c>
      <c r="BD314" s="818"/>
      <c r="BE314" s="830">
        <f t="shared" si="21"/>
        <v>0</v>
      </c>
      <c r="BF314" s="830">
        <f t="shared" si="22"/>
        <v>0</v>
      </c>
    </row>
    <row r="315" spans="1:58" s="894" customFormat="1" x14ac:dyDescent="0.25">
      <c r="A315" s="888" t="str">
        <f t="shared" si="23"/>
        <v>C259910005010</v>
      </c>
      <c r="B315" s="1025" t="s">
        <v>119</v>
      </c>
      <c r="C315" s="1026"/>
      <c r="D315" s="1025" t="s">
        <v>369</v>
      </c>
      <c r="E315" s="1026"/>
      <c r="F315" s="1025" t="s">
        <v>356</v>
      </c>
      <c r="G315" s="1026"/>
      <c r="H315" s="1025" t="s">
        <v>316</v>
      </c>
      <c r="I315" s="1026"/>
      <c r="J315" s="1025" t="s">
        <v>312</v>
      </c>
      <c r="K315" s="1026"/>
      <c r="L315" s="1026"/>
      <c r="M315" s="1025"/>
      <c r="N315" s="1026"/>
      <c r="O315" s="1026"/>
      <c r="P315" s="1025"/>
      <c r="Q315" s="1026"/>
      <c r="R315" s="1025"/>
      <c r="S315" s="1026"/>
      <c r="T315" s="1027" t="s">
        <v>683</v>
      </c>
      <c r="U315" s="1026"/>
      <c r="V315" s="1026"/>
      <c r="W315" s="1026"/>
      <c r="X315" s="1026"/>
      <c r="Y315" s="1026"/>
      <c r="Z315" s="1026"/>
      <c r="AA315" s="1026"/>
      <c r="AB315" s="1025" t="s">
        <v>305</v>
      </c>
      <c r="AC315" s="1026"/>
      <c r="AD315" s="1026"/>
      <c r="AE315" s="1026"/>
      <c r="AF315" s="1026"/>
      <c r="AG315" s="1025" t="s">
        <v>306</v>
      </c>
      <c r="AH315" s="1026"/>
      <c r="AI315" s="1026"/>
      <c r="AJ315" s="889" t="s">
        <v>85</v>
      </c>
      <c r="AK315" s="1028" t="s">
        <v>307</v>
      </c>
      <c r="AL315" s="1026"/>
      <c r="AM315" s="1026"/>
      <c r="AN315" s="1026"/>
      <c r="AO315" s="1026"/>
      <c r="AP315" s="1026"/>
      <c r="AQ315" s="890">
        <v>300000000</v>
      </c>
      <c r="AR315" s="890">
        <v>300000000</v>
      </c>
      <c r="AS315" s="891">
        <v>0</v>
      </c>
      <c r="AT315" s="891">
        <v>0</v>
      </c>
      <c r="AU315" s="891">
        <v>0</v>
      </c>
      <c r="AV315" s="890">
        <v>300000000</v>
      </c>
      <c r="AW315" s="891">
        <v>0</v>
      </c>
      <c r="AX315" s="891">
        <v>0</v>
      </c>
      <c r="AY315" s="891">
        <v>0</v>
      </c>
      <c r="AZ315" s="891">
        <v>0</v>
      </c>
      <c r="BA315" s="891">
        <v>0</v>
      </c>
      <c r="BB315" s="891">
        <v>0</v>
      </c>
      <c r="BC315" s="891">
        <v>0</v>
      </c>
      <c r="BD315" s="892"/>
      <c r="BE315" s="893">
        <f t="shared" si="21"/>
        <v>0</v>
      </c>
      <c r="BF315" s="893">
        <f t="shared" si="22"/>
        <v>0</v>
      </c>
    </row>
    <row r="316" spans="1:58" s="960" customFormat="1" ht="30.75" customHeight="1" x14ac:dyDescent="0.25">
      <c r="A316" s="954" t="str">
        <f t="shared" si="23"/>
        <v>C25991000510</v>
      </c>
      <c r="B316" s="1023" t="s">
        <v>119</v>
      </c>
      <c r="C316" s="1022"/>
      <c r="D316" s="1023" t="s">
        <v>369</v>
      </c>
      <c r="E316" s="1022"/>
      <c r="F316" s="1023" t="s">
        <v>356</v>
      </c>
      <c r="G316" s="1022"/>
      <c r="H316" s="1023" t="s">
        <v>316</v>
      </c>
      <c r="I316" s="1022"/>
      <c r="J316" s="1023" t="s">
        <v>268</v>
      </c>
      <c r="K316" s="1022"/>
      <c r="L316" s="1022"/>
      <c r="M316" s="1023" t="s">
        <v>268</v>
      </c>
      <c r="N316" s="1022"/>
      <c r="O316" s="1022"/>
      <c r="P316" s="1023" t="s">
        <v>268</v>
      </c>
      <c r="Q316" s="1022"/>
      <c r="R316" s="1023" t="s">
        <v>268</v>
      </c>
      <c r="S316" s="1022"/>
      <c r="T316" s="1024" t="s">
        <v>683</v>
      </c>
      <c r="U316" s="1022"/>
      <c r="V316" s="1022"/>
      <c r="W316" s="1022"/>
      <c r="X316" s="1022"/>
      <c r="Y316" s="1022"/>
      <c r="Z316" s="1022"/>
      <c r="AA316" s="1022"/>
      <c r="AB316" s="1023" t="s">
        <v>305</v>
      </c>
      <c r="AC316" s="1022"/>
      <c r="AD316" s="1022"/>
      <c r="AE316" s="1022"/>
      <c r="AF316" s="1022"/>
      <c r="AG316" s="1023" t="s">
        <v>306</v>
      </c>
      <c r="AH316" s="1022"/>
      <c r="AI316" s="1022"/>
      <c r="AJ316" s="961" t="s">
        <v>85</v>
      </c>
      <c r="AK316" s="1021" t="s">
        <v>307</v>
      </c>
      <c r="AL316" s="1022"/>
      <c r="AM316" s="1022"/>
      <c r="AN316" s="1022"/>
      <c r="AO316" s="1022"/>
      <c r="AP316" s="1022"/>
      <c r="AQ316" s="962">
        <v>300000000</v>
      </c>
      <c r="AR316" s="962">
        <v>300000000</v>
      </c>
      <c r="AS316" s="963">
        <v>0</v>
      </c>
      <c r="AT316" s="963">
        <v>0</v>
      </c>
      <c r="AU316" s="963">
        <v>0</v>
      </c>
      <c r="AV316" s="962">
        <v>300000000</v>
      </c>
      <c r="AW316" s="963">
        <v>0</v>
      </c>
      <c r="AX316" s="963">
        <v>0</v>
      </c>
      <c r="AY316" s="963">
        <v>0</v>
      </c>
      <c r="AZ316" s="963">
        <v>0</v>
      </c>
      <c r="BA316" s="963">
        <v>0</v>
      </c>
      <c r="BB316" s="963">
        <v>0</v>
      </c>
      <c r="BC316" s="963">
        <v>0</v>
      </c>
      <c r="BD316" s="958"/>
      <c r="BE316" s="964">
        <f t="shared" si="21"/>
        <v>0</v>
      </c>
      <c r="BF316" s="964">
        <f t="shared" si="22"/>
        <v>0</v>
      </c>
    </row>
    <row r="317" spans="1:58" x14ac:dyDescent="0.25">
      <c r="A317" s="826" t="str">
        <f t="shared" si="23"/>
        <v>C2599100050210</v>
      </c>
      <c r="B317" s="1018" t="s">
        <v>119</v>
      </c>
      <c r="C317" s="1011"/>
      <c r="D317" s="1018" t="s">
        <v>369</v>
      </c>
      <c r="E317" s="1011"/>
      <c r="F317" s="1018" t="s">
        <v>356</v>
      </c>
      <c r="G317" s="1011"/>
      <c r="H317" s="1018" t="s">
        <v>316</v>
      </c>
      <c r="I317" s="1011"/>
      <c r="J317" s="1018" t="s">
        <v>312</v>
      </c>
      <c r="K317" s="1011"/>
      <c r="L317" s="1011"/>
      <c r="M317" s="1018" t="s">
        <v>314</v>
      </c>
      <c r="N317" s="1011"/>
      <c r="O317" s="1011"/>
      <c r="P317" s="1018"/>
      <c r="Q317" s="1011"/>
      <c r="R317" s="1018"/>
      <c r="S317" s="1011"/>
      <c r="T317" s="1020" t="s">
        <v>358</v>
      </c>
      <c r="U317" s="1011"/>
      <c r="V317" s="1011"/>
      <c r="W317" s="1011"/>
      <c r="X317" s="1011"/>
      <c r="Y317" s="1011"/>
      <c r="Z317" s="1011"/>
      <c r="AA317" s="1011"/>
      <c r="AB317" s="1018" t="s">
        <v>305</v>
      </c>
      <c r="AC317" s="1011"/>
      <c r="AD317" s="1011"/>
      <c r="AE317" s="1011"/>
      <c r="AF317" s="1011"/>
      <c r="AG317" s="1018" t="s">
        <v>306</v>
      </c>
      <c r="AH317" s="1011"/>
      <c r="AI317" s="1011"/>
      <c r="AJ317" s="815" t="s">
        <v>85</v>
      </c>
      <c r="AK317" s="1019" t="s">
        <v>307</v>
      </c>
      <c r="AL317" s="1011"/>
      <c r="AM317" s="1011"/>
      <c r="AN317" s="1011"/>
      <c r="AO317" s="1011"/>
      <c r="AP317" s="1011"/>
      <c r="AQ317" s="816">
        <v>300000000</v>
      </c>
      <c r="AR317" s="816">
        <v>300000000</v>
      </c>
      <c r="AS317" s="817">
        <v>0</v>
      </c>
      <c r="AT317" s="817">
        <v>0</v>
      </c>
      <c r="AU317" s="817">
        <v>0</v>
      </c>
      <c r="AV317" s="816">
        <v>300000000</v>
      </c>
      <c r="AW317" s="817">
        <v>0</v>
      </c>
      <c r="AX317" s="817">
        <v>0</v>
      </c>
      <c r="AY317" s="817">
        <v>0</v>
      </c>
      <c r="AZ317" s="817">
        <v>0</v>
      </c>
      <c r="BA317" s="817">
        <v>0</v>
      </c>
      <c r="BB317" s="817">
        <v>0</v>
      </c>
      <c r="BC317" s="817">
        <v>0</v>
      </c>
      <c r="BD317" s="818"/>
      <c r="BE317" s="820">
        <f t="shared" si="21"/>
        <v>0</v>
      </c>
      <c r="BF317" s="820">
        <f t="shared" si="22"/>
        <v>0</v>
      </c>
    </row>
    <row r="318" spans="1:58" x14ac:dyDescent="0.25">
      <c r="A318" s="826" t="str">
        <f t="shared" si="23"/>
        <v>C25991000502110</v>
      </c>
      <c r="B318" s="1012" t="s">
        <v>119</v>
      </c>
      <c r="C318" s="1011"/>
      <c r="D318" s="1012" t="s">
        <v>369</v>
      </c>
      <c r="E318" s="1011"/>
      <c r="F318" s="1012" t="s">
        <v>356</v>
      </c>
      <c r="G318" s="1011"/>
      <c r="H318" s="1012" t="s">
        <v>316</v>
      </c>
      <c r="I318" s="1011"/>
      <c r="J318" s="1012" t="s">
        <v>312</v>
      </c>
      <c r="K318" s="1011"/>
      <c r="L318" s="1011"/>
      <c r="M318" s="1012" t="s">
        <v>314</v>
      </c>
      <c r="N318" s="1011"/>
      <c r="O318" s="1011"/>
      <c r="P318" s="1012" t="s">
        <v>311</v>
      </c>
      <c r="Q318" s="1011"/>
      <c r="R318" s="1012"/>
      <c r="S318" s="1011"/>
      <c r="T318" s="1013" t="s">
        <v>364</v>
      </c>
      <c r="U318" s="1011"/>
      <c r="V318" s="1011"/>
      <c r="W318" s="1011"/>
      <c r="X318" s="1011"/>
      <c r="Y318" s="1011"/>
      <c r="Z318" s="1011"/>
      <c r="AA318" s="1011"/>
      <c r="AB318" s="1012" t="s">
        <v>305</v>
      </c>
      <c r="AC318" s="1011"/>
      <c r="AD318" s="1011"/>
      <c r="AE318" s="1011"/>
      <c r="AF318" s="1011"/>
      <c r="AG318" s="1012" t="s">
        <v>306</v>
      </c>
      <c r="AH318" s="1011"/>
      <c r="AI318" s="1011"/>
      <c r="AJ318" s="827" t="s">
        <v>85</v>
      </c>
      <c r="AK318" s="1010" t="s">
        <v>307</v>
      </c>
      <c r="AL318" s="1011"/>
      <c r="AM318" s="1011"/>
      <c r="AN318" s="1011"/>
      <c r="AO318" s="1011"/>
      <c r="AP318" s="1011"/>
      <c r="AQ318" s="828">
        <v>300000000</v>
      </c>
      <c r="AR318" s="828">
        <v>300000000</v>
      </c>
      <c r="AS318" s="829">
        <v>0</v>
      </c>
      <c r="AT318" s="829">
        <v>0</v>
      </c>
      <c r="AU318" s="829">
        <v>0</v>
      </c>
      <c r="AV318" s="828">
        <v>300000000</v>
      </c>
      <c r="AW318" s="829">
        <v>0</v>
      </c>
      <c r="AX318" s="829">
        <v>0</v>
      </c>
      <c r="AY318" s="829">
        <v>0</v>
      </c>
      <c r="AZ318" s="829">
        <v>0</v>
      </c>
      <c r="BA318" s="829">
        <v>0</v>
      </c>
      <c r="BB318" s="829">
        <v>0</v>
      </c>
      <c r="BC318" s="829">
        <v>0</v>
      </c>
      <c r="BD318" s="818"/>
      <c r="BE318" s="830">
        <f t="shared" si="21"/>
        <v>0</v>
      </c>
      <c r="BF318" s="830">
        <f t="shared" si="22"/>
        <v>0</v>
      </c>
    </row>
    <row r="319" spans="1:58" s="894" customFormat="1" x14ac:dyDescent="0.25">
      <c r="A319" s="888" t="str">
        <f t="shared" si="23"/>
        <v>C259910006010</v>
      </c>
      <c r="B319" s="1025" t="s">
        <v>119</v>
      </c>
      <c r="C319" s="1026"/>
      <c r="D319" s="1025" t="s">
        <v>369</v>
      </c>
      <c r="E319" s="1026"/>
      <c r="F319" s="1025" t="s">
        <v>356</v>
      </c>
      <c r="G319" s="1026"/>
      <c r="H319" s="1025" t="s">
        <v>324</v>
      </c>
      <c r="I319" s="1026"/>
      <c r="J319" s="1025" t="s">
        <v>312</v>
      </c>
      <c r="K319" s="1026"/>
      <c r="L319" s="1026"/>
      <c r="M319" s="1025"/>
      <c r="N319" s="1026"/>
      <c r="O319" s="1026"/>
      <c r="P319" s="1025"/>
      <c r="Q319" s="1026"/>
      <c r="R319" s="1025"/>
      <c r="S319" s="1026"/>
      <c r="T319" s="1027" t="s">
        <v>700</v>
      </c>
      <c r="U319" s="1026"/>
      <c r="V319" s="1026"/>
      <c r="W319" s="1026"/>
      <c r="X319" s="1026"/>
      <c r="Y319" s="1026"/>
      <c r="Z319" s="1026"/>
      <c r="AA319" s="1026"/>
      <c r="AB319" s="1025" t="s">
        <v>305</v>
      </c>
      <c r="AC319" s="1026"/>
      <c r="AD319" s="1026"/>
      <c r="AE319" s="1026"/>
      <c r="AF319" s="1026"/>
      <c r="AG319" s="1025" t="s">
        <v>306</v>
      </c>
      <c r="AH319" s="1026"/>
      <c r="AI319" s="1026"/>
      <c r="AJ319" s="889" t="s">
        <v>85</v>
      </c>
      <c r="AK319" s="1028" t="s">
        <v>307</v>
      </c>
      <c r="AL319" s="1026"/>
      <c r="AM319" s="1026"/>
      <c r="AN319" s="1026"/>
      <c r="AO319" s="1026"/>
      <c r="AP319" s="1026"/>
      <c r="AQ319" s="890">
        <v>300000000</v>
      </c>
      <c r="AR319" s="890">
        <v>299332000</v>
      </c>
      <c r="AS319" s="890">
        <v>668000</v>
      </c>
      <c r="AT319" s="891">
        <v>0</v>
      </c>
      <c r="AU319" s="890">
        <v>56437186</v>
      </c>
      <c r="AV319" s="890">
        <v>242894814</v>
      </c>
      <c r="AW319" s="890">
        <v>2498301</v>
      </c>
      <c r="AX319" s="890">
        <v>53938885</v>
      </c>
      <c r="AY319" s="890">
        <v>1500191</v>
      </c>
      <c r="AZ319" s="890">
        <v>998110</v>
      </c>
      <c r="BA319" s="890">
        <v>1500191</v>
      </c>
      <c r="BB319" s="891">
        <v>0</v>
      </c>
      <c r="BC319" s="891">
        <v>0</v>
      </c>
      <c r="BD319" s="892"/>
      <c r="BE319" s="893">
        <f t="shared" si="21"/>
        <v>0.18812395333333334</v>
      </c>
      <c r="BF319" s="893">
        <f t="shared" si="22"/>
        <v>8.3276700000000006E-3</v>
      </c>
    </row>
    <row r="320" spans="1:58" s="960" customFormat="1" x14ac:dyDescent="0.25">
      <c r="A320" s="954" t="str">
        <f t="shared" si="23"/>
        <v>C25991000610</v>
      </c>
      <c r="B320" s="1023" t="s">
        <v>119</v>
      </c>
      <c r="C320" s="1022"/>
      <c r="D320" s="1023" t="s">
        <v>369</v>
      </c>
      <c r="E320" s="1022"/>
      <c r="F320" s="1023" t="s">
        <v>356</v>
      </c>
      <c r="G320" s="1022"/>
      <c r="H320" s="1023" t="s">
        <v>324</v>
      </c>
      <c r="I320" s="1022"/>
      <c r="J320" s="1023" t="s">
        <v>268</v>
      </c>
      <c r="K320" s="1022"/>
      <c r="L320" s="1022"/>
      <c r="M320" s="1023" t="s">
        <v>268</v>
      </c>
      <c r="N320" s="1022"/>
      <c r="O320" s="1022"/>
      <c r="P320" s="1023" t="s">
        <v>268</v>
      </c>
      <c r="Q320" s="1022"/>
      <c r="R320" s="1023" t="s">
        <v>268</v>
      </c>
      <c r="S320" s="1022"/>
      <c r="T320" s="1024" t="s">
        <v>685</v>
      </c>
      <c r="U320" s="1022"/>
      <c r="V320" s="1022"/>
      <c r="W320" s="1022"/>
      <c r="X320" s="1022"/>
      <c r="Y320" s="1022"/>
      <c r="Z320" s="1022"/>
      <c r="AA320" s="1022"/>
      <c r="AB320" s="1023" t="s">
        <v>305</v>
      </c>
      <c r="AC320" s="1022"/>
      <c r="AD320" s="1022"/>
      <c r="AE320" s="1022"/>
      <c r="AF320" s="1022"/>
      <c r="AG320" s="1023" t="s">
        <v>306</v>
      </c>
      <c r="AH320" s="1022"/>
      <c r="AI320" s="1022"/>
      <c r="AJ320" s="961" t="s">
        <v>85</v>
      </c>
      <c r="AK320" s="1021" t="s">
        <v>307</v>
      </c>
      <c r="AL320" s="1022"/>
      <c r="AM320" s="1022"/>
      <c r="AN320" s="1022"/>
      <c r="AO320" s="1022"/>
      <c r="AP320" s="1022"/>
      <c r="AQ320" s="962">
        <v>300000000</v>
      </c>
      <c r="AR320" s="962">
        <v>299332000</v>
      </c>
      <c r="AS320" s="962">
        <v>668000</v>
      </c>
      <c r="AT320" s="963">
        <v>0</v>
      </c>
      <c r="AU320" s="962">
        <v>56437186</v>
      </c>
      <c r="AV320" s="962">
        <v>242894814</v>
      </c>
      <c r="AW320" s="962">
        <v>2498301</v>
      </c>
      <c r="AX320" s="962">
        <v>53938885</v>
      </c>
      <c r="AY320" s="962">
        <v>1500191</v>
      </c>
      <c r="AZ320" s="962">
        <v>998110</v>
      </c>
      <c r="BA320" s="962">
        <v>1500191</v>
      </c>
      <c r="BB320" s="963">
        <v>0</v>
      </c>
      <c r="BC320" s="963">
        <v>0</v>
      </c>
      <c r="BD320" s="958"/>
      <c r="BE320" s="964">
        <f t="shared" si="21"/>
        <v>0.18812395333333334</v>
      </c>
      <c r="BF320" s="964">
        <f t="shared" si="22"/>
        <v>8.3276700000000006E-3</v>
      </c>
    </row>
    <row r="321" spans="1:58" x14ac:dyDescent="0.25">
      <c r="A321" s="826" t="str">
        <f t="shared" si="23"/>
        <v>C2599100060110</v>
      </c>
      <c r="B321" s="1018" t="s">
        <v>119</v>
      </c>
      <c r="C321" s="1011"/>
      <c r="D321" s="1018" t="s">
        <v>369</v>
      </c>
      <c r="E321" s="1011"/>
      <c r="F321" s="1018" t="s">
        <v>356</v>
      </c>
      <c r="G321" s="1011"/>
      <c r="H321" s="1018" t="s">
        <v>324</v>
      </c>
      <c r="I321" s="1011"/>
      <c r="J321" s="1018" t="s">
        <v>312</v>
      </c>
      <c r="K321" s="1011"/>
      <c r="L321" s="1011"/>
      <c r="M321" s="1018" t="s">
        <v>311</v>
      </c>
      <c r="N321" s="1011"/>
      <c r="O321" s="1011"/>
      <c r="P321" s="1018"/>
      <c r="Q321" s="1011"/>
      <c r="R321" s="1018"/>
      <c r="S321" s="1011"/>
      <c r="T321" s="1020" t="s">
        <v>363</v>
      </c>
      <c r="U321" s="1011"/>
      <c r="V321" s="1011"/>
      <c r="W321" s="1011"/>
      <c r="X321" s="1011"/>
      <c r="Y321" s="1011"/>
      <c r="Z321" s="1011"/>
      <c r="AA321" s="1011"/>
      <c r="AB321" s="1018" t="s">
        <v>305</v>
      </c>
      <c r="AC321" s="1011"/>
      <c r="AD321" s="1011"/>
      <c r="AE321" s="1011"/>
      <c r="AF321" s="1011"/>
      <c r="AG321" s="1018" t="s">
        <v>306</v>
      </c>
      <c r="AH321" s="1011"/>
      <c r="AI321" s="1011"/>
      <c r="AJ321" s="815" t="s">
        <v>85</v>
      </c>
      <c r="AK321" s="1019" t="s">
        <v>307</v>
      </c>
      <c r="AL321" s="1011"/>
      <c r="AM321" s="1011"/>
      <c r="AN321" s="1011"/>
      <c r="AO321" s="1011"/>
      <c r="AP321" s="1011"/>
      <c r="AQ321" s="817">
        <v>0</v>
      </c>
      <c r="AR321" s="817">
        <v>0</v>
      </c>
      <c r="AS321" s="817">
        <v>0</v>
      </c>
      <c r="AT321" s="817">
        <v>0</v>
      </c>
      <c r="AU321" s="817">
        <v>0</v>
      </c>
      <c r="AV321" s="817">
        <v>0</v>
      </c>
      <c r="AW321" s="817">
        <v>0</v>
      </c>
      <c r="AX321" s="817">
        <v>0</v>
      </c>
      <c r="AY321" s="817">
        <v>0</v>
      </c>
      <c r="AZ321" s="817">
        <v>0</v>
      </c>
      <c r="BA321" s="817">
        <v>0</v>
      </c>
      <c r="BB321" s="817">
        <v>0</v>
      </c>
      <c r="BC321" s="817">
        <v>0</v>
      </c>
      <c r="BD321" s="818"/>
      <c r="BE321" s="820" t="e">
        <f t="shared" si="21"/>
        <v>#DIV/0!</v>
      </c>
      <c r="BF321" s="820" t="e">
        <f t="shared" si="22"/>
        <v>#DIV/0!</v>
      </c>
    </row>
    <row r="322" spans="1:58" x14ac:dyDescent="0.25">
      <c r="A322" s="826" t="str">
        <f t="shared" si="23"/>
        <v>C25991000601110</v>
      </c>
      <c r="B322" s="1012" t="s">
        <v>119</v>
      </c>
      <c r="C322" s="1011"/>
      <c r="D322" s="1012" t="s">
        <v>369</v>
      </c>
      <c r="E322" s="1011"/>
      <c r="F322" s="1012" t="s">
        <v>356</v>
      </c>
      <c r="G322" s="1011"/>
      <c r="H322" s="1012" t="s">
        <v>324</v>
      </c>
      <c r="I322" s="1011"/>
      <c r="J322" s="1012" t="s">
        <v>312</v>
      </c>
      <c r="K322" s="1011"/>
      <c r="L322" s="1011"/>
      <c r="M322" s="1012" t="s">
        <v>311</v>
      </c>
      <c r="N322" s="1011"/>
      <c r="O322" s="1011"/>
      <c r="P322" s="1012" t="s">
        <v>311</v>
      </c>
      <c r="Q322" s="1011"/>
      <c r="R322" s="1012"/>
      <c r="S322" s="1011"/>
      <c r="T322" s="1013" t="s">
        <v>364</v>
      </c>
      <c r="U322" s="1011"/>
      <c r="V322" s="1011"/>
      <c r="W322" s="1011"/>
      <c r="X322" s="1011"/>
      <c r="Y322" s="1011"/>
      <c r="Z322" s="1011"/>
      <c r="AA322" s="1011"/>
      <c r="AB322" s="1012" t="s">
        <v>305</v>
      </c>
      <c r="AC322" s="1011"/>
      <c r="AD322" s="1011"/>
      <c r="AE322" s="1011"/>
      <c r="AF322" s="1011"/>
      <c r="AG322" s="1012" t="s">
        <v>306</v>
      </c>
      <c r="AH322" s="1011"/>
      <c r="AI322" s="1011"/>
      <c r="AJ322" s="827" t="s">
        <v>85</v>
      </c>
      <c r="AK322" s="1010" t="s">
        <v>307</v>
      </c>
      <c r="AL322" s="1011"/>
      <c r="AM322" s="1011"/>
      <c r="AN322" s="1011"/>
      <c r="AO322" s="1011"/>
      <c r="AP322" s="1011"/>
      <c r="AQ322" s="829">
        <v>0</v>
      </c>
      <c r="AR322" s="829">
        <v>0</v>
      </c>
      <c r="AS322" s="829">
        <v>0</v>
      </c>
      <c r="AT322" s="829">
        <v>0</v>
      </c>
      <c r="AU322" s="829">
        <v>0</v>
      </c>
      <c r="AV322" s="829">
        <v>0</v>
      </c>
      <c r="AW322" s="829">
        <v>0</v>
      </c>
      <c r="AX322" s="829">
        <v>0</v>
      </c>
      <c r="AY322" s="829">
        <v>0</v>
      </c>
      <c r="AZ322" s="829">
        <v>0</v>
      </c>
      <c r="BA322" s="829">
        <v>0</v>
      </c>
      <c r="BB322" s="829">
        <v>0</v>
      </c>
      <c r="BC322" s="829">
        <v>0</v>
      </c>
      <c r="BD322" s="818"/>
      <c r="BE322" s="830" t="e">
        <f t="shared" si="21"/>
        <v>#DIV/0!</v>
      </c>
      <c r="BF322" s="830" t="e">
        <f t="shared" si="22"/>
        <v>#DIV/0!</v>
      </c>
    </row>
    <row r="323" spans="1:58" x14ac:dyDescent="0.25">
      <c r="A323" s="826" t="str">
        <f t="shared" si="23"/>
        <v>C25991000601810</v>
      </c>
      <c r="B323" s="1012" t="s">
        <v>119</v>
      </c>
      <c r="C323" s="1011"/>
      <c r="D323" s="1012" t="s">
        <v>369</v>
      </c>
      <c r="E323" s="1011"/>
      <c r="F323" s="1012" t="s">
        <v>356</v>
      </c>
      <c r="G323" s="1011"/>
      <c r="H323" s="1012" t="s">
        <v>324</v>
      </c>
      <c r="I323" s="1011"/>
      <c r="J323" s="1012" t="s">
        <v>312</v>
      </c>
      <c r="K323" s="1011"/>
      <c r="L323" s="1011"/>
      <c r="M323" s="1012" t="s">
        <v>311</v>
      </c>
      <c r="N323" s="1011"/>
      <c r="O323" s="1011"/>
      <c r="P323" s="1012" t="s">
        <v>326</v>
      </c>
      <c r="Q323" s="1011"/>
      <c r="R323" s="1012"/>
      <c r="S323" s="1011"/>
      <c r="T323" s="1013" t="s">
        <v>686</v>
      </c>
      <c r="U323" s="1011"/>
      <c r="V323" s="1011"/>
      <c r="W323" s="1011"/>
      <c r="X323" s="1011"/>
      <c r="Y323" s="1011"/>
      <c r="Z323" s="1011"/>
      <c r="AA323" s="1011"/>
      <c r="AB323" s="1012" t="s">
        <v>305</v>
      </c>
      <c r="AC323" s="1011"/>
      <c r="AD323" s="1011"/>
      <c r="AE323" s="1011"/>
      <c r="AF323" s="1011"/>
      <c r="AG323" s="1012" t="s">
        <v>306</v>
      </c>
      <c r="AH323" s="1011"/>
      <c r="AI323" s="1011"/>
      <c r="AJ323" s="827" t="s">
        <v>85</v>
      </c>
      <c r="AK323" s="1010" t="s">
        <v>307</v>
      </c>
      <c r="AL323" s="1011"/>
      <c r="AM323" s="1011"/>
      <c r="AN323" s="1011"/>
      <c r="AO323" s="1011"/>
      <c r="AP323" s="1011"/>
      <c r="AQ323" s="829">
        <v>0</v>
      </c>
      <c r="AR323" s="829">
        <v>0</v>
      </c>
      <c r="AS323" s="829">
        <v>0</v>
      </c>
      <c r="AT323" s="829">
        <v>0</v>
      </c>
      <c r="AU323" s="829">
        <v>0</v>
      </c>
      <c r="AV323" s="829">
        <v>0</v>
      </c>
      <c r="AW323" s="829">
        <v>0</v>
      </c>
      <c r="AX323" s="829">
        <v>0</v>
      </c>
      <c r="AY323" s="829">
        <v>0</v>
      </c>
      <c r="AZ323" s="829">
        <v>0</v>
      </c>
      <c r="BA323" s="829">
        <v>0</v>
      </c>
      <c r="BB323" s="829">
        <v>0</v>
      </c>
      <c r="BC323" s="829">
        <v>0</v>
      </c>
      <c r="BD323" s="818"/>
      <c r="BE323" s="830" t="e">
        <f t="shared" si="21"/>
        <v>#DIV/0!</v>
      </c>
      <c r="BF323" s="830" t="e">
        <f t="shared" si="22"/>
        <v>#DIV/0!</v>
      </c>
    </row>
    <row r="324" spans="1:58" x14ac:dyDescent="0.25">
      <c r="A324" s="826" t="str">
        <f t="shared" si="23"/>
        <v>C2599100060210</v>
      </c>
      <c r="B324" s="1018" t="s">
        <v>119</v>
      </c>
      <c r="C324" s="1011"/>
      <c r="D324" s="1018" t="s">
        <v>369</v>
      </c>
      <c r="E324" s="1011"/>
      <c r="F324" s="1018" t="s">
        <v>356</v>
      </c>
      <c r="G324" s="1011"/>
      <c r="H324" s="1018" t="s">
        <v>324</v>
      </c>
      <c r="I324" s="1011"/>
      <c r="J324" s="1018" t="s">
        <v>312</v>
      </c>
      <c r="K324" s="1011"/>
      <c r="L324" s="1011"/>
      <c r="M324" s="1018" t="s">
        <v>314</v>
      </c>
      <c r="N324" s="1011"/>
      <c r="O324" s="1011"/>
      <c r="P324" s="1018"/>
      <c r="Q324" s="1011"/>
      <c r="R324" s="1018"/>
      <c r="S324" s="1011"/>
      <c r="T324" s="1020" t="s">
        <v>358</v>
      </c>
      <c r="U324" s="1011"/>
      <c r="V324" s="1011"/>
      <c r="W324" s="1011"/>
      <c r="X324" s="1011"/>
      <c r="Y324" s="1011"/>
      <c r="Z324" s="1011"/>
      <c r="AA324" s="1011"/>
      <c r="AB324" s="1018" t="s">
        <v>305</v>
      </c>
      <c r="AC324" s="1011"/>
      <c r="AD324" s="1011"/>
      <c r="AE324" s="1011"/>
      <c r="AF324" s="1011"/>
      <c r="AG324" s="1018" t="s">
        <v>306</v>
      </c>
      <c r="AH324" s="1011"/>
      <c r="AI324" s="1011"/>
      <c r="AJ324" s="815" t="s">
        <v>85</v>
      </c>
      <c r="AK324" s="1019" t="s">
        <v>307</v>
      </c>
      <c r="AL324" s="1011"/>
      <c r="AM324" s="1011"/>
      <c r="AN324" s="1011"/>
      <c r="AO324" s="1011"/>
      <c r="AP324" s="1011"/>
      <c r="AQ324" s="816">
        <v>300000000</v>
      </c>
      <c r="AR324" s="816">
        <v>299332000</v>
      </c>
      <c r="AS324" s="816">
        <v>668000</v>
      </c>
      <c r="AT324" s="817">
        <v>0</v>
      </c>
      <c r="AU324" s="816">
        <v>56437186</v>
      </c>
      <c r="AV324" s="816">
        <v>242894814</v>
      </c>
      <c r="AW324" s="816">
        <v>2498301</v>
      </c>
      <c r="AX324" s="816">
        <v>53938885</v>
      </c>
      <c r="AY324" s="816">
        <v>1500191</v>
      </c>
      <c r="AZ324" s="816">
        <v>998110</v>
      </c>
      <c r="BA324" s="816">
        <v>1500191</v>
      </c>
      <c r="BB324" s="817">
        <v>0</v>
      </c>
      <c r="BC324" s="817">
        <v>0</v>
      </c>
      <c r="BD324" s="818"/>
      <c r="BE324" s="820">
        <f t="shared" si="21"/>
        <v>0.18812395333333334</v>
      </c>
      <c r="BF324" s="820">
        <f t="shared" si="22"/>
        <v>8.3276700000000006E-3</v>
      </c>
    </row>
    <row r="325" spans="1:58" s="842" customFormat="1" x14ac:dyDescent="0.25">
      <c r="A325" s="940" t="str">
        <f t="shared" si="23"/>
        <v>C25991000602110</v>
      </c>
      <c r="B325" s="1014" t="s">
        <v>119</v>
      </c>
      <c r="C325" s="1015"/>
      <c r="D325" s="1014" t="s">
        <v>369</v>
      </c>
      <c r="E325" s="1015"/>
      <c r="F325" s="1014" t="s">
        <v>356</v>
      </c>
      <c r="G325" s="1015"/>
      <c r="H325" s="1014" t="s">
        <v>324</v>
      </c>
      <c r="I325" s="1015"/>
      <c r="J325" s="1014" t="s">
        <v>312</v>
      </c>
      <c r="K325" s="1015"/>
      <c r="L325" s="1015"/>
      <c r="M325" s="1014" t="s">
        <v>314</v>
      </c>
      <c r="N325" s="1015"/>
      <c r="O325" s="1015"/>
      <c r="P325" s="1014" t="s">
        <v>311</v>
      </c>
      <c r="Q325" s="1015"/>
      <c r="R325" s="1014"/>
      <c r="S325" s="1015"/>
      <c r="T325" s="1016" t="s">
        <v>364</v>
      </c>
      <c r="U325" s="1015"/>
      <c r="V325" s="1015"/>
      <c r="W325" s="1015"/>
      <c r="X325" s="1015"/>
      <c r="Y325" s="1015"/>
      <c r="Z325" s="1015"/>
      <c r="AA325" s="1015"/>
      <c r="AB325" s="1014" t="s">
        <v>305</v>
      </c>
      <c r="AC325" s="1015"/>
      <c r="AD325" s="1015"/>
      <c r="AE325" s="1015"/>
      <c r="AF325" s="1015"/>
      <c r="AG325" s="1014" t="s">
        <v>306</v>
      </c>
      <c r="AH325" s="1015"/>
      <c r="AI325" s="1015"/>
      <c r="AJ325" s="941" t="s">
        <v>85</v>
      </c>
      <c r="AK325" s="1017" t="s">
        <v>307</v>
      </c>
      <c r="AL325" s="1015"/>
      <c r="AM325" s="1015"/>
      <c r="AN325" s="1015"/>
      <c r="AO325" s="1015"/>
      <c r="AP325" s="1015"/>
      <c r="AQ325" s="935">
        <v>38000000</v>
      </c>
      <c r="AR325" s="935">
        <v>37332000</v>
      </c>
      <c r="AS325" s="935">
        <v>668000</v>
      </c>
      <c r="AT325" s="942">
        <v>0</v>
      </c>
      <c r="AU325" s="935">
        <v>37332000</v>
      </c>
      <c r="AV325" s="942">
        <v>0</v>
      </c>
      <c r="AW325" s="942">
        <v>0</v>
      </c>
      <c r="AX325" s="935">
        <v>37332000</v>
      </c>
      <c r="AY325" s="942">
        <v>0</v>
      </c>
      <c r="AZ325" s="942">
        <v>0</v>
      </c>
      <c r="BA325" s="942">
        <v>0</v>
      </c>
      <c r="BB325" s="942">
        <v>0</v>
      </c>
      <c r="BC325" s="942">
        <v>0</v>
      </c>
      <c r="BD325" s="943"/>
      <c r="BE325" s="944">
        <f t="shared" si="21"/>
        <v>0.98242105263157897</v>
      </c>
      <c r="BF325" s="944">
        <f t="shared" si="22"/>
        <v>0</v>
      </c>
    </row>
    <row r="326" spans="1:58" x14ac:dyDescent="0.25">
      <c r="A326" s="826" t="str">
        <f t="shared" si="23"/>
        <v>C25991000602310</v>
      </c>
      <c r="B326" s="1012" t="s">
        <v>119</v>
      </c>
      <c r="C326" s="1011"/>
      <c r="D326" s="1012" t="s">
        <v>369</v>
      </c>
      <c r="E326" s="1011"/>
      <c r="F326" s="1012" t="s">
        <v>356</v>
      </c>
      <c r="G326" s="1011"/>
      <c r="H326" s="1012" t="s">
        <v>324</v>
      </c>
      <c r="I326" s="1011"/>
      <c r="J326" s="1012" t="s">
        <v>312</v>
      </c>
      <c r="K326" s="1011"/>
      <c r="L326" s="1011"/>
      <c r="M326" s="1012" t="s">
        <v>314</v>
      </c>
      <c r="N326" s="1011"/>
      <c r="O326" s="1011"/>
      <c r="P326" s="1012" t="s">
        <v>321</v>
      </c>
      <c r="Q326" s="1011"/>
      <c r="R326" s="1012"/>
      <c r="S326" s="1011"/>
      <c r="T326" s="1013" t="s">
        <v>360</v>
      </c>
      <c r="U326" s="1011"/>
      <c r="V326" s="1011"/>
      <c r="W326" s="1011"/>
      <c r="X326" s="1011"/>
      <c r="Y326" s="1011"/>
      <c r="Z326" s="1011"/>
      <c r="AA326" s="1011"/>
      <c r="AB326" s="1012" t="s">
        <v>305</v>
      </c>
      <c r="AC326" s="1011"/>
      <c r="AD326" s="1011"/>
      <c r="AE326" s="1011"/>
      <c r="AF326" s="1011"/>
      <c r="AG326" s="1012" t="s">
        <v>306</v>
      </c>
      <c r="AH326" s="1011"/>
      <c r="AI326" s="1011"/>
      <c r="AJ326" s="827" t="s">
        <v>85</v>
      </c>
      <c r="AK326" s="1010" t="s">
        <v>307</v>
      </c>
      <c r="AL326" s="1011"/>
      <c r="AM326" s="1011"/>
      <c r="AN326" s="1011"/>
      <c r="AO326" s="1011"/>
      <c r="AP326" s="1011"/>
      <c r="AQ326" s="828">
        <v>16000000</v>
      </c>
      <c r="AR326" s="828">
        <v>16000000</v>
      </c>
      <c r="AS326" s="829">
        <v>0</v>
      </c>
      <c r="AT326" s="829">
        <v>0</v>
      </c>
      <c r="AU326" s="828">
        <v>16000000</v>
      </c>
      <c r="AV326" s="829">
        <v>0</v>
      </c>
      <c r="AW326" s="829">
        <v>0</v>
      </c>
      <c r="AX326" s="828">
        <v>16000000</v>
      </c>
      <c r="AY326" s="829">
        <v>0</v>
      </c>
      <c r="AZ326" s="829">
        <v>0</v>
      </c>
      <c r="BA326" s="829">
        <v>0</v>
      </c>
      <c r="BB326" s="829">
        <v>0</v>
      </c>
      <c r="BC326" s="829">
        <v>0</v>
      </c>
      <c r="BD326" s="818"/>
      <c r="BE326" s="830">
        <f t="shared" si="21"/>
        <v>1</v>
      </c>
      <c r="BF326" s="830">
        <f t="shared" si="22"/>
        <v>0</v>
      </c>
    </row>
    <row r="327" spans="1:58" x14ac:dyDescent="0.25">
      <c r="A327" s="826" t="str">
        <f t="shared" si="23"/>
        <v>C25991000602410</v>
      </c>
      <c r="B327" s="1012" t="s">
        <v>119</v>
      </c>
      <c r="C327" s="1011"/>
      <c r="D327" s="1012" t="s">
        <v>369</v>
      </c>
      <c r="E327" s="1011"/>
      <c r="F327" s="1012" t="s">
        <v>356</v>
      </c>
      <c r="G327" s="1011"/>
      <c r="H327" s="1012" t="s">
        <v>324</v>
      </c>
      <c r="I327" s="1011"/>
      <c r="J327" s="1012" t="s">
        <v>312</v>
      </c>
      <c r="K327" s="1011"/>
      <c r="L327" s="1011"/>
      <c r="M327" s="1012" t="s">
        <v>314</v>
      </c>
      <c r="N327" s="1011"/>
      <c r="O327" s="1011"/>
      <c r="P327" s="1012" t="s">
        <v>315</v>
      </c>
      <c r="Q327" s="1011"/>
      <c r="R327" s="1012"/>
      <c r="S327" s="1011"/>
      <c r="T327" s="1013" t="s">
        <v>104</v>
      </c>
      <c r="U327" s="1011"/>
      <c r="V327" s="1011"/>
      <c r="W327" s="1011"/>
      <c r="X327" s="1011"/>
      <c r="Y327" s="1011"/>
      <c r="Z327" s="1011"/>
      <c r="AA327" s="1011"/>
      <c r="AB327" s="1012" t="s">
        <v>305</v>
      </c>
      <c r="AC327" s="1011"/>
      <c r="AD327" s="1011"/>
      <c r="AE327" s="1011"/>
      <c r="AF327" s="1011"/>
      <c r="AG327" s="1012" t="s">
        <v>306</v>
      </c>
      <c r="AH327" s="1011"/>
      <c r="AI327" s="1011"/>
      <c r="AJ327" s="827" t="s">
        <v>85</v>
      </c>
      <c r="AK327" s="1010" t="s">
        <v>307</v>
      </c>
      <c r="AL327" s="1011"/>
      <c r="AM327" s="1011"/>
      <c r="AN327" s="1011"/>
      <c r="AO327" s="1011"/>
      <c r="AP327" s="1011"/>
      <c r="AQ327" s="828">
        <v>10000000</v>
      </c>
      <c r="AR327" s="828">
        <v>10000000</v>
      </c>
      <c r="AS327" s="829">
        <v>0</v>
      </c>
      <c r="AT327" s="829">
        <v>0</v>
      </c>
      <c r="AU327" s="828">
        <v>3105186</v>
      </c>
      <c r="AV327" s="828">
        <v>6894814</v>
      </c>
      <c r="AW327" s="828">
        <v>2498301</v>
      </c>
      <c r="AX327" s="828">
        <v>606885</v>
      </c>
      <c r="AY327" s="828">
        <v>1500191</v>
      </c>
      <c r="AZ327" s="828">
        <v>998110</v>
      </c>
      <c r="BA327" s="828">
        <v>1500191</v>
      </c>
      <c r="BB327" s="829">
        <v>0</v>
      </c>
      <c r="BC327" s="829">
        <v>0</v>
      </c>
      <c r="BD327" s="818"/>
      <c r="BE327" s="830">
        <f t="shared" si="21"/>
        <v>0.31051859999999998</v>
      </c>
      <c r="BF327" s="830">
        <f t="shared" si="22"/>
        <v>0.2498301</v>
      </c>
    </row>
    <row r="328" spans="1:58" x14ac:dyDescent="0.25">
      <c r="A328" s="826" t="str">
        <f t="shared" si="23"/>
        <v>C25991000602810</v>
      </c>
      <c r="B328" s="1012" t="s">
        <v>119</v>
      </c>
      <c r="C328" s="1011"/>
      <c r="D328" s="1012" t="s">
        <v>369</v>
      </c>
      <c r="E328" s="1011"/>
      <c r="F328" s="1012" t="s">
        <v>356</v>
      </c>
      <c r="G328" s="1011"/>
      <c r="H328" s="1012" t="s">
        <v>324</v>
      </c>
      <c r="I328" s="1011"/>
      <c r="J328" s="1012" t="s">
        <v>312</v>
      </c>
      <c r="K328" s="1011"/>
      <c r="L328" s="1011"/>
      <c r="M328" s="1012" t="s">
        <v>314</v>
      </c>
      <c r="N328" s="1011"/>
      <c r="O328" s="1011"/>
      <c r="P328" s="1012" t="s">
        <v>326</v>
      </c>
      <c r="Q328" s="1011"/>
      <c r="R328" s="1012"/>
      <c r="S328" s="1011"/>
      <c r="T328" s="1013" t="s">
        <v>686</v>
      </c>
      <c r="U328" s="1011"/>
      <c r="V328" s="1011"/>
      <c r="W328" s="1011"/>
      <c r="X328" s="1011"/>
      <c r="Y328" s="1011"/>
      <c r="Z328" s="1011"/>
      <c r="AA328" s="1011"/>
      <c r="AB328" s="1012" t="s">
        <v>305</v>
      </c>
      <c r="AC328" s="1011"/>
      <c r="AD328" s="1011"/>
      <c r="AE328" s="1011"/>
      <c r="AF328" s="1011"/>
      <c r="AG328" s="1012" t="s">
        <v>306</v>
      </c>
      <c r="AH328" s="1011"/>
      <c r="AI328" s="1011"/>
      <c r="AJ328" s="827" t="s">
        <v>85</v>
      </c>
      <c r="AK328" s="1010" t="s">
        <v>307</v>
      </c>
      <c r="AL328" s="1011"/>
      <c r="AM328" s="1011"/>
      <c r="AN328" s="1011"/>
      <c r="AO328" s="1011"/>
      <c r="AP328" s="1011"/>
      <c r="AQ328" s="828">
        <v>180000000</v>
      </c>
      <c r="AR328" s="828">
        <v>180000000</v>
      </c>
      <c r="AS328" s="829">
        <v>0</v>
      </c>
      <c r="AT328" s="829">
        <v>0</v>
      </c>
      <c r="AU328" s="829">
        <v>0</v>
      </c>
      <c r="AV328" s="828">
        <v>180000000</v>
      </c>
      <c r="AW328" s="829">
        <v>0</v>
      </c>
      <c r="AX328" s="829">
        <v>0</v>
      </c>
      <c r="AY328" s="829">
        <v>0</v>
      </c>
      <c r="AZ328" s="829">
        <v>0</v>
      </c>
      <c r="BA328" s="829">
        <v>0</v>
      </c>
      <c r="BB328" s="829">
        <v>0</v>
      </c>
      <c r="BC328" s="829">
        <v>0</v>
      </c>
      <c r="BD328" s="818"/>
      <c r="BE328" s="830">
        <f t="shared" si="21"/>
        <v>0</v>
      </c>
      <c r="BF328" s="830">
        <f t="shared" si="22"/>
        <v>0</v>
      </c>
    </row>
    <row r="329" spans="1:58" x14ac:dyDescent="0.25">
      <c r="A329" s="826" t="str">
        <f t="shared" si="23"/>
        <v>C259910006021110</v>
      </c>
      <c r="B329" s="1012" t="s">
        <v>119</v>
      </c>
      <c r="C329" s="1011"/>
      <c r="D329" s="1012" t="s">
        <v>369</v>
      </c>
      <c r="E329" s="1011"/>
      <c r="F329" s="1012" t="s">
        <v>356</v>
      </c>
      <c r="G329" s="1011"/>
      <c r="H329" s="1012" t="s">
        <v>324</v>
      </c>
      <c r="I329" s="1011"/>
      <c r="J329" s="1012" t="s">
        <v>312</v>
      </c>
      <c r="K329" s="1011"/>
      <c r="L329" s="1011"/>
      <c r="M329" s="1012" t="s">
        <v>314</v>
      </c>
      <c r="N329" s="1011"/>
      <c r="O329" s="1011"/>
      <c r="P329" s="1012" t="s">
        <v>100</v>
      </c>
      <c r="Q329" s="1011"/>
      <c r="R329" s="1012"/>
      <c r="S329" s="1011"/>
      <c r="T329" s="1013" t="s">
        <v>362</v>
      </c>
      <c r="U329" s="1011"/>
      <c r="V329" s="1011"/>
      <c r="W329" s="1011"/>
      <c r="X329" s="1011"/>
      <c r="Y329" s="1011"/>
      <c r="Z329" s="1011"/>
      <c r="AA329" s="1011"/>
      <c r="AB329" s="1012" t="s">
        <v>305</v>
      </c>
      <c r="AC329" s="1011"/>
      <c r="AD329" s="1011"/>
      <c r="AE329" s="1011"/>
      <c r="AF329" s="1011"/>
      <c r="AG329" s="1012" t="s">
        <v>306</v>
      </c>
      <c r="AH329" s="1011"/>
      <c r="AI329" s="1011"/>
      <c r="AJ329" s="827" t="s">
        <v>85</v>
      </c>
      <c r="AK329" s="1010" t="s">
        <v>307</v>
      </c>
      <c r="AL329" s="1011"/>
      <c r="AM329" s="1011"/>
      <c r="AN329" s="1011"/>
      <c r="AO329" s="1011"/>
      <c r="AP329" s="1011"/>
      <c r="AQ329" s="828">
        <v>56000000</v>
      </c>
      <c r="AR329" s="828">
        <v>56000000</v>
      </c>
      <c r="AS329" s="829">
        <v>0</v>
      </c>
      <c r="AT329" s="829">
        <v>0</v>
      </c>
      <c r="AU329" s="829">
        <v>0</v>
      </c>
      <c r="AV329" s="828">
        <v>56000000</v>
      </c>
      <c r="AW329" s="829">
        <v>0</v>
      </c>
      <c r="AX329" s="829">
        <v>0</v>
      </c>
      <c r="AY329" s="829">
        <v>0</v>
      </c>
      <c r="AZ329" s="829">
        <v>0</v>
      </c>
      <c r="BA329" s="829">
        <v>0</v>
      </c>
      <c r="BB329" s="829">
        <v>0</v>
      </c>
      <c r="BC329" s="829">
        <v>0</v>
      </c>
      <c r="BD329" s="818"/>
      <c r="BE329" s="830">
        <f t="shared" si="21"/>
        <v>0</v>
      </c>
      <c r="BF329" s="830">
        <f t="shared" si="22"/>
        <v>0</v>
      </c>
    </row>
    <row r="330" spans="1:58" x14ac:dyDescent="0.25">
      <c r="A330" s="826" t="str">
        <f t="shared" si="23"/>
        <v/>
      </c>
      <c r="B330" s="790" t="s">
        <v>268</v>
      </c>
      <c r="C330" s="790" t="s">
        <v>268</v>
      </c>
      <c r="D330" s="790" t="s">
        <v>268</v>
      </c>
      <c r="E330" s="790" t="s">
        <v>268</v>
      </c>
      <c r="F330" s="790" t="s">
        <v>268</v>
      </c>
      <c r="G330" s="790" t="s">
        <v>268</v>
      </c>
      <c r="H330" s="790" t="s">
        <v>268</v>
      </c>
      <c r="I330" s="790" t="s">
        <v>268</v>
      </c>
      <c r="J330" s="790" t="s">
        <v>268</v>
      </c>
      <c r="K330" s="1008" t="s">
        <v>268</v>
      </c>
      <c r="L330" s="1009"/>
      <c r="M330" s="1008" t="s">
        <v>268</v>
      </c>
      <c r="N330" s="1009"/>
      <c r="O330" s="790" t="s">
        <v>268</v>
      </c>
      <c r="P330" s="790" t="s">
        <v>268</v>
      </c>
      <c r="Q330" s="790" t="s">
        <v>268</v>
      </c>
      <c r="R330" s="790" t="s">
        <v>268</v>
      </c>
      <c r="S330" s="790" t="s">
        <v>268</v>
      </c>
      <c r="T330" s="790" t="s">
        <v>268</v>
      </c>
      <c r="U330" s="790" t="s">
        <v>268</v>
      </c>
      <c r="V330" s="790" t="s">
        <v>268</v>
      </c>
      <c r="W330" s="790" t="s">
        <v>268</v>
      </c>
      <c r="X330" s="790" t="s">
        <v>268</v>
      </c>
      <c r="Y330" s="790" t="s">
        <v>268</v>
      </c>
      <c r="Z330" s="790" t="s">
        <v>268</v>
      </c>
      <c r="AA330" s="790" t="s">
        <v>268</v>
      </c>
      <c r="AB330" s="1008" t="s">
        <v>268</v>
      </c>
      <c r="AC330" s="1009"/>
      <c r="AD330" s="1008" t="s">
        <v>268</v>
      </c>
      <c r="AE330" s="1009"/>
      <c r="AF330" s="790" t="s">
        <v>268</v>
      </c>
      <c r="AG330" s="790" t="s">
        <v>268</v>
      </c>
      <c r="AH330" s="790" t="s">
        <v>268</v>
      </c>
      <c r="AI330" s="790" t="s">
        <v>268</v>
      </c>
      <c r="AJ330" s="790" t="s">
        <v>268</v>
      </c>
      <c r="AK330" s="790" t="s">
        <v>268</v>
      </c>
      <c r="AL330" s="790" t="s">
        <v>268</v>
      </c>
      <c r="AM330" s="790" t="s">
        <v>268</v>
      </c>
      <c r="AN330" s="1008" t="s">
        <v>268</v>
      </c>
      <c r="AO330" s="1009"/>
      <c r="AP330" s="1009"/>
      <c r="AQ330" s="790" t="s">
        <v>268</v>
      </c>
      <c r="AR330" s="790" t="s">
        <v>268</v>
      </c>
      <c r="AS330" s="790" t="s">
        <v>268</v>
      </c>
      <c r="AT330" s="790" t="s">
        <v>268</v>
      </c>
      <c r="AU330" s="790" t="s">
        <v>268</v>
      </c>
      <c r="AV330" s="790" t="s">
        <v>268</v>
      </c>
      <c r="AW330" s="790" t="s">
        <v>268</v>
      </c>
      <c r="AX330" s="790" t="s">
        <v>268</v>
      </c>
      <c r="AY330" s="790" t="s">
        <v>268</v>
      </c>
      <c r="AZ330" s="790" t="s">
        <v>268</v>
      </c>
      <c r="BA330" s="790" t="s">
        <v>268</v>
      </c>
      <c r="BB330" s="790" t="s">
        <v>268</v>
      </c>
      <c r="BC330" s="790" t="s">
        <v>268</v>
      </c>
      <c r="BE330" s="831"/>
      <c r="BF330" s="831"/>
    </row>
    <row r="331" spans="1:58" x14ac:dyDescent="0.25">
      <c r="A331" s="826" t="str">
        <f t="shared" si="23"/>
        <v/>
      </c>
      <c r="B331" s="790" t="s">
        <v>268</v>
      </c>
      <c r="C331" s="790" t="s">
        <v>268</v>
      </c>
      <c r="D331" s="790" t="s">
        <v>268</v>
      </c>
      <c r="E331" s="790" t="s">
        <v>268</v>
      </c>
      <c r="F331" s="790" t="s">
        <v>268</v>
      </c>
      <c r="G331" s="790" t="s">
        <v>268</v>
      </c>
      <c r="H331" s="790" t="s">
        <v>268</v>
      </c>
      <c r="I331" s="790" t="s">
        <v>268</v>
      </c>
      <c r="J331" s="790" t="s">
        <v>268</v>
      </c>
      <c r="K331" s="1008" t="s">
        <v>268</v>
      </c>
      <c r="L331" s="1009"/>
      <c r="M331" s="1008" t="s">
        <v>268</v>
      </c>
      <c r="N331" s="1009"/>
      <c r="O331" s="790" t="s">
        <v>268</v>
      </c>
      <c r="P331" s="790" t="s">
        <v>268</v>
      </c>
      <c r="Q331" s="790" t="s">
        <v>268</v>
      </c>
      <c r="R331" s="790" t="s">
        <v>268</v>
      </c>
      <c r="S331" s="790" t="s">
        <v>268</v>
      </c>
      <c r="T331" s="790" t="s">
        <v>268</v>
      </c>
      <c r="U331" s="790" t="s">
        <v>268</v>
      </c>
      <c r="V331" s="790" t="s">
        <v>268</v>
      </c>
      <c r="W331" s="790" t="s">
        <v>268</v>
      </c>
      <c r="X331" s="790" t="s">
        <v>268</v>
      </c>
      <c r="Y331" s="790" t="s">
        <v>268</v>
      </c>
      <c r="Z331" s="790" t="s">
        <v>268</v>
      </c>
      <c r="AA331" s="790" t="s">
        <v>268</v>
      </c>
      <c r="AB331" s="1008" t="s">
        <v>268</v>
      </c>
      <c r="AC331" s="1009"/>
      <c r="AD331" s="1008" t="s">
        <v>268</v>
      </c>
      <c r="AE331" s="1009"/>
      <c r="AF331" s="790" t="s">
        <v>268</v>
      </c>
      <c r="AG331" s="790" t="s">
        <v>268</v>
      </c>
      <c r="AH331" s="790" t="s">
        <v>268</v>
      </c>
      <c r="AI331" s="790" t="s">
        <v>268</v>
      </c>
      <c r="AJ331" s="790" t="s">
        <v>268</v>
      </c>
      <c r="AK331" s="790" t="s">
        <v>268</v>
      </c>
      <c r="AL331" s="790" t="s">
        <v>268</v>
      </c>
      <c r="AM331" s="790" t="s">
        <v>268</v>
      </c>
      <c r="AN331" s="1008" t="s">
        <v>268</v>
      </c>
      <c r="AO331" s="1009"/>
      <c r="AP331" s="1009"/>
      <c r="AQ331" s="790" t="s">
        <v>268</v>
      </c>
      <c r="AR331" s="790" t="s">
        <v>268</v>
      </c>
      <c r="AS331" s="790" t="s">
        <v>268</v>
      </c>
      <c r="AT331" s="790" t="s">
        <v>268</v>
      </c>
      <c r="AU331" s="790" t="s">
        <v>268</v>
      </c>
      <c r="AV331" s="790" t="s">
        <v>268</v>
      </c>
      <c r="AW331" s="790" t="s">
        <v>268</v>
      </c>
      <c r="AX331" s="790" t="s">
        <v>268</v>
      </c>
      <c r="AY331" s="790" t="s">
        <v>268</v>
      </c>
      <c r="AZ331" s="790" t="s">
        <v>268</v>
      </c>
      <c r="BA331" s="790" t="s">
        <v>268</v>
      </c>
      <c r="BB331" s="790" t="s">
        <v>268</v>
      </c>
      <c r="BC331" s="790" t="s">
        <v>268</v>
      </c>
      <c r="BE331" s="831"/>
      <c r="BF331" s="831"/>
    </row>
    <row r="332" spans="1:58" ht="0" hidden="1" customHeight="1" x14ac:dyDescent="0.25">
      <c r="AT332" s="791"/>
      <c r="AU332" s="791"/>
      <c r="AV332" s="791"/>
      <c r="AW332" s="791"/>
      <c r="AX332" s="791"/>
      <c r="AY332" s="791"/>
      <c r="AZ332" s="791"/>
      <c r="BA332" s="791"/>
      <c r="BB332" s="791"/>
      <c r="BC332" s="791"/>
    </row>
  </sheetData>
  <autoFilter ref="B29:BE33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750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AK23:AP23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R26:S26"/>
    <mergeCell ref="T26:AA26"/>
    <mergeCell ref="AB26:AF26"/>
    <mergeCell ref="AG26:AI26"/>
    <mergeCell ref="AK26:AP26"/>
    <mergeCell ref="B29:C29"/>
    <mergeCell ref="D29:E29"/>
    <mergeCell ref="F29:G29"/>
    <mergeCell ref="H29:I29"/>
    <mergeCell ref="J29:L29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K331:L331"/>
    <mergeCell ref="M331:N331"/>
    <mergeCell ref="AB331:AC331"/>
    <mergeCell ref="AD331:AE331"/>
    <mergeCell ref="AN331:AP331"/>
    <mergeCell ref="AK329:AP329"/>
    <mergeCell ref="K330:L330"/>
    <mergeCell ref="M330:N330"/>
    <mergeCell ref="AB330:AC330"/>
    <mergeCell ref="AD330:AE330"/>
    <mergeCell ref="AN330:AP330"/>
    <mergeCell ref="M329:O329"/>
    <mergeCell ref="P329:Q329"/>
    <mergeCell ref="R329:S329"/>
    <mergeCell ref="T329:AA329"/>
    <mergeCell ref="AB329:AF329"/>
    <mergeCell ref="AG329:AI329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C333"/>
  <sheetViews>
    <sheetView showGridLines="0" topLeftCell="A9" workbookViewId="0">
      <pane xSplit="26" ySplit="16" topLeftCell="AA301" activePane="bottomRight" state="frozen"/>
      <selection activeCell="A9" sqref="A9"/>
      <selection pane="topRight" activeCell="AA9" sqref="AA9"/>
      <selection pane="bottomLeft" activeCell="A25" sqref="A25"/>
      <selection pane="bottomRight" activeCell="AP309" sqref="AP309"/>
    </sheetView>
  </sheetViews>
  <sheetFormatPr baseColWidth="10" defaultRowHeight="15" x14ac:dyDescent="0.25"/>
  <cols>
    <col min="1" max="1" width="2.85546875" style="833" customWidth="1"/>
    <col min="2" max="5" width="2.7109375" style="833" customWidth="1"/>
    <col min="6" max="6" width="2.85546875" style="833" customWidth="1"/>
    <col min="7" max="9" width="2.7109375" style="833" customWidth="1"/>
    <col min="10" max="10" width="2.42578125" style="833" customWidth="1"/>
    <col min="11" max="11" width="0.28515625" style="833" customWidth="1"/>
    <col min="12" max="12" width="1" style="833" customWidth="1"/>
    <col min="13" max="13" width="1.5703125" style="833" customWidth="1"/>
    <col min="14" max="26" width="2.7109375" style="833" customWidth="1"/>
    <col min="27" max="27" width="2.42578125" style="833" customWidth="1"/>
    <col min="28" max="28" width="0.28515625" style="833" customWidth="1"/>
    <col min="29" max="29" width="1.85546875" style="833" customWidth="1"/>
    <col min="30" max="30" width="0.85546875" style="833" customWidth="1"/>
    <col min="31" max="34" width="2.7109375" style="833" customWidth="1"/>
    <col min="35" max="35" width="3.28515625" style="833" customWidth="1"/>
    <col min="36" max="36" width="3.140625" style="833" customWidth="1"/>
    <col min="37" max="38" width="2.7109375" style="833" customWidth="1"/>
    <col min="39" max="40" width="0.85546875" style="833" customWidth="1"/>
    <col min="41" max="41" width="1" style="833" customWidth="1"/>
    <col min="42" max="42" width="17.28515625" style="676" customWidth="1"/>
    <col min="43" max="43" width="12.7109375" style="900" customWidth="1"/>
    <col min="44" max="44" width="15.7109375" style="676" customWidth="1"/>
    <col min="45" max="45" width="14.42578125" style="676" bestFit="1" customWidth="1"/>
    <col min="46" max="46" width="15.5703125" style="900" customWidth="1"/>
    <col min="47" max="47" width="15.140625" style="676" customWidth="1"/>
    <col min="48" max="48" width="14.5703125" style="900" customWidth="1"/>
    <col min="49" max="49" width="14.5703125" style="676" customWidth="1"/>
    <col min="50" max="50" width="14" style="900" bestFit="1" customWidth="1"/>
    <col min="51" max="51" width="12.28515625" style="676" customWidth="1"/>
    <col min="52" max="52" width="13.7109375" style="676" customWidth="1"/>
    <col min="53" max="53" width="10.85546875" style="676" customWidth="1"/>
    <col min="54" max="54" width="11.85546875" style="676" bestFit="1" customWidth="1"/>
    <col min="55" max="55" width="0.5703125" style="833" customWidth="1"/>
    <col min="56" max="16384" width="11.42578125" style="833"/>
  </cols>
  <sheetData>
    <row r="1" spans="1:54" ht="4.3499999999999996" customHeight="1" x14ac:dyDescent="0.25"/>
    <row r="2" spans="1:54" ht="4.3499999999999996" customHeight="1" x14ac:dyDescent="0.25">
      <c r="A2" s="1009"/>
      <c r="B2" s="1009"/>
      <c r="C2" s="1009"/>
      <c r="D2" s="1009"/>
      <c r="E2" s="1009"/>
      <c r="F2" s="1009"/>
      <c r="G2" s="1009"/>
      <c r="H2" s="1009"/>
      <c r="I2" s="1009"/>
      <c r="J2" s="1009"/>
    </row>
    <row r="3" spans="1:54" ht="14.1" customHeight="1" x14ac:dyDescent="0.25">
      <c r="A3" s="1009"/>
      <c r="B3" s="1009"/>
      <c r="C3" s="1009"/>
      <c r="D3" s="1009"/>
      <c r="E3" s="1009"/>
      <c r="F3" s="1009"/>
      <c r="G3" s="1009"/>
      <c r="H3" s="1009"/>
      <c r="I3" s="1009"/>
      <c r="J3" s="1009"/>
      <c r="M3" s="1086" t="s">
        <v>448</v>
      </c>
      <c r="N3" s="1009"/>
      <c r="O3" s="1009"/>
      <c r="P3" s="1009"/>
      <c r="Q3" s="1009"/>
      <c r="R3" s="1009"/>
      <c r="S3" s="1009"/>
      <c r="T3" s="1009"/>
      <c r="U3" s="1009"/>
      <c r="V3" s="1009"/>
      <c r="W3" s="1009"/>
      <c r="X3" s="1009"/>
      <c r="Y3" s="1009"/>
      <c r="Z3" s="1009"/>
      <c r="AA3" s="1009"/>
      <c r="AD3" s="1087" t="s">
        <v>270</v>
      </c>
      <c r="AE3" s="1009"/>
      <c r="AF3" s="1009"/>
      <c r="AG3" s="1009"/>
      <c r="AH3" s="1009"/>
      <c r="AI3" s="1009"/>
      <c r="AJ3" s="1009"/>
      <c r="AK3" s="1009"/>
      <c r="AL3" s="1009"/>
      <c r="AM3" s="1009"/>
      <c r="AO3" s="1088" t="s">
        <v>891</v>
      </c>
      <c r="AP3" s="1009"/>
      <c r="AQ3" s="1009"/>
      <c r="AR3" s="1009"/>
      <c r="AS3" s="1009"/>
    </row>
    <row r="4" spans="1:54" ht="7.15" customHeight="1" x14ac:dyDescent="0.25">
      <c r="A4" s="1009"/>
      <c r="B4" s="1009"/>
      <c r="C4" s="1009"/>
      <c r="D4" s="1009"/>
      <c r="E4" s="1009"/>
      <c r="F4" s="1009"/>
      <c r="G4" s="1009"/>
      <c r="H4" s="1009"/>
      <c r="I4" s="1009"/>
      <c r="J4" s="1009"/>
      <c r="M4" s="1009"/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X4" s="1009"/>
      <c r="Y4" s="1009"/>
      <c r="Z4" s="1009"/>
      <c r="AA4" s="1009"/>
    </row>
    <row r="5" spans="1:54" ht="28.35" customHeight="1" x14ac:dyDescent="0.25">
      <c r="A5" s="1009"/>
      <c r="B5" s="1009"/>
      <c r="C5" s="1009"/>
      <c r="D5" s="1009"/>
      <c r="E5" s="1009"/>
      <c r="F5" s="1009"/>
      <c r="G5" s="1009"/>
      <c r="H5" s="1009"/>
      <c r="I5" s="1009"/>
      <c r="J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D5" s="1077" t="s">
        <v>271</v>
      </c>
      <c r="AE5" s="1009"/>
      <c r="AF5" s="1009"/>
      <c r="AG5" s="1009"/>
      <c r="AH5" s="1009"/>
      <c r="AI5" s="1009"/>
      <c r="AJ5" s="1009"/>
      <c r="AK5" s="1009"/>
      <c r="AL5" s="1009"/>
      <c r="AM5" s="1009"/>
      <c r="AO5" s="1078" t="s">
        <v>272</v>
      </c>
      <c r="AP5" s="1009"/>
      <c r="AQ5" s="1009"/>
      <c r="AR5" s="1009"/>
      <c r="AS5" s="1009"/>
    </row>
    <row r="6" spans="1:54" ht="2.85" customHeight="1" x14ac:dyDescent="0.25">
      <c r="A6" s="1009"/>
      <c r="B6" s="1009"/>
      <c r="C6" s="1009"/>
      <c r="D6" s="1009"/>
      <c r="E6" s="1009"/>
      <c r="F6" s="1009"/>
      <c r="G6" s="1009"/>
      <c r="H6" s="1009"/>
      <c r="I6" s="1009"/>
      <c r="J6" s="1009"/>
      <c r="AD6" s="1009"/>
      <c r="AE6" s="1009"/>
      <c r="AF6" s="1009"/>
      <c r="AG6" s="1009"/>
      <c r="AH6" s="1009"/>
      <c r="AI6" s="1009"/>
      <c r="AJ6" s="1009"/>
      <c r="AK6" s="1009"/>
      <c r="AL6" s="1009"/>
      <c r="AM6" s="1009"/>
      <c r="AO6" s="1009"/>
      <c r="AP6" s="1009"/>
      <c r="AQ6" s="1009"/>
      <c r="AR6" s="1009"/>
      <c r="AS6" s="1009"/>
    </row>
    <row r="7" spans="1:54" x14ac:dyDescent="0.25">
      <c r="AD7" s="1009"/>
      <c r="AE7" s="1009"/>
      <c r="AF7" s="1009"/>
      <c r="AG7" s="1009"/>
      <c r="AH7" s="1009"/>
      <c r="AI7" s="1009"/>
      <c r="AJ7" s="1009"/>
      <c r="AK7" s="1009"/>
      <c r="AL7" s="1009"/>
      <c r="AM7" s="1009"/>
      <c r="AO7" s="1009"/>
      <c r="AP7" s="1009"/>
      <c r="AQ7" s="1009"/>
      <c r="AR7" s="1009"/>
      <c r="AS7" s="1009"/>
    </row>
    <row r="8" spans="1:54" ht="7.15" customHeight="1" x14ac:dyDescent="0.25"/>
    <row r="9" spans="1:54" ht="14.1" customHeight="1" x14ac:dyDescent="0.25">
      <c r="AD9" s="1077" t="s">
        <v>273</v>
      </c>
      <c r="AE9" s="1009"/>
      <c r="AF9" s="1009"/>
      <c r="AG9" s="1009"/>
      <c r="AH9" s="1009"/>
      <c r="AI9" s="1009"/>
      <c r="AJ9" s="1009"/>
      <c r="AK9" s="1009"/>
      <c r="AL9" s="1009"/>
      <c r="AM9" s="1009"/>
      <c r="AO9" s="1078" t="s">
        <v>947</v>
      </c>
      <c r="AP9" s="1009"/>
      <c r="AQ9" s="1009"/>
      <c r="AR9" s="1009"/>
      <c r="AS9" s="1009"/>
    </row>
    <row r="10" spans="1:54" ht="0" hidden="1" customHeight="1" x14ac:dyDescent="0.25"/>
    <row r="11" spans="1:54" ht="19.899999999999999" customHeight="1" x14ac:dyDescent="0.25">
      <c r="AQ11" s="914"/>
      <c r="AT11" s="903"/>
      <c r="AV11" s="923" t="e">
        <f>+AV14-AV22</f>
        <v>#REF!</v>
      </c>
    </row>
    <row r="12" spans="1:54" ht="0" hidden="1" customHeight="1" x14ac:dyDescent="0.25">
      <c r="AQ12" s="915"/>
    </row>
    <row r="13" spans="1:54" ht="8.4499999999999993" customHeight="1" x14ac:dyDescent="0.25"/>
    <row r="14" spans="1:54" x14ac:dyDescent="0.25">
      <c r="A14" s="1080" t="s">
        <v>274</v>
      </c>
      <c r="B14" s="1068"/>
      <c r="C14" s="1068"/>
      <c r="D14" s="1068"/>
      <c r="E14" s="1069"/>
      <c r="F14" s="1081" t="s">
        <v>449</v>
      </c>
      <c r="G14" s="1068"/>
      <c r="H14" s="1069"/>
      <c r="I14" s="1080" t="s">
        <v>275</v>
      </c>
      <c r="J14" s="1068"/>
      <c r="K14" s="1068"/>
      <c r="L14" s="1068"/>
      <c r="M14" s="1068"/>
      <c r="N14" s="1068"/>
      <c r="O14" s="1068"/>
      <c r="P14" s="1069"/>
      <c r="Q14" s="1082" t="s">
        <v>276</v>
      </c>
      <c r="R14" s="1068"/>
      <c r="S14" s="1068"/>
      <c r="T14" s="1068"/>
      <c r="U14" s="1068"/>
      <c r="V14" s="1068"/>
      <c r="W14" s="1069"/>
      <c r="X14" s="1080" t="s">
        <v>277</v>
      </c>
      <c r="Y14" s="1068"/>
      <c r="Z14" s="1068"/>
      <c r="AA14" s="1068"/>
      <c r="AB14" s="1068"/>
      <c r="AC14" s="1068"/>
      <c r="AD14" s="1069"/>
      <c r="AE14" s="1082" t="s">
        <v>948</v>
      </c>
      <c r="AF14" s="1068"/>
      <c r="AG14" s="1068"/>
      <c r="AH14" s="1068"/>
      <c r="AI14" s="1068"/>
      <c r="AJ14" s="1069"/>
      <c r="AK14" s="832" t="s">
        <v>268</v>
      </c>
      <c r="AL14" s="832" t="s">
        <v>268</v>
      </c>
      <c r="AM14" s="1008" t="s">
        <v>268</v>
      </c>
      <c r="AN14" s="1009"/>
      <c r="AO14" s="1009"/>
      <c r="AP14" s="680" t="s">
        <v>268</v>
      </c>
      <c r="AQ14" s="916"/>
      <c r="AR14" s="680" t="s">
        <v>268</v>
      </c>
      <c r="AS14" s="680" t="s">
        <v>268</v>
      </c>
      <c r="AT14" s="903"/>
      <c r="AU14" s="680" t="s">
        <v>268</v>
      </c>
      <c r="AV14" s="903" t="e">
        <f>+RESUMEN!#REF!</f>
        <v>#REF!</v>
      </c>
      <c r="AW14" s="680" t="s">
        <v>268</v>
      </c>
      <c r="AY14" s="680" t="s">
        <v>268</v>
      </c>
      <c r="AZ14" s="680" t="s">
        <v>268</v>
      </c>
      <c r="BA14" s="680" t="s">
        <v>268</v>
      </c>
      <c r="BB14" s="680" t="s">
        <v>268</v>
      </c>
    </row>
    <row r="15" spans="1:54" x14ac:dyDescent="0.25">
      <c r="A15" s="1072" t="s">
        <v>278</v>
      </c>
      <c r="B15" s="1068"/>
      <c r="C15" s="1068"/>
      <c r="D15" s="1068"/>
      <c r="E15" s="1068"/>
      <c r="F15" s="1069"/>
      <c r="G15" s="1067" t="s">
        <v>272</v>
      </c>
      <c r="H15" s="1068"/>
      <c r="I15" s="1068"/>
      <c r="J15" s="1068"/>
      <c r="K15" s="1068"/>
      <c r="L15" s="1068"/>
      <c r="M15" s="1068"/>
      <c r="N15" s="1068"/>
      <c r="O15" s="1068"/>
      <c r="P15" s="1068"/>
      <c r="Q15" s="1068"/>
      <c r="R15" s="1068"/>
      <c r="S15" s="1068"/>
      <c r="T15" s="1068"/>
      <c r="U15" s="1068"/>
      <c r="V15" s="1068"/>
      <c r="W15" s="1068"/>
      <c r="X15" s="1068"/>
      <c r="Y15" s="1068"/>
      <c r="Z15" s="1068"/>
      <c r="AA15" s="1068"/>
      <c r="AB15" s="1068"/>
      <c r="AC15" s="1068"/>
      <c r="AD15" s="1068"/>
      <c r="AE15" s="1068"/>
      <c r="AF15" s="1068"/>
      <c r="AG15" s="1069"/>
      <c r="AH15" s="838" t="s">
        <v>268</v>
      </c>
      <c r="AI15" s="838" t="s">
        <v>268</v>
      </c>
      <c r="AJ15" s="838" t="s">
        <v>268</v>
      </c>
      <c r="AK15" s="838" t="s">
        <v>268</v>
      </c>
      <c r="AL15" s="838" t="s">
        <v>268</v>
      </c>
      <c r="AM15" s="1070" t="s">
        <v>268</v>
      </c>
      <c r="AN15" s="1071"/>
      <c r="AO15" s="1071"/>
      <c r="AP15" s="680" t="s">
        <v>268</v>
      </c>
      <c r="AQ15" s="901" t="s">
        <v>268</v>
      </c>
      <c r="AR15" s="680" t="s">
        <v>268</v>
      </c>
      <c r="AS15" s="680" t="s">
        <v>268</v>
      </c>
      <c r="AT15" s="901" t="s">
        <v>268</v>
      </c>
      <c r="AU15" s="680" t="s">
        <v>268</v>
      </c>
      <c r="AV15" s="901" t="s">
        <v>268</v>
      </c>
      <c r="AW15" s="680" t="s">
        <v>268</v>
      </c>
      <c r="AX15" s="901" t="s">
        <v>268</v>
      </c>
      <c r="AY15" s="680" t="s">
        <v>268</v>
      </c>
      <c r="AZ15" s="680" t="s">
        <v>268</v>
      </c>
      <c r="BA15" s="680" t="s">
        <v>268</v>
      </c>
      <c r="BB15" s="680" t="s">
        <v>268</v>
      </c>
    </row>
    <row r="16" spans="1:54" ht="51" x14ac:dyDescent="0.25">
      <c r="A16" s="1072" t="s">
        <v>697</v>
      </c>
      <c r="B16" s="1068"/>
      <c r="C16" s="1068"/>
      <c r="D16" s="1068"/>
      <c r="E16" s="1068"/>
      <c r="F16" s="1068"/>
      <c r="G16" s="1069"/>
      <c r="H16" s="1067" t="s">
        <v>698</v>
      </c>
      <c r="I16" s="1068"/>
      <c r="J16" s="1068"/>
      <c r="K16" s="1068"/>
      <c r="L16" s="1068"/>
      <c r="M16" s="1068"/>
      <c r="N16" s="1068"/>
      <c r="O16" s="1068"/>
      <c r="P16" s="1068"/>
      <c r="Q16" s="1068"/>
      <c r="R16" s="1068"/>
      <c r="S16" s="1068"/>
      <c r="T16" s="1068"/>
      <c r="U16" s="1068"/>
      <c r="V16" s="1068"/>
      <c r="W16" s="1068"/>
      <c r="X16" s="1068"/>
      <c r="Y16" s="1068"/>
      <c r="Z16" s="1068"/>
      <c r="AA16" s="1068"/>
      <c r="AB16" s="1068"/>
      <c r="AC16" s="1068"/>
      <c r="AD16" s="1068"/>
      <c r="AE16" s="1068"/>
      <c r="AF16" s="1068"/>
      <c r="AG16" s="1068"/>
      <c r="AH16" s="1068"/>
      <c r="AI16" s="1068"/>
      <c r="AJ16" s="1068"/>
      <c r="AK16" s="1068"/>
      <c r="AL16" s="1068"/>
      <c r="AM16" s="1068"/>
      <c r="AN16" s="1068"/>
      <c r="AO16" s="1069"/>
      <c r="AP16" s="857" t="s">
        <v>292</v>
      </c>
      <c r="AQ16" s="902" t="s">
        <v>293</v>
      </c>
      <c r="AR16" s="857" t="s">
        <v>294</v>
      </c>
      <c r="AS16" s="857" t="s">
        <v>295</v>
      </c>
      <c r="AT16" s="902" t="s">
        <v>296</v>
      </c>
      <c r="AU16" s="857" t="s">
        <v>297</v>
      </c>
      <c r="AV16" s="902" t="s">
        <v>298</v>
      </c>
      <c r="AW16" s="857" t="s">
        <v>299</v>
      </c>
      <c r="AX16" s="902" t="s">
        <v>300</v>
      </c>
      <c r="AY16" s="857" t="s">
        <v>301</v>
      </c>
      <c r="AZ16" s="857" t="s">
        <v>302</v>
      </c>
      <c r="BA16" s="857" t="s">
        <v>303</v>
      </c>
      <c r="BB16" s="857" t="s">
        <v>304</v>
      </c>
    </row>
    <row r="17" spans="1:55" ht="19.5" customHeight="1" x14ac:dyDescent="0.25">
      <c r="A17" s="834"/>
      <c r="B17" s="835"/>
      <c r="C17" s="835"/>
      <c r="D17" s="835"/>
      <c r="E17" s="835"/>
      <c r="F17" s="835"/>
      <c r="G17" s="836"/>
      <c r="H17" s="837"/>
      <c r="I17" s="835"/>
      <c r="J17" s="835"/>
      <c r="K17" s="835"/>
      <c r="L17" s="835"/>
      <c r="M17" s="835"/>
      <c r="N17" s="835"/>
      <c r="O17" s="835"/>
      <c r="P17" s="835"/>
      <c r="Q17" s="835"/>
      <c r="R17" s="835"/>
      <c r="S17" s="835"/>
      <c r="T17" s="835"/>
      <c r="U17" s="835"/>
      <c r="V17" s="835"/>
      <c r="W17" s="835"/>
      <c r="X17" s="835"/>
      <c r="Y17" s="835"/>
      <c r="Z17" s="835"/>
      <c r="AA17" s="835"/>
      <c r="AB17" s="835"/>
      <c r="AC17" s="835"/>
      <c r="AD17" s="835"/>
      <c r="AE17" s="1117" t="s">
        <v>887</v>
      </c>
      <c r="AF17" s="1117"/>
      <c r="AG17" s="1117"/>
      <c r="AH17" s="1117"/>
      <c r="AI17" s="1117"/>
      <c r="AJ17" s="1117"/>
      <c r="AK17" s="1117"/>
      <c r="AL17" s="1117"/>
      <c r="AM17" s="1117"/>
      <c r="AN17" s="1117"/>
      <c r="AO17" s="1117"/>
      <c r="AP17" s="858">
        <f>+AP29</f>
        <v>181769016667</v>
      </c>
      <c r="AQ17" s="903">
        <f t="shared" ref="AQ17:BB17" si="0">+AQ29</f>
        <v>9293083</v>
      </c>
      <c r="AR17" s="858">
        <f t="shared" si="0"/>
        <v>10198265001</v>
      </c>
      <c r="AS17" s="858">
        <f t="shared" si="0"/>
        <v>-9382000000</v>
      </c>
      <c r="AT17" s="903">
        <f t="shared" si="0"/>
        <v>12942008154</v>
      </c>
      <c r="AU17" s="858">
        <f t="shared" si="0"/>
        <v>-12932715071</v>
      </c>
      <c r="AV17" s="903">
        <f t="shared" si="0"/>
        <v>13114132504</v>
      </c>
      <c r="AW17" s="858">
        <f t="shared" si="0"/>
        <v>-172124350</v>
      </c>
      <c r="AX17" s="903">
        <f t="shared" si="0"/>
        <v>13118120209</v>
      </c>
      <c r="AY17" s="858">
        <f t="shared" si="0"/>
        <v>-3987705</v>
      </c>
      <c r="AZ17" s="858">
        <f t="shared" si="0"/>
        <v>13118120209</v>
      </c>
      <c r="BA17" s="858">
        <f t="shared" si="0"/>
        <v>0</v>
      </c>
      <c r="BB17" s="858">
        <f t="shared" si="0"/>
        <v>132070399</v>
      </c>
    </row>
    <row r="18" spans="1:55" x14ac:dyDescent="0.25">
      <c r="A18" s="834"/>
      <c r="B18" s="835"/>
      <c r="C18" s="835"/>
      <c r="D18" s="835"/>
      <c r="E18" s="835"/>
      <c r="F18" s="835"/>
      <c r="G18" s="836"/>
      <c r="H18" s="837"/>
      <c r="I18" s="835"/>
      <c r="J18" s="835"/>
      <c r="K18" s="835"/>
      <c r="L18" s="835"/>
      <c r="M18" s="835"/>
      <c r="N18" s="835"/>
      <c r="O18" s="835"/>
      <c r="P18" s="835"/>
      <c r="Q18" s="835"/>
      <c r="R18" s="835"/>
      <c r="S18" s="835"/>
      <c r="T18" s="835"/>
      <c r="U18" s="835"/>
      <c r="V18" s="835"/>
      <c r="W18" s="835"/>
      <c r="X18" s="835"/>
      <c r="Y18" s="835"/>
      <c r="Z18" s="835"/>
      <c r="AA18" s="835"/>
      <c r="AB18" s="835"/>
      <c r="AC18" s="835"/>
      <c r="AD18" s="835"/>
      <c r="AE18" s="1117" t="s">
        <v>886</v>
      </c>
      <c r="AF18" s="1117"/>
      <c r="AG18" s="1117"/>
      <c r="AH18" s="1117"/>
      <c r="AI18" s="1117"/>
      <c r="AJ18" s="1117"/>
      <c r="AK18" s="1117"/>
      <c r="AL18" s="1117"/>
      <c r="AM18" s="1117"/>
      <c r="AN18" s="1117"/>
      <c r="AO18" s="1117"/>
      <c r="AP18" s="858">
        <f>+AP67+AP68</f>
        <v>18606500000</v>
      </c>
      <c r="AQ18" s="903">
        <f t="shared" ref="AQ18:BC18" si="1">+AQ67+AQ68</f>
        <v>1673157587</v>
      </c>
      <c r="AR18" s="858">
        <f t="shared" si="1"/>
        <v>2840250246.8199997</v>
      </c>
      <c r="AS18" s="858">
        <f t="shared" si="1"/>
        <v>-145000000</v>
      </c>
      <c r="AT18" s="903">
        <f t="shared" si="1"/>
        <v>1609605036.4400001</v>
      </c>
      <c r="AU18" s="858">
        <f t="shared" si="1"/>
        <v>63552550.560000002</v>
      </c>
      <c r="AV18" s="903">
        <f t="shared" si="1"/>
        <v>1410944332</v>
      </c>
      <c r="AW18" s="858">
        <f t="shared" si="1"/>
        <v>198660704.44000006</v>
      </c>
      <c r="AX18" s="903">
        <f t="shared" si="1"/>
        <v>1363196584</v>
      </c>
      <c r="AY18" s="858">
        <f t="shared" si="1"/>
        <v>47747748</v>
      </c>
      <c r="AZ18" s="858">
        <f t="shared" si="1"/>
        <v>1349152219</v>
      </c>
      <c r="BA18" s="858">
        <f t="shared" si="1"/>
        <v>14044365</v>
      </c>
      <c r="BB18" s="858">
        <f t="shared" si="1"/>
        <v>0</v>
      </c>
      <c r="BC18" s="859">
        <f t="shared" si="1"/>
        <v>0</v>
      </c>
    </row>
    <row r="19" spans="1:55" x14ac:dyDescent="0.25">
      <c r="A19" s="834"/>
      <c r="B19" s="835"/>
      <c r="C19" s="835"/>
      <c r="D19" s="835"/>
      <c r="E19" s="835"/>
      <c r="F19" s="835"/>
      <c r="G19" s="836"/>
      <c r="H19" s="837"/>
      <c r="I19" s="835"/>
      <c r="J19" s="835"/>
      <c r="K19" s="835"/>
      <c r="L19" s="835"/>
      <c r="M19" s="835"/>
      <c r="N19" s="835"/>
      <c r="O19" s="835"/>
      <c r="P19" s="835"/>
      <c r="Q19" s="835"/>
      <c r="R19" s="835"/>
      <c r="S19" s="835"/>
      <c r="T19" s="835"/>
      <c r="U19" s="835"/>
      <c r="V19" s="835"/>
      <c r="W19" s="835"/>
      <c r="X19" s="835"/>
      <c r="Y19" s="835"/>
      <c r="Z19" s="835"/>
      <c r="AA19" s="835"/>
      <c r="AB19" s="835"/>
      <c r="AC19" s="835"/>
      <c r="AD19" s="835"/>
      <c r="AE19" s="1117" t="s">
        <v>949</v>
      </c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858">
        <f>+AP166+AP167+AP168</f>
        <v>269357100000</v>
      </c>
      <c r="AQ19" s="903">
        <f t="shared" ref="AQ19:BB19" si="2">+AQ166+AQ167+AQ168</f>
        <v>132774364</v>
      </c>
      <c r="AR19" s="858">
        <f t="shared" si="2"/>
        <v>49414304503</v>
      </c>
      <c r="AS19" s="858">
        <f t="shared" si="2"/>
        <v>-420000000</v>
      </c>
      <c r="AT19" s="903">
        <f t="shared" si="2"/>
        <v>3701445058</v>
      </c>
      <c r="AU19" s="858">
        <f t="shared" si="2"/>
        <v>-3568670694</v>
      </c>
      <c r="AV19" s="903">
        <f t="shared" si="2"/>
        <v>17044169505</v>
      </c>
      <c r="AW19" s="858">
        <f t="shared" si="2"/>
        <v>-13342724447</v>
      </c>
      <c r="AX19" s="903">
        <f t="shared" si="2"/>
        <v>17298186684</v>
      </c>
      <c r="AY19" s="858">
        <f t="shared" si="2"/>
        <v>-254017179</v>
      </c>
      <c r="AZ19" s="858">
        <f t="shared" si="2"/>
        <v>17298186684</v>
      </c>
      <c r="BA19" s="858">
        <f t="shared" si="2"/>
        <v>0</v>
      </c>
      <c r="BB19" s="858">
        <f t="shared" si="2"/>
        <v>0</v>
      </c>
    </row>
    <row r="20" spans="1:55" x14ac:dyDescent="0.25">
      <c r="A20" s="834"/>
      <c r="B20" s="835"/>
      <c r="C20" s="835"/>
      <c r="D20" s="835"/>
      <c r="E20" s="835"/>
      <c r="F20" s="835"/>
      <c r="G20" s="836"/>
      <c r="H20" s="837"/>
      <c r="I20" s="835"/>
      <c r="J20" s="835"/>
      <c r="K20" s="835"/>
      <c r="L20" s="835"/>
      <c r="M20" s="835"/>
      <c r="N20" s="835"/>
      <c r="O20" s="835"/>
      <c r="P20" s="835"/>
      <c r="Q20" s="835"/>
      <c r="R20" s="835"/>
      <c r="S20" s="835"/>
      <c r="T20" s="835"/>
      <c r="U20" s="835"/>
      <c r="V20" s="835"/>
      <c r="W20" s="835"/>
      <c r="X20" s="835"/>
      <c r="Y20" s="835"/>
      <c r="Z20" s="835"/>
      <c r="AA20" s="835"/>
      <c r="AB20" s="835"/>
      <c r="AC20" s="835"/>
      <c r="AD20" s="835"/>
      <c r="AE20" s="1117" t="s">
        <v>950</v>
      </c>
      <c r="AF20" s="1117"/>
      <c r="AG20" s="1117"/>
      <c r="AH20" s="1117"/>
      <c r="AI20" s="1117"/>
      <c r="AJ20" s="1117"/>
      <c r="AK20" s="1117"/>
      <c r="AL20" s="1117"/>
      <c r="AM20" s="1117"/>
      <c r="AN20" s="1117"/>
      <c r="AO20" s="1117"/>
      <c r="AP20" s="860">
        <f>+AP17+AP18+AP19</f>
        <v>469732616667</v>
      </c>
      <c r="AQ20" s="904">
        <f t="shared" ref="AQ20:BB20" si="3">+AQ17+AQ18+AQ19</f>
        <v>1815225034</v>
      </c>
      <c r="AR20" s="860">
        <f t="shared" si="3"/>
        <v>62452819750.82</v>
      </c>
      <c r="AS20" s="860">
        <f t="shared" si="3"/>
        <v>-9947000000</v>
      </c>
      <c r="AT20" s="904">
        <f t="shared" si="3"/>
        <v>18253058248.440002</v>
      </c>
      <c r="AU20" s="860">
        <f t="shared" si="3"/>
        <v>-16437833214.440001</v>
      </c>
      <c r="AV20" s="904">
        <f t="shared" si="3"/>
        <v>31569246341</v>
      </c>
      <c r="AW20" s="860">
        <f t="shared" si="3"/>
        <v>-13316188092.559999</v>
      </c>
      <c r="AX20" s="904">
        <f t="shared" si="3"/>
        <v>31779503477</v>
      </c>
      <c r="AY20" s="860">
        <f t="shared" si="3"/>
        <v>-210257136</v>
      </c>
      <c r="AZ20" s="860">
        <f t="shared" si="3"/>
        <v>31765459112</v>
      </c>
      <c r="BA20" s="860">
        <f t="shared" si="3"/>
        <v>14044365</v>
      </c>
      <c r="BB20" s="860">
        <f t="shared" si="3"/>
        <v>132070399</v>
      </c>
    </row>
    <row r="21" spans="1:55" x14ac:dyDescent="0.25">
      <c r="A21" s="834"/>
      <c r="B21" s="835"/>
      <c r="C21" s="835"/>
      <c r="D21" s="835"/>
      <c r="E21" s="835"/>
      <c r="F21" s="835"/>
      <c r="G21" s="836"/>
      <c r="H21" s="837"/>
      <c r="I21" s="835"/>
      <c r="J21" s="835"/>
      <c r="K21" s="835"/>
      <c r="L21" s="835"/>
      <c r="M21" s="835"/>
      <c r="N21" s="835"/>
      <c r="O21" s="835"/>
      <c r="P21" s="835"/>
      <c r="Q21" s="835"/>
      <c r="R21" s="835"/>
      <c r="S21" s="835"/>
      <c r="T21" s="835"/>
      <c r="U21" s="835"/>
      <c r="V21" s="835"/>
      <c r="W21" s="835"/>
      <c r="X21" s="835"/>
      <c r="Y21" s="835"/>
      <c r="Z21" s="835"/>
      <c r="AA21" s="835"/>
      <c r="AB21" s="835"/>
      <c r="AC21" s="835"/>
      <c r="AD21" s="835"/>
      <c r="AE21" s="1117" t="s">
        <v>265</v>
      </c>
      <c r="AF21" s="1117"/>
      <c r="AG21" s="1117"/>
      <c r="AH21" s="1117"/>
      <c r="AI21" s="1117"/>
      <c r="AJ21" s="1117"/>
      <c r="AK21" s="1117"/>
      <c r="AL21" s="1117"/>
      <c r="AM21" s="1117"/>
      <c r="AN21" s="1117"/>
      <c r="AO21" s="1117"/>
      <c r="AP21" s="860">
        <f>+AP188+AP189+AP190</f>
        <v>53356165822</v>
      </c>
      <c r="AQ21" s="904">
        <f t="shared" ref="AQ21:BC21" si="4">+AQ188+AQ189+AQ190</f>
        <v>1512466000</v>
      </c>
      <c r="AR21" s="860">
        <f t="shared" si="4"/>
        <v>12731923795</v>
      </c>
      <c r="AS21" s="860">
        <f t="shared" si="4"/>
        <v>-16870420000</v>
      </c>
      <c r="AT21" s="904">
        <f t="shared" si="4"/>
        <v>844272536</v>
      </c>
      <c r="AU21" s="860">
        <f t="shared" si="4"/>
        <v>668193464</v>
      </c>
      <c r="AV21" s="904">
        <f t="shared" si="4"/>
        <v>1303073287.4100001</v>
      </c>
      <c r="AW21" s="860">
        <f t="shared" si="4"/>
        <v>-458800751.40999997</v>
      </c>
      <c r="AX21" s="904">
        <f t="shared" si="4"/>
        <v>1205817324.4100001</v>
      </c>
      <c r="AY21" s="860">
        <f t="shared" si="4"/>
        <v>97255963</v>
      </c>
      <c r="AZ21" s="860">
        <f t="shared" si="4"/>
        <v>1198120539.4100001</v>
      </c>
      <c r="BA21" s="860">
        <f t="shared" si="4"/>
        <v>7696785</v>
      </c>
      <c r="BB21" s="860">
        <f t="shared" si="4"/>
        <v>0</v>
      </c>
      <c r="BC21" s="859">
        <f t="shared" si="4"/>
        <v>0</v>
      </c>
    </row>
    <row r="22" spans="1:55" x14ac:dyDescent="0.25">
      <c r="A22" s="834"/>
      <c r="B22" s="835"/>
      <c r="C22" s="835"/>
      <c r="D22" s="835"/>
      <c r="E22" s="835"/>
      <c r="F22" s="835"/>
      <c r="G22" s="836"/>
      <c r="H22" s="837"/>
      <c r="I22" s="835"/>
      <c r="J22" s="835"/>
      <c r="K22" s="835"/>
      <c r="L22" s="835"/>
      <c r="M22" s="835"/>
      <c r="N22" s="835"/>
      <c r="O22" s="835"/>
      <c r="P22" s="835"/>
      <c r="Q22" s="835"/>
      <c r="R22" s="835"/>
      <c r="S22" s="835"/>
      <c r="T22" s="835"/>
      <c r="U22" s="835"/>
      <c r="V22" s="835"/>
      <c r="W22" s="835"/>
      <c r="X22" s="835"/>
      <c r="Y22" s="835"/>
      <c r="Z22" s="835"/>
      <c r="AA22" s="835"/>
      <c r="AB22" s="835"/>
      <c r="AC22" s="835"/>
      <c r="AD22" s="835"/>
      <c r="AE22" s="1118" t="s">
        <v>951</v>
      </c>
      <c r="AF22" s="1118"/>
      <c r="AG22" s="1118"/>
      <c r="AH22" s="1118"/>
      <c r="AI22" s="1118"/>
      <c r="AJ22" s="1118"/>
      <c r="AK22" s="1118"/>
      <c r="AL22" s="1118"/>
      <c r="AM22" s="1118"/>
      <c r="AN22" s="1118"/>
      <c r="AO22" s="1118"/>
      <c r="AP22" s="861">
        <f>+AP20+AP21</f>
        <v>523088782489</v>
      </c>
      <c r="AQ22" s="905">
        <f t="shared" ref="AQ22:BB22" si="5">+AQ20+AQ21</f>
        <v>3327691034</v>
      </c>
      <c r="AR22" s="861">
        <f t="shared" si="5"/>
        <v>75184743545.820007</v>
      </c>
      <c r="AS22" s="861">
        <f t="shared" si="5"/>
        <v>-26817420000</v>
      </c>
      <c r="AT22" s="905">
        <f t="shared" si="5"/>
        <v>19097330784.440002</v>
      </c>
      <c r="AU22" s="861">
        <f t="shared" si="5"/>
        <v>-15769639750.440001</v>
      </c>
      <c r="AV22" s="905">
        <f t="shared" si="5"/>
        <v>32872319628.41</v>
      </c>
      <c r="AW22" s="861">
        <f t="shared" si="5"/>
        <v>-13774988843.969999</v>
      </c>
      <c r="AX22" s="905">
        <f t="shared" si="5"/>
        <v>32985320801.41</v>
      </c>
      <c r="AY22" s="861">
        <f t="shared" si="5"/>
        <v>-113001173</v>
      </c>
      <c r="AZ22" s="861">
        <f t="shared" si="5"/>
        <v>32963579651.41</v>
      </c>
      <c r="BA22" s="861">
        <f t="shared" si="5"/>
        <v>21741150</v>
      </c>
      <c r="BB22" s="861">
        <f t="shared" si="5"/>
        <v>132070399</v>
      </c>
    </row>
    <row r="23" spans="1:55" x14ac:dyDescent="0.25">
      <c r="A23" s="834"/>
      <c r="B23" s="835"/>
      <c r="C23" s="835"/>
      <c r="D23" s="835"/>
      <c r="E23" s="835"/>
      <c r="F23" s="835"/>
      <c r="G23" s="836"/>
      <c r="H23" s="837"/>
      <c r="I23" s="835"/>
      <c r="J23" s="835"/>
      <c r="K23" s="835"/>
      <c r="L23" s="835"/>
      <c r="M23" s="835"/>
      <c r="N23" s="835"/>
      <c r="O23" s="835"/>
      <c r="P23" s="835"/>
      <c r="Q23" s="835"/>
      <c r="R23" s="835"/>
      <c r="S23" s="835"/>
      <c r="T23" s="835"/>
      <c r="U23" s="835"/>
      <c r="V23" s="835"/>
      <c r="W23" s="835"/>
      <c r="X23" s="835"/>
      <c r="Y23" s="835"/>
      <c r="Z23" s="835"/>
      <c r="AA23" s="835"/>
      <c r="AB23" s="835"/>
      <c r="AC23" s="835"/>
      <c r="AD23" s="835"/>
      <c r="AE23" s="835"/>
      <c r="AF23" s="835"/>
      <c r="AG23" s="835"/>
      <c r="AH23" s="835"/>
      <c r="AI23" s="835"/>
      <c r="AJ23" s="835"/>
      <c r="AK23" s="835"/>
      <c r="AL23" s="835"/>
      <c r="AM23" s="835"/>
      <c r="AN23" s="835"/>
      <c r="AO23" s="836"/>
      <c r="AP23" s="680"/>
      <c r="AQ23" s="901"/>
      <c r="AR23" s="680"/>
      <c r="AS23" s="680"/>
      <c r="AT23" s="901"/>
      <c r="AU23" s="680"/>
      <c r="AV23" s="901"/>
      <c r="AW23" s="680"/>
      <c r="AX23" s="901"/>
      <c r="AY23" s="680"/>
      <c r="AZ23" s="680"/>
      <c r="BA23" s="680"/>
      <c r="BB23" s="680"/>
    </row>
    <row r="24" spans="1:55" ht="45" customHeight="1" x14ac:dyDescent="0.25">
      <c r="A24" s="1094" t="s">
        <v>279</v>
      </c>
      <c r="B24" s="1069"/>
      <c r="C24" s="1095" t="s">
        <v>280</v>
      </c>
      <c r="D24" s="1069"/>
      <c r="E24" s="1094" t="s">
        <v>281</v>
      </c>
      <c r="F24" s="1069"/>
      <c r="G24" s="1094" t="s">
        <v>282</v>
      </c>
      <c r="H24" s="1069"/>
      <c r="I24" s="1094" t="s">
        <v>283</v>
      </c>
      <c r="J24" s="1068"/>
      <c r="K24" s="1069"/>
      <c r="L24" s="1094" t="s">
        <v>284</v>
      </c>
      <c r="M24" s="1068"/>
      <c r="N24" s="1069"/>
      <c r="O24" s="1094" t="s">
        <v>285</v>
      </c>
      <c r="P24" s="1069"/>
      <c r="Q24" s="1094" t="s">
        <v>286</v>
      </c>
      <c r="R24" s="1069"/>
      <c r="S24" s="1094" t="s">
        <v>287</v>
      </c>
      <c r="T24" s="1068"/>
      <c r="U24" s="1068"/>
      <c r="V24" s="1068"/>
      <c r="W24" s="1068"/>
      <c r="X24" s="1068"/>
      <c r="Y24" s="1068"/>
      <c r="Z24" s="1069"/>
      <c r="AA24" s="1094" t="s">
        <v>288</v>
      </c>
      <c r="AB24" s="1068"/>
      <c r="AC24" s="1068"/>
      <c r="AD24" s="1068"/>
      <c r="AE24" s="1069"/>
      <c r="AF24" s="1094" t="s">
        <v>289</v>
      </c>
      <c r="AG24" s="1068"/>
      <c r="AH24" s="1069"/>
      <c r="AI24" s="839" t="s">
        <v>290</v>
      </c>
      <c r="AJ24" s="1094" t="s">
        <v>291</v>
      </c>
      <c r="AK24" s="1068"/>
      <c r="AL24" s="1068"/>
      <c r="AM24" s="1068"/>
      <c r="AN24" s="1068"/>
      <c r="AO24" s="1069"/>
      <c r="AP24" s="862" t="s">
        <v>292</v>
      </c>
      <c r="AQ24" s="906" t="s">
        <v>293</v>
      </c>
      <c r="AR24" s="862" t="s">
        <v>294</v>
      </c>
      <c r="AS24" s="862" t="s">
        <v>295</v>
      </c>
      <c r="AT24" s="906" t="s">
        <v>296</v>
      </c>
      <c r="AU24" s="862" t="s">
        <v>297</v>
      </c>
      <c r="AV24" s="906" t="s">
        <v>298</v>
      </c>
      <c r="AW24" s="862" t="s">
        <v>299</v>
      </c>
      <c r="AX24" s="906" t="s">
        <v>300</v>
      </c>
      <c r="AY24" s="862" t="s">
        <v>301</v>
      </c>
      <c r="AZ24" s="862" t="s">
        <v>302</v>
      </c>
      <c r="BA24" s="862" t="s">
        <v>303</v>
      </c>
      <c r="BB24" s="862" t="s">
        <v>304</v>
      </c>
    </row>
    <row r="25" spans="1:55" x14ac:dyDescent="0.25">
      <c r="A25" s="1089" t="s">
        <v>34</v>
      </c>
      <c r="B25" s="1009"/>
      <c r="C25" s="1089"/>
      <c r="D25" s="1009"/>
      <c r="E25" s="1089"/>
      <c r="F25" s="1009"/>
      <c r="G25" s="1089"/>
      <c r="H25" s="1009"/>
      <c r="I25" s="1089"/>
      <c r="J25" s="1009"/>
      <c r="K25" s="1009"/>
      <c r="L25" s="1089"/>
      <c r="M25" s="1009"/>
      <c r="N25" s="1009"/>
      <c r="O25" s="1089"/>
      <c r="P25" s="1009"/>
      <c r="Q25" s="1089"/>
      <c r="R25" s="1009"/>
      <c r="S25" s="1096" t="s">
        <v>24</v>
      </c>
      <c r="T25" s="1009"/>
      <c r="U25" s="1009"/>
      <c r="V25" s="1009"/>
      <c r="W25" s="1009"/>
      <c r="X25" s="1009"/>
      <c r="Y25" s="1009"/>
      <c r="Z25" s="1009"/>
      <c r="AA25" s="1089" t="s">
        <v>305</v>
      </c>
      <c r="AB25" s="1009"/>
      <c r="AC25" s="1009"/>
      <c r="AD25" s="1009"/>
      <c r="AE25" s="1009"/>
      <c r="AF25" s="1089" t="s">
        <v>306</v>
      </c>
      <c r="AG25" s="1009"/>
      <c r="AH25" s="1009"/>
      <c r="AI25" s="360" t="s">
        <v>85</v>
      </c>
      <c r="AJ25" s="1090" t="s">
        <v>307</v>
      </c>
      <c r="AK25" s="1009"/>
      <c r="AL25" s="1009"/>
      <c r="AM25" s="1009"/>
      <c r="AN25" s="1009"/>
      <c r="AO25" s="1009"/>
      <c r="AP25" s="673">
        <v>398678630846</v>
      </c>
      <c r="AQ25" s="907">
        <v>994822872</v>
      </c>
      <c r="AR25" s="673">
        <v>12224027249.82</v>
      </c>
      <c r="AS25" s="673">
        <v>-9947000000</v>
      </c>
      <c r="AT25" s="907">
        <v>16868424195.620001</v>
      </c>
      <c r="AU25" s="673">
        <v>-15873601323.620001</v>
      </c>
      <c r="AV25" s="907">
        <v>30989412707</v>
      </c>
      <c r="AW25" s="673">
        <v>-14120988511.379999</v>
      </c>
      <c r="AX25" s="907">
        <v>30994671868</v>
      </c>
      <c r="AY25" s="673">
        <v>-5259161</v>
      </c>
      <c r="AZ25" s="673">
        <v>30994671868</v>
      </c>
      <c r="BA25" s="674">
        <v>0</v>
      </c>
      <c r="BB25" s="673">
        <v>132070399</v>
      </c>
    </row>
    <row r="26" spans="1:55" x14ac:dyDescent="0.25">
      <c r="A26" s="1089" t="s">
        <v>34</v>
      </c>
      <c r="B26" s="1009"/>
      <c r="C26" s="1089"/>
      <c r="D26" s="1009"/>
      <c r="E26" s="1089"/>
      <c r="F26" s="1009"/>
      <c r="G26" s="1089"/>
      <c r="H26" s="1009"/>
      <c r="I26" s="1089"/>
      <c r="J26" s="1009"/>
      <c r="K26" s="1009"/>
      <c r="L26" s="1089"/>
      <c r="M26" s="1009"/>
      <c r="N26" s="1009"/>
      <c r="O26" s="1089"/>
      <c r="P26" s="1009"/>
      <c r="Q26" s="1089"/>
      <c r="R26" s="1009"/>
      <c r="S26" s="1096" t="s">
        <v>24</v>
      </c>
      <c r="T26" s="1009"/>
      <c r="U26" s="1009"/>
      <c r="V26" s="1009"/>
      <c r="W26" s="1009"/>
      <c r="X26" s="1009"/>
      <c r="Y26" s="1009"/>
      <c r="Z26" s="1009"/>
      <c r="AA26" s="1089" t="s">
        <v>305</v>
      </c>
      <c r="AB26" s="1009"/>
      <c r="AC26" s="1009"/>
      <c r="AD26" s="1009"/>
      <c r="AE26" s="1009"/>
      <c r="AF26" s="1089" t="s">
        <v>306</v>
      </c>
      <c r="AG26" s="1009"/>
      <c r="AH26" s="1009"/>
      <c r="AI26" s="360" t="s">
        <v>335</v>
      </c>
      <c r="AJ26" s="1090" t="s">
        <v>353</v>
      </c>
      <c r="AK26" s="1009"/>
      <c r="AL26" s="1009"/>
      <c r="AM26" s="1009"/>
      <c r="AN26" s="1009"/>
      <c r="AO26" s="1009"/>
      <c r="AP26" s="673">
        <v>4021085821</v>
      </c>
      <c r="AQ26" s="907">
        <v>747877798</v>
      </c>
      <c r="AR26" s="673">
        <v>1020157180</v>
      </c>
      <c r="AS26" s="674">
        <v>0</v>
      </c>
      <c r="AT26" s="907">
        <v>651140302.82000005</v>
      </c>
      <c r="AU26" s="673">
        <v>96737495.180000007</v>
      </c>
      <c r="AV26" s="907">
        <v>101845483</v>
      </c>
      <c r="AW26" s="673">
        <v>549294819.82000005</v>
      </c>
      <c r="AX26" s="907">
        <v>69112134</v>
      </c>
      <c r="AY26" s="673">
        <v>32733349</v>
      </c>
      <c r="AZ26" s="673">
        <v>55067769</v>
      </c>
      <c r="BA26" s="673">
        <v>14044365</v>
      </c>
      <c r="BB26" s="674">
        <v>0</v>
      </c>
    </row>
    <row r="27" spans="1:55" x14ac:dyDescent="0.25">
      <c r="A27" s="1089" t="s">
        <v>34</v>
      </c>
      <c r="B27" s="1009"/>
      <c r="C27" s="1089"/>
      <c r="D27" s="1009"/>
      <c r="E27" s="1089"/>
      <c r="F27" s="1009"/>
      <c r="G27" s="1089"/>
      <c r="H27" s="1009"/>
      <c r="I27" s="1089"/>
      <c r="J27" s="1009"/>
      <c r="K27" s="1009"/>
      <c r="L27" s="1089"/>
      <c r="M27" s="1009"/>
      <c r="N27" s="1009"/>
      <c r="O27" s="1089"/>
      <c r="P27" s="1009"/>
      <c r="Q27" s="1089"/>
      <c r="R27" s="1009"/>
      <c r="S27" s="1096" t="s">
        <v>24</v>
      </c>
      <c r="T27" s="1009"/>
      <c r="U27" s="1009"/>
      <c r="V27" s="1009"/>
      <c r="W27" s="1009"/>
      <c r="X27" s="1009"/>
      <c r="Y27" s="1009"/>
      <c r="Z27" s="1009"/>
      <c r="AA27" s="1089" t="s">
        <v>305</v>
      </c>
      <c r="AB27" s="1009"/>
      <c r="AC27" s="1009"/>
      <c r="AD27" s="1009"/>
      <c r="AE27" s="1009"/>
      <c r="AF27" s="1089" t="s">
        <v>308</v>
      </c>
      <c r="AG27" s="1009"/>
      <c r="AH27" s="1009"/>
      <c r="AI27" s="360" t="s">
        <v>100</v>
      </c>
      <c r="AJ27" s="1090" t="s">
        <v>309</v>
      </c>
      <c r="AK27" s="1009"/>
      <c r="AL27" s="1009"/>
      <c r="AM27" s="1009"/>
      <c r="AN27" s="1009"/>
      <c r="AO27" s="1009"/>
      <c r="AP27" s="673">
        <v>519000000</v>
      </c>
      <c r="AQ27" s="908">
        <v>0</v>
      </c>
      <c r="AR27" s="673">
        <v>519000000</v>
      </c>
      <c r="AS27" s="674">
        <v>0</v>
      </c>
      <c r="AT27" s="908">
        <v>0</v>
      </c>
      <c r="AU27" s="674">
        <v>0</v>
      </c>
      <c r="AV27" s="908">
        <v>0</v>
      </c>
      <c r="AW27" s="674">
        <v>0</v>
      </c>
      <c r="AX27" s="908">
        <v>0</v>
      </c>
      <c r="AY27" s="674">
        <v>0</v>
      </c>
      <c r="AZ27" s="674">
        <v>0</v>
      </c>
      <c r="BA27" s="674">
        <v>0</v>
      </c>
      <c r="BB27" s="674">
        <v>0</v>
      </c>
    </row>
    <row r="28" spans="1:55" x14ac:dyDescent="0.25">
      <c r="A28" s="1089" t="s">
        <v>34</v>
      </c>
      <c r="B28" s="1009"/>
      <c r="C28" s="1089"/>
      <c r="D28" s="1009"/>
      <c r="E28" s="1089"/>
      <c r="F28" s="1009"/>
      <c r="G28" s="1089"/>
      <c r="H28" s="1009"/>
      <c r="I28" s="1089"/>
      <c r="J28" s="1009"/>
      <c r="K28" s="1009"/>
      <c r="L28" s="1089"/>
      <c r="M28" s="1009"/>
      <c r="N28" s="1009"/>
      <c r="O28" s="1089"/>
      <c r="P28" s="1009"/>
      <c r="Q28" s="1089"/>
      <c r="R28" s="1009"/>
      <c r="S28" s="1096" t="s">
        <v>24</v>
      </c>
      <c r="T28" s="1009"/>
      <c r="U28" s="1009"/>
      <c r="V28" s="1009"/>
      <c r="W28" s="1009"/>
      <c r="X28" s="1009"/>
      <c r="Y28" s="1009"/>
      <c r="Z28" s="1009"/>
      <c r="AA28" s="1089" t="s">
        <v>305</v>
      </c>
      <c r="AB28" s="1009"/>
      <c r="AC28" s="1009"/>
      <c r="AD28" s="1009"/>
      <c r="AE28" s="1009"/>
      <c r="AF28" s="1089" t="s">
        <v>308</v>
      </c>
      <c r="AG28" s="1009"/>
      <c r="AH28" s="1009"/>
      <c r="AI28" s="360" t="s">
        <v>43</v>
      </c>
      <c r="AJ28" s="1090" t="s">
        <v>310</v>
      </c>
      <c r="AK28" s="1009"/>
      <c r="AL28" s="1009"/>
      <c r="AM28" s="1009"/>
      <c r="AN28" s="1009"/>
      <c r="AO28" s="1009"/>
      <c r="AP28" s="673">
        <v>66513900000</v>
      </c>
      <c r="AQ28" s="907">
        <v>72524364</v>
      </c>
      <c r="AR28" s="673">
        <v>48689635321</v>
      </c>
      <c r="AS28" s="674">
        <v>0</v>
      </c>
      <c r="AT28" s="907">
        <v>733493750</v>
      </c>
      <c r="AU28" s="673">
        <v>-660969386</v>
      </c>
      <c r="AV28" s="907">
        <v>477988151</v>
      </c>
      <c r="AW28" s="673">
        <v>255505599</v>
      </c>
      <c r="AX28" s="907">
        <v>715719475</v>
      </c>
      <c r="AY28" s="673">
        <v>-237731324</v>
      </c>
      <c r="AZ28" s="673">
        <v>715719475</v>
      </c>
      <c r="BA28" s="674">
        <v>0</v>
      </c>
      <c r="BB28" s="674">
        <v>0</v>
      </c>
    </row>
    <row r="29" spans="1:55" s="826" customFormat="1" ht="13.5" x14ac:dyDescent="0.2">
      <c r="A29" s="1108" t="s">
        <v>34</v>
      </c>
      <c r="B29" s="1109"/>
      <c r="C29" s="1108" t="s">
        <v>311</v>
      </c>
      <c r="D29" s="1109"/>
      <c r="E29" s="1108"/>
      <c r="F29" s="1109"/>
      <c r="G29" s="1108"/>
      <c r="H29" s="1109"/>
      <c r="I29" s="1108"/>
      <c r="J29" s="1109"/>
      <c r="K29" s="1109"/>
      <c r="L29" s="1108"/>
      <c r="M29" s="1109"/>
      <c r="N29" s="1109"/>
      <c r="O29" s="1108"/>
      <c r="P29" s="1109"/>
      <c r="Q29" s="1108"/>
      <c r="R29" s="1109"/>
      <c r="S29" s="1111" t="s">
        <v>23</v>
      </c>
      <c r="T29" s="1109"/>
      <c r="U29" s="1109"/>
      <c r="V29" s="1109"/>
      <c r="W29" s="1109"/>
      <c r="X29" s="1109"/>
      <c r="Y29" s="1109"/>
      <c r="Z29" s="1109"/>
      <c r="AA29" s="1108" t="s">
        <v>305</v>
      </c>
      <c r="AB29" s="1109"/>
      <c r="AC29" s="1109"/>
      <c r="AD29" s="1109"/>
      <c r="AE29" s="1109"/>
      <c r="AF29" s="1108" t="s">
        <v>306</v>
      </c>
      <c r="AG29" s="1109"/>
      <c r="AH29" s="1109"/>
      <c r="AI29" s="863" t="s">
        <v>85</v>
      </c>
      <c r="AJ29" s="1110" t="s">
        <v>307</v>
      </c>
      <c r="AK29" s="1109"/>
      <c r="AL29" s="1109"/>
      <c r="AM29" s="1109"/>
      <c r="AN29" s="1109"/>
      <c r="AO29" s="1109"/>
      <c r="AP29" s="864">
        <v>181769016667</v>
      </c>
      <c r="AQ29" s="909">
        <v>9293083</v>
      </c>
      <c r="AR29" s="864">
        <v>10198265001</v>
      </c>
      <c r="AS29" s="864">
        <v>-9382000000</v>
      </c>
      <c r="AT29" s="909">
        <v>12942008154</v>
      </c>
      <c r="AU29" s="864">
        <v>-12932715071</v>
      </c>
      <c r="AV29" s="909">
        <v>13114132504</v>
      </c>
      <c r="AW29" s="864">
        <v>-172124350</v>
      </c>
      <c r="AX29" s="909">
        <v>13118120209</v>
      </c>
      <c r="AY29" s="864">
        <v>-3987705</v>
      </c>
      <c r="AZ29" s="864">
        <v>13118120209</v>
      </c>
      <c r="BA29" s="865">
        <v>0</v>
      </c>
      <c r="BB29" s="864">
        <v>132070399</v>
      </c>
    </row>
    <row r="30" spans="1:55" x14ac:dyDescent="0.25">
      <c r="A30" s="1089" t="s">
        <v>34</v>
      </c>
      <c r="B30" s="1009"/>
      <c r="C30" s="1089" t="s">
        <v>311</v>
      </c>
      <c r="D30" s="1009"/>
      <c r="E30" s="1089" t="s">
        <v>312</v>
      </c>
      <c r="F30" s="1009"/>
      <c r="G30" s="1089"/>
      <c r="H30" s="1009"/>
      <c r="I30" s="1089"/>
      <c r="J30" s="1009"/>
      <c r="K30" s="1009"/>
      <c r="L30" s="1089"/>
      <c r="M30" s="1009"/>
      <c r="N30" s="1009"/>
      <c r="O30" s="1089"/>
      <c r="P30" s="1009"/>
      <c r="Q30" s="1089"/>
      <c r="R30" s="1009"/>
      <c r="S30" s="1096" t="s">
        <v>23</v>
      </c>
      <c r="T30" s="1009"/>
      <c r="U30" s="1009"/>
      <c r="V30" s="1009"/>
      <c r="W30" s="1009"/>
      <c r="X30" s="1009"/>
      <c r="Y30" s="1009"/>
      <c r="Z30" s="1009"/>
      <c r="AA30" s="1089" t="s">
        <v>305</v>
      </c>
      <c r="AB30" s="1009"/>
      <c r="AC30" s="1009"/>
      <c r="AD30" s="1009"/>
      <c r="AE30" s="1009"/>
      <c r="AF30" s="1089" t="s">
        <v>306</v>
      </c>
      <c r="AG30" s="1009"/>
      <c r="AH30" s="1009"/>
      <c r="AI30" s="360" t="s">
        <v>85</v>
      </c>
      <c r="AJ30" s="1090" t="s">
        <v>307</v>
      </c>
      <c r="AK30" s="1009"/>
      <c r="AL30" s="1009"/>
      <c r="AM30" s="1009"/>
      <c r="AN30" s="1009"/>
      <c r="AO30" s="1009"/>
      <c r="AP30" s="673">
        <v>181769016667</v>
      </c>
      <c r="AQ30" s="907">
        <v>9293083</v>
      </c>
      <c r="AR30" s="673">
        <v>10198265001</v>
      </c>
      <c r="AS30" s="673">
        <v>-9382000000</v>
      </c>
      <c r="AT30" s="907">
        <v>12942008154</v>
      </c>
      <c r="AU30" s="673">
        <v>-12932715071</v>
      </c>
      <c r="AV30" s="907">
        <v>13114132504</v>
      </c>
      <c r="AW30" s="673">
        <v>-172124350</v>
      </c>
      <c r="AX30" s="907">
        <v>13118120209</v>
      </c>
      <c r="AY30" s="673">
        <v>-3987705</v>
      </c>
      <c r="AZ30" s="673">
        <v>13118120209</v>
      </c>
      <c r="BA30" s="674">
        <v>0</v>
      </c>
      <c r="BB30" s="673">
        <v>132070399</v>
      </c>
    </row>
    <row r="31" spans="1:55" x14ac:dyDescent="0.25">
      <c r="A31" s="1089" t="s">
        <v>34</v>
      </c>
      <c r="B31" s="1009"/>
      <c r="C31" s="1089" t="s">
        <v>311</v>
      </c>
      <c r="D31" s="1009"/>
      <c r="E31" s="1089" t="s">
        <v>312</v>
      </c>
      <c r="F31" s="1009"/>
      <c r="G31" s="1089" t="s">
        <v>311</v>
      </c>
      <c r="H31" s="1009"/>
      <c r="I31" s="1089"/>
      <c r="J31" s="1009"/>
      <c r="K31" s="1009"/>
      <c r="L31" s="1089"/>
      <c r="M31" s="1009"/>
      <c r="N31" s="1009"/>
      <c r="O31" s="1089"/>
      <c r="P31" s="1009"/>
      <c r="Q31" s="1089"/>
      <c r="R31" s="1009"/>
      <c r="S31" s="1096" t="s">
        <v>313</v>
      </c>
      <c r="T31" s="1009"/>
      <c r="U31" s="1009"/>
      <c r="V31" s="1009"/>
      <c r="W31" s="1009"/>
      <c r="X31" s="1009"/>
      <c r="Y31" s="1009"/>
      <c r="Z31" s="1009"/>
      <c r="AA31" s="1089" t="s">
        <v>305</v>
      </c>
      <c r="AB31" s="1009"/>
      <c r="AC31" s="1009"/>
      <c r="AD31" s="1009"/>
      <c r="AE31" s="1009"/>
      <c r="AF31" s="1089" t="s">
        <v>306</v>
      </c>
      <c r="AG31" s="1009"/>
      <c r="AH31" s="1009"/>
      <c r="AI31" s="360" t="s">
        <v>85</v>
      </c>
      <c r="AJ31" s="1090" t="s">
        <v>307</v>
      </c>
      <c r="AK31" s="1009"/>
      <c r="AL31" s="1009"/>
      <c r="AM31" s="1009"/>
      <c r="AN31" s="1009"/>
      <c r="AO31" s="1009"/>
      <c r="AP31" s="673">
        <v>135937371450</v>
      </c>
      <c r="AQ31" s="908">
        <v>0</v>
      </c>
      <c r="AR31" s="673">
        <v>6090000000</v>
      </c>
      <c r="AS31" s="673">
        <v>-9382000000</v>
      </c>
      <c r="AT31" s="907">
        <v>9578485593</v>
      </c>
      <c r="AU31" s="673">
        <v>-9578485593</v>
      </c>
      <c r="AV31" s="907">
        <v>9575625735</v>
      </c>
      <c r="AW31" s="673">
        <v>2859858</v>
      </c>
      <c r="AX31" s="907">
        <v>9579613440</v>
      </c>
      <c r="AY31" s="673">
        <v>-3987705</v>
      </c>
      <c r="AZ31" s="673">
        <v>9579613440</v>
      </c>
      <c r="BA31" s="674">
        <v>0</v>
      </c>
      <c r="BB31" s="673">
        <v>100129132</v>
      </c>
    </row>
    <row r="32" spans="1:55" x14ac:dyDescent="0.25">
      <c r="A32" s="1089" t="s">
        <v>34</v>
      </c>
      <c r="B32" s="1009"/>
      <c r="C32" s="1089" t="s">
        <v>311</v>
      </c>
      <c r="D32" s="1009"/>
      <c r="E32" s="1089" t="s">
        <v>312</v>
      </c>
      <c r="F32" s="1009"/>
      <c r="G32" s="1089" t="s">
        <v>311</v>
      </c>
      <c r="H32" s="1009"/>
      <c r="I32" s="1089" t="s">
        <v>311</v>
      </c>
      <c r="J32" s="1009"/>
      <c r="K32" s="1009"/>
      <c r="L32" s="1089"/>
      <c r="M32" s="1009"/>
      <c r="N32" s="1009"/>
      <c r="O32" s="1089"/>
      <c r="P32" s="1009"/>
      <c r="Q32" s="1089"/>
      <c r="R32" s="1009"/>
      <c r="S32" s="1096" t="s">
        <v>218</v>
      </c>
      <c r="T32" s="1009"/>
      <c r="U32" s="1009"/>
      <c r="V32" s="1009"/>
      <c r="W32" s="1009"/>
      <c r="X32" s="1009"/>
      <c r="Y32" s="1009"/>
      <c r="Z32" s="1009"/>
      <c r="AA32" s="1089" t="s">
        <v>305</v>
      </c>
      <c r="AB32" s="1009"/>
      <c r="AC32" s="1009"/>
      <c r="AD32" s="1009"/>
      <c r="AE32" s="1009"/>
      <c r="AF32" s="1089" t="s">
        <v>306</v>
      </c>
      <c r="AG32" s="1009"/>
      <c r="AH32" s="1009"/>
      <c r="AI32" s="360" t="s">
        <v>85</v>
      </c>
      <c r="AJ32" s="1090" t="s">
        <v>307</v>
      </c>
      <c r="AK32" s="1009"/>
      <c r="AL32" s="1009"/>
      <c r="AM32" s="1009"/>
      <c r="AN32" s="1009"/>
      <c r="AO32" s="1009"/>
      <c r="AP32" s="673">
        <v>97337680000</v>
      </c>
      <c r="AQ32" s="908">
        <v>0</v>
      </c>
      <c r="AR32" s="673">
        <v>5100000000</v>
      </c>
      <c r="AS32" s="674">
        <v>0</v>
      </c>
      <c r="AT32" s="907">
        <v>8348060907</v>
      </c>
      <c r="AU32" s="673">
        <v>-8348060907</v>
      </c>
      <c r="AV32" s="907">
        <v>8345201049</v>
      </c>
      <c r="AW32" s="673">
        <v>2859858</v>
      </c>
      <c r="AX32" s="907">
        <v>8349188754</v>
      </c>
      <c r="AY32" s="673">
        <v>-3987705</v>
      </c>
      <c r="AZ32" s="673">
        <v>8349188754</v>
      </c>
      <c r="BA32" s="674">
        <v>0</v>
      </c>
      <c r="BB32" s="673">
        <v>100129132</v>
      </c>
    </row>
    <row r="33" spans="1:54" x14ac:dyDescent="0.25">
      <c r="A33" s="1091" t="s">
        <v>34</v>
      </c>
      <c r="B33" s="1009"/>
      <c r="C33" s="1091" t="s">
        <v>311</v>
      </c>
      <c r="D33" s="1009"/>
      <c r="E33" s="1091" t="s">
        <v>312</v>
      </c>
      <c r="F33" s="1009"/>
      <c r="G33" s="1091" t="s">
        <v>311</v>
      </c>
      <c r="H33" s="1009"/>
      <c r="I33" s="1091" t="s">
        <v>311</v>
      </c>
      <c r="J33" s="1009"/>
      <c r="K33" s="1009"/>
      <c r="L33" s="1091" t="s">
        <v>311</v>
      </c>
      <c r="M33" s="1009"/>
      <c r="N33" s="1009"/>
      <c r="O33" s="1091"/>
      <c r="P33" s="1009"/>
      <c r="Q33" s="1091"/>
      <c r="R33" s="1009"/>
      <c r="S33" s="1092" t="s">
        <v>35</v>
      </c>
      <c r="T33" s="1009"/>
      <c r="U33" s="1009"/>
      <c r="V33" s="1009"/>
      <c r="W33" s="1009"/>
      <c r="X33" s="1009"/>
      <c r="Y33" s="1009"/>
      <c r="Z33" s="1009"/>
      <c r="AA33" s="1091" t="s">
        <v>305</v>
      </c>
      <c r="AB33" s="1009"/>
      <c r="AC33" s="1009"/>
      <c r="AD33" s="1009"/>
      <c r="AE33" s="1009"/>
      <c r="AF33" s="1091" t="s">
        <v>306</v>
      </c>
      <c r="AG33" s="1009"/>
      <c r="AH33" s="1009"/>
      <c r="AI33" s="363" t="s">
        <v>85</v>
      </c>
      <c r="AJ33" s="1093" t="s">
        <v>307</v>
      </c>
      <c r="AK33" s="1009"/>
      <c r="AL33" s="1009"/>
      <c r="AM33" s="1009"/>
      <c r="AN33" s="1009"/>
      <c r="AO33" s="1009"/>
      <c r="AP33" s="678">
        <v>90237680000</v>
      </c>
      <c r="AQ33" s="911">
        <v>0</v>
      </c>
      <c r="AR33" s="678">
        <v>4500000000</v>
      </c>
      <c r="AS33" s="679">
        <v>0</v>
      </c>
      <c r="AT33" s="910">
        <v>7845232198</v>
      </c>
      <c r="AU33" s="678">
        <v>-7845232198</v>
      </c>
      <c r="AV33" s="910">
        <v>7845232198</v>
      </c>
      <c r="AW33" s="679">
        <v>0</v>
      </c>
      <c r="AX33" s="910">
        <v>7849219903</v>
      </c>
      <c r="AY33" s="678">
        <v>-3987705</v>
      </c>
      <c r="AZ33" s="678">
        <v>7849219903</v>
      </c>
      <c r="BA33" s="679">
        <v>0</v>
      </c>
      <c r="BB33" s="679">
        <v>0</v>
      </c>
    </row>
    <row r="34" spans="1:54" x14ac:dyDescent="0.25">
      <c r="A34" s="1091" t="s">
        <v>34</v>
      </c>
      <c r="B34" s="1009"/>
      <c r="C34" s="1091" t="s">
        <v>311</v>
      </c>
      <c r="D34" s="1009"/>
      <c r="E34" s="1091" t="s">
        <v>312</v>
      </c>
      <c r="F34" s="1009"/>
      <c r="G34" s="1091" t="s">
        <v>311</v>
      </c>
      <c r="H34" s="1009"/>
      <c r="I34" s="1091" t="s">
        <v>311</v>
      </c>
      <c r="J34" s="1009"/>
      <c r="K34" s="1009"/>
      <c r="L34" s="1091" t="s">
        <v>314</v>
      </c>
      <c r="M34" s="1009"/>
      <c r="N34" s="1009"/>
      <c r="O34" s="1091"/>
      <c r="P34" s="1009"/>
      <c r="Q34" s="1091"/>
      <c r="R34" s="1009"/>
      <c r="S34" s="1092" t="s">
        <v>36</v>
      </c>
      <c r="T34" s="1009"/>
      <c r="U34" s="1009"/>
      <c r="V34" s="1009"/>
      <c r="W34" s="1009"/>
      <c r="X34" s="1009"/>
      <c r="Y34" s="1009"/>
      <c r="Z34" s="1009"/>
      <c r="AA34" s="1091" t="s">
        <v>305</v>
      </c>
      <c r="AB34" s="1009"/>
      <c r="AC34" s="1009"/>
      <c r="AD34" s="1009"/>
      <c r="AE34" s="1009"/>
      <c r="AF34" s="1091" t="s">
        <v>306</v>
      </c>
      <c r="AG34" s="1009"/>
      <c r="AH34" s="1009"/>
      <c r="AI34" s="363" t="s">
        <v>85</v>
      </c>
      <c r="AJ34" s="1093" t="s">
        <v>307</v>
      </c>
      <c r="AK34" s="1009"/>
      <c r="AL34" s="1009"/>
      <c r="AM34" s="1009"/>
      <c r="AN34" s="1009"/>
      <c r="AO34" s="1009"/>
      <c r="AP34" s="678">
        <v>5880000000</v>
      </c>
      <c r="AQ34" s="911">
        <v>0</v>
      </c>
      <c r="AR34" s="678">
        <v>500000000</v>
      </c>
      <c r="AS34" s="679">
        <v>0</v>
      </c>
      <c r="AT34" s="910">
        <v>407779699</v>
      </c>
      <c r="AU34" s="678">
        <v>-407779699</v>
      </c>
      <c r="AV34" s="910">
        <v>407779699</v>
      </c>
      <c r="AW34" s="679">
        <v>0</v>
      </c>
      <c r="AX34" s="910">
        <v>407779699</v>
      </c>
      <c r="AY34" s="679">
        <v>0</v>
      </c>
      <c r="AZ34" s="678">
        <v>407779699</v>
      </c>
      <c r="BA34" s="679">
        <v>0</v>
      </c>
      <c r="BB34" s="679">
        <v>0</v>
      </c>
    </row>
    <row r="35" spans="1:54" x14ac:dyDescent="0.25">
      <c r="A35" s="1091" t="s">
        <v>34</v>
      </c>
      <c r="B35" s="1009"/>
      <c r="C35" s="1091" t="s">
        <v>311</v>
      </c>
      <c r="D35" s="1009"/>
      <c r="E35" s="1091" t="s">
        <v>312</v>
      </c>
      <c r="F35" s="1009"/>
      <c r="G35" s="1091" t="s">
        <v>311</v>
      </c>
      <c r="H35" s="1009"/>
      <c r="I35" s="1091" t="s">
        <v>311</v>
      </c>
      <c r="J35" s="1009"/>
      <c r="K35" s="1009"/>
      <c r="L35" s="1091" t="s">
        <v>315</v>
      </c>
      <c r="M35" s="1009"/>
      <c r="N35" s="1009"/>
      <c r="O35" s="1091"/>
      <c r="P35" s="1009"/>
      <c r="Q35" s="1091"/>
      <c r="R35" s="1009"/>
      <c r="S35" s="1092" t="s">
        <v>37</v>
      </c>
      <c r="T35" s="1009"/>
      <c r="U35" s="1009"/>
      <c r="V35" s="1009"/>
      <c r="W35" s="1009"/>
      <c r="X35" s="1009"/>
      <c r="Y35" s="1009"/>
      <c r="Z35" s="1009"/>
      <c r="AA35" s="1091" t="s">
        <v>305</v>
      </c>
      <c r="AB35" s="1009"/>
      <c r="AC35" s="1009"/>
      <c r="AD35" s="1009"/>
      <c r="AE35" s="1009"/>
      <c r="AF35" s="1091" t="s">
        <v>306</v>
      </c>
      <c r="AG35" s="1009"/>
      <c r="AH35" s="1009"/>
      <c r="AI35" s="363" t="s">
        <v>85</v>
      </c>
      <c r="AJ35" s="1093" t="s">
        <v>307</v>
      </c>
      <c r="AK35" s="1009"/>
      <c r="AL35" s="1009"/>
      <c r="AM35" s="1009"/>
      <c r="AN35" s="1009"/>
      <c r="AO35" s="1009"/>
      <c r="AP35" s="678">
        <v>1220000000</v>
      </c>
      <c r="AQ35" s="911">
        <v>0</v>
      </c>
      <c r="AR35" s="678">
        <v>100000000</v>
      </c>
      <c r="AS35" s="679">
        <v>0</v>
      </c>
      <c r="AT35" s="910">
        <v>95049010</v>
      </c>
      <c r="AU35" s="678">
        <v>-95049010</v>
      </c>
      <c r="AV35" s="910">
        <v>92189152</v>
      </c>
      <c r="AW35" s="678">
        <v>2859858</v>
      </c>
      <c r="AX35" s="910">
        <v>92189152</v>
      </c>
      <c r="AY35" s="679">
        <v>0</v>
      </c>
      <c r="AZ35" s="678">
        <v>92189152</v>
      </c>
      <c r="BA35" s="679">
        <v>0</v>
      </c>
      <c r="BB35" s="678">
        <v>100129132</v>
      </c>
    </row>
    <row r="36" spans="1:54" x14ac:dyDescent="0.25">
      <c r="A36" s="1089" t="s">
        <v>34</v>
      </c>
      <c r="B36" s="1009"/>
      <c r="C36" s="1089" t="s">
        <v>311</v>
      </c>
      <c r="D36" s="1009"/>
      <c r="E36" s="1089" t="s">
        <v>312</v>
      </c>
      <c r="F36" s="1009"/>
      <c r="G36" s="1089" t="s">
        <v>311</v>
      </c>
      <c r="H36" s="1009"/>
      <c r="I36" s="1089" t="s">
        <v>315</v>
      </c>
      <c r="J36" s="1009"/>
      <c r="K36" s="1009"/>
      <c r="L36" s="1089"/>
      <c r="M36" s="1009"/>
      <c r="N36" s="1009"/>
      <c r="O36" s="1089"/>
      <c r="P36" s="1009"/>
      <c r="Q36" s="1089"/>
      <c r="R36" s="1009"/>
      <c r="S36" s="1096" t="s">
        <v>219</v>
      </c>
      <c r="T36" s="1009"/>
      <c r="U36" s="1009"/>
      <c r="V36" s="1009"/>
      <c r="W36" s="1009"/>
      <c r="X36" s="1009"/>
      <c r="Y36" s="1009"/>
      <c r="Z36" s="1009"/>
      <c r="AA36" s="1089" t="s">
        <v>305</v>
      </c>
      <c r="AB36" s="1009"/>
      <c r="AC36" s="1009"/>
      <c r="AD36" s="1009"/>
      <c r="AE36" s="1009"/>
      <c r="AF36" s="1089" t="s">
        <v>306</v>
      </c>
      <c r="AG36" s="1009"/>
      <c r="AH36" s="1009"/>
      <c r="AI36" s="360" t="s">
        <v>85</v>
      </c>
      <c r="AJ36" s="1090" t="s">
        <v>307</v>
      </c>
      <c r="AK36" s="1009"/>
      <c r="AL36" s="1009"/>
      <c r="AM36" s="1009"/>
      <c r="AN36" s="1009"/>
      <c r="AO36" s="1009"/>
      <c r="AP36" s="673">
        <v>1741691450</v>
      </c>
      <c r="AQ36" s="908">
        <v>0</v>
      </c>
      <c r="AR36" s="673">
        <v>40000000</v>
      </c>
      <c r="AS36" s="674">
        <v>0</v>
      </c>
      <c r="AT36" s="907">
        <v>140507338</v>
      </c>
      <c r="AU36" s="673">
        <v>-140507338</v>
      </c>
      <c r="AV36" s="907">
        <v>140507338</v>
      </c>
      <c r="AW36" s="674">
        <v>0</v>
      </c>
      <c r="AX36" s="907">
        <v>140507338</v>
      </c>
      <c r="AY36" s="674">
        <v>0</v>
      </c>
      <c r="AZ36" s="673">
        <v>140507338</v>
      </c>
      <c r="BA36" s="674">
        <v>0</v>
      </c>
      <c r="BB36" s="674">
        <v>0</v>
      </c>
    </row>
    <row r="37" spans="1:54" x14ac:dyDescent="0.25">
      <c r="A37" s="1091" t="s">
        <v>34</v>
      </c>
      <c r="B37" s="1009"/>
      <c r="C37" s="1091" t="s">
        <v>311</v>
      </c>
      <c r="D37" s="1009"/>
      <c r="E37" s="1091" t="s">
        <v>312</v>
      </c>
      <c r="F37" s="1009"/>
      <c r="G37" s="1091" t="s">
        <v>311</v>
      </c>
      <c r="H37" s="1009"/>
      <c r="I37" s="1091" t="s">
        <v>315</v>
      </c>
      <c r="J37" s="1009"/>
      <c r="K37" s="1009"/>
      <c r="L37" s="1091" t="s">
        <v>314</v>
      </c>
      <c r="M37" s="1009"/>
      <c r="N37" s="1009"/>
      <c r="O37" s="1091"/>
      <c r="P37" s="1009"/>
      <c r="Q37" s="1091"/>
      <c r="R37" s="1009"/>
      <c r="S37" s="1092" t="s">
        <v>38</v>
      </c>
      <c r="T37" s="1009"/>
      <c r="U37" s="1009"/>
      <c r="V37" s="1009"/>
      <c r="W37" s="1009"/>
      <c r="X37" s="1009"/>
      <c r="Y37" s="1009"/>
      <c r="Z37" s="1009"/>
      <c r="AA37" s="1091" t="s">
        <v>305</v>
      </c>
      <c r="AB37" s="1009"/>
      <c r="AC37" s="1009"/>
      <c r="AD37" s="1009"/>
      <c r="AE37" s="1009"/>
      <c r="AF37" s="1091" t="s">
        <v>306</v>
      </c>
      <c r="AG37" s="1009"/>
      <c r="AH37" s="1009"/>
      <c r="AI37" s="363" t="s">
        <v>85</v>
      </c>
      <c r="AJ37" s="1093" t="s">
        <v>307</v>
      </c>
      <c r="AK37" s="1009"/>
      <c r="AL37" s="1009"/>
      <c r="AM37" s="1009"/>
      <c r="AN37" s="1009"/>
      <c r="AO37" s="1009"/>
      <c r="AP37" s="678">
        <v>1741691450</v>
      </c>
      <c r="AQ37" s="911">
        <v>0</v>
      </c>
      <c r="AR37" s="678">
        <v>40000000</v>
      </c>
      <c r="AS37" s="679">
        <v>0</v>
      </c>
      <c r="AT37" s="910">
        <v>140507338</v>
      </c>
      <c r="AU37" s="678">
        <v>-140507338</v>
      </c>
      <c r="AV37" s="910">
        <v>140507338</v>
      </c>
      <c r="AW37" s="679">
        <v>0</v>
      </c>
      <c r="AX37" s="910">
        <v>140507338</v>
      </c>
      <c r="AY37" s="679">
        <v>0</v>
      </c>
      <c r="AZ37" s="678">
        <v>140507338</v>
      </c>
      <c r="BA37" s="679">
        <v>0</v>
      </c>
      <c r="BB37" s="679">
        <v>0</v>
      </c>
    </row>
    <row r="38" spans="1:54" x14ac:dyDescent="0.25">
      <c r="A38" s="1089" t="s">
        <v>34</v>
      </c>
      <c r="B38" s="1009"/>
      <c r="C38" s="1089" t="s">
        <v>311</v>
      </c>
      <c r="D38" s="1009"/>
      <c r="E38" s="1089" t="s">
        <v>312</v>
      </c>
      <c r="F38" s="1009"/>
      <c r="G38" s="1089" t="s">
        <v>311</v>
      </c>
      <c r="H38" s="1009"/>
      <c r="I38" s="1089" t="s">
        <v>316</v>
      </c>
      <c r="J38" s="1009"/>
      <c r="K38" s="1009"/>
      <c r="L38" s="1089"/>
      <c r="M38" s="1009"/>
      <c r="N38" s="1009"/>
      <c r="O38" s="1089"/>
      <c r="P38" s="1009"/>
      <c r="Q38" s="1089"/>
      <c r="R38" s="1009"/>
      <c r="S38" s="1096" t="s">
        <v>221</v>
      </c>
      <c r="T38" s="1009"/>
      <c r="U38" s="1009"/>
      <c r="V38" s="1009"/>
      <c r="W38" s="1009"/>
      <c r="X38" s="1009"/>
      <c r="Y38" s="1009"/>
      <c r="Z38" s="1009"/>
      <c r="AA38" s="1089" t="s">
        <v>305</v>
      </c>
      <c r="AB38" s="1009"/>
      <c r="AC38" s="1009"/>
      <c r="AD38" s="1009"/>
      <c r="AE38" s="1009"/>
      <c r="AF38" s="1089" t="s">
        <v>306</v>
      </c>
      <c r="AG38" s="1009"/>
      <c r="AH38" s="1009"/>
      <c r="AI38" s="360" t="s">
        <v>85</v>
      </c>
      <c r="AJ38" s="1090" t="s">
        <v>307</v>
      </c>
      <c r="AK38" s="1009"/>
      <c r="AL38" s="1009"/>
      <c r="AM38" s="1009"/>
      <c r="AN38" s="1009"/>
      <c r="AO38" s="1009"/>
      <c r="AP38" s="673">
        <v>26784000000</v>
      </c>
      <c r="AQ38" s="908">
        <v>0</v>
      </c>
      <c r="AR38" s="673">
        <v>930000000</v>
      </c>
      <c r="AS38" s="674">
        <v>0</v>
      </c>
      <c r="AT38" s="918">
        <v>1035002267</v>
      </c>
      <c r="AU38" s="673">
        <v>-1035002267</v>
      </c>
      <c r="AV38" s="907">
        <v>1035002267</v>
      </c>
      <c r="AW38" s="674">
        <v>0</v>
      </c>
      <c r="AX38" s="907">
        <v>1035002267</v>
      </c>
      <c r="AY38" s="674">
        <v>0</v>
      </c>
      <c r="AZ38" s="673">
        <v>1035002267</v>
      </c>
      <c r="BA38" s="674">
        <v>0</v>
      </c>
      <c r="BB38" s="674">
        <v>0</v>
      </c>
    </row>
    <row r="39" spans="1:54" x14ac:dyDescent="0.25">
      <c r="A39" s="1091" t="s">
        <v>34</v>
      </c>
      <c r="B39" s="1009"/>
      <c r="C39" s="1091" t="s">
        <v>311</v>
      </c>
      <c r="D39" s="1009"/>
      <c r="E39" s="1091" t="s">
        <v>312</v>
      </c>
      <c r="F39" s="1009"/>
      <c r="G39" s="1091" t="s">
        <v>311</v>
      </c>
      <c r="H39" s="1009"/>
      <c r="I39" s="1091" t="s">
        <v>316</v>
      </c>
      <c r="J39" s="1009"/>
      <c r="K39" s="1009"/>
      <c r="L39" s="1091" t="s">
        <v>311</v>
      </c>
      <c r="M39" s="1009"/>
      <c r="N39" s="1009"/>
      <c r="O39" s="1091"/>
      <c r="P39" s="1009"/>
      <c r="Q39" s="1091"/>
      <c r="R39" s="1009"/>
      <c r="S39" s="1092" t="s">
        <v>39</v>
      </c>
      <c r="T39" s="1009"/>
      <c r="U39" s="1009"/>
      <c r="V39" s="1009"/>
      <c r="W39" s="1009"/>
      <c r="X39" s="1009"/>
      <c r="Y39" s="1009"/>
      <c r="Z39" s="1009"/>
      <c r="AA39" s="1091" t="s">
        <v>305</v>
      </c>
      <c r="AB39" s="1009"/>
      <c r="AC39" s="1009"/>
      <c r="AD39" s="1009"/>
      <c r="AE39" s="1009"/>
      <c r="AF39" s="1091" t="s">
        <v>306</v>
      </c>
      <c r="AG39" s="1009"/>
      <c r="AH39" s="1009"/>
      <c r="AI39" s="363" t="s">
        <v>85</v>
      </c>
      <c r="AJ39" s="1093" t="s">
        <v>307</v>
      </c>
      <c r="AK39" s="1009"/>
      <c r="AL39" s="1009"/>
      <c r="AM39" s="1009"/>
      <c r="AN39" s="1009"/>
      <c r="AO39" s="1009"/>
      <c r="AP39" s="678">
        <v>3441410138</v>
      </c>
      <c r="AQ39" s="911">
        <v>0</v>
      </c>
      <c r="AR39" s="678">
        <v>25000000</v>
      </c>
      <c r="AS39" s="679">
        <v>0</v>
      </c>
      <c r="AT39" s="919">
        <v>283090104</v>
      </c>
      <c r="AU39" s="678">
        <v>-283090104</v>
      </c>
      <c r="AV39" s="910">
        <v>283090104</v>
      </c>
      <c r="AW39" s="679">
        <v>0</v>
      </c>
      <c r="AX39" s="910">
        <v>283090104</v>
      </c>
      <c r="AY39" s="679">
        <v>0</v>
      </c>
      <c r="AZ39" s="678">
        <v>283090104</v>
      </c>
      <c r="BA39" s="679">
        <v>0</v>
      </c>
      <c r="BB39" s="679">
        <v>0</v>
      </c>
    </row>
    <row r="40" spans="1:54" x14ac:dyDescent="0.25">
      <c r="A40" s="1091" t="s">
        <v>34</v>
      </c>
      <c r="B40" s="1009"/>
      <c r="C40" s="1091" t="s">
        <v>311</v>
      </c>
      <c r="D40" s="1009"/>
      <c r="E40" s="1091" t="s">
        <v>312</v>
      </c>
      <c r="F40" s="1009"/>
      <c r="G40" s="1091" t="s">
        <v>311</v>
      </c>
      <c r="H40" s="1009"/>
      <c r="I40" s="1091" t="s">
        <v>316</v>
      </c>
      <c r="J40" s="1009"/>
      <c r="K40" s="1009"/>
      <c r="L40" s="1091" t="s">
        <v>314</v>
      </c>
      <c r="M40" s="1009"/>
      <c r="N40" s="1009"/>
      <c r="O40" s="1091"/>
      <c r="P40" s="1009"/>
      <c r="Q40" s="1091"/>
      <c r="R40" s="1009"/>
      <c r="S40" s="1092" t="s">
        <v>40</v>
      </c>
      <c r="T40" s="1009"/>
      <c r="U40" s="1009"/>
      <c r="V40" s="1009"/>
      <c r="W40" s="1009"/>
      <c r="X40" s="1009"/>
      <c r="Y40" s="1009"/>
      <c r="Z40" s="1009"/>
      <c r="AA40" s="1091" t="s">
        <v>305</v>
      </c>
      <c r="AB40" s="1009"/>
      <c r="AC40" s="1009"/>
      <c r="AD40" s="1009"/>
      <c r="AE40" s="1009"/>
      <c r="AF40" s="1091" t="s">
        <v>306</v>
      </c>
      <c r="AG40" s="1009"/>
      <c r="AH40" s="1009"/>
      <c r="AI40" s="363" t="s">
        <v>85</v>
      </c>
      <c r="AJ40" s="1093" t="s">
        <v>307</v>
      </c>
      <c r="AK40" s="1009"/>
      <c r="AL40" s="1009"/>
      <c r="AM40" s="1009"/>
      <c r="AN40" s="1009"/>
      <c r="AO40" s="1009"/>
      <c r="AP40" s="678">
        <v>2949264140</v>
      </c>
      <c r="AQ40" s="911">
        <v>0</v>
      </c>
      <c r="AR40" s="678">
        <v>100000000</v>
      </c>
      <c r="AS40" s="679">
        <v>0</v>
      </c>
      <c r="AT40" s="919">
        <v>238981901</v>
      </c>
      <c r="AU40" s="678">
        <v>-238981901</v>
      </c>
      <c r="AV40" s="910">
        <v>238981901</v>
      </c>
      <c r="AW40" s="679">
        <v>0</v>
      </c>
      <c r="AX40" s="910">
        <v>238981901</v>
      </c>
      <c r="AY40" s="679">
        <v>0</v>
      </c>
      <c r="AZ40" s="678">
        <v>238981901</v>
      </c>
      <c r="BA40" s="679">
        <v>0</v>
      </c>
      <c r="BB40" s="679">
        <v>0</v>
      </c>
    </row>
    <row r="41" spans="1:54" x14ac:dyDescent="0.25">
      <c r="A41" s="1091" t="s">
        <v>34</v>
      </c>
      <c r="B41" s="1009"/>
      <c r="C41" s="1091" t="s">
        <v>311</v>
      </c>
      <c r="D41" s="1009"/>
      <c r="E41" s="1091" t="s">
        <v>312</v>
      </c>
      <c r="F41" s="1009"/>
      <c r="G41" s="1091" t="s">
        <v>311</v>
      </c>
      <c r="H41" s="1009"/>
      <c r="I41" s="1091" t="s">
        <v>316</v>
      </c>
      <c r="J41" s="1009"/>
      <c r="K41" s="1009"/>
      <c r="L41" s="1091" t="s">
        <v>317</v>
      </c>
      <c r="M41" s="1009"/>
      <c r="N41" s="1009"/>
      <c r="O41" s="1091"/>
      <c r="P41" s="1009"/>
      <c r="Q41" s="1091"/>
      <c r="R41" s="1009"/>
      <c r="S41" s="1092" t="s">
        <v>41</v>
      </c>
      <c r="T41" s="1009"/>
      <c r="U41" s="1009"/>
      <c r="V41" s="1009"/>
      <c r="W41" s="1009"/>
      <c r="X41" s="1009"/>
      <c r="Y41" s="1009"/>
      <c r="Z41" s="1009"/>
      <c r="AA41" s="1091" t="s">
        <v>305</v>
      </c>
      <c r="AB41" s="1009"/>
      <c r="AC41" s="1009"/>
      <c r="AD41" s="1009"/>
      <c r="AE41" s="1009"/>
      <c r="AF41" s="1091" t="s">
        <v>306</v>
      </c>
      <c r="AG41" s="1009"/>
      <c r="AH41" s="1009"/>
      <c r="AI41" s="363" t="s">
        <v>85</v>
      </c>
      <c r="AJ41" s="1093" t="s">
        <v>307</v>
      </c>
      <c r="AK41" s="1009"/>
      <c r="AL41" s="1009"/>
      <c r="AM41" s="1009"/>
      <c r="AN41" s="1009"/>
      <c r="AO41" s="1009"/>
      <c r="AP41" s="678">
        <v>4261255939</v>
      </c>
      <c r="AQ41" s="911">
        <v>0</v>
      </c>
      <c r="AR41" s="678">
        <v>5000000</v>
      </c>
      <c r="AS41" s="679">
        <v>0</v>
      </c>
      <c r="AT41" s="920">
        <v>0</v>
      </c>
      <c r="AU41" s="679">
        <v>0</v>
      </c>
      <c r="AV41" s="911">
        <v>0</v>
      </c>
      <c r="AW41" s="679">
        <v>0</v>
      </c>
      <c r="AX41" s="911">
        <v>0</v>
      </c>
      <c r="AY41" s="679">
        <v>0</v>
      </c>
      <c r="AZ41" s="679">
        <v>0</v>
      </c>
      <c r="BA41" s="679">
        <v>0</v>
      </c>
      <c r="BB41" s="679">
        <v>0</v>
      </c>
    </row>
    <row r="42" spans="1:54" x14ac:dyDescent="0.25">
      <c r="A42" s="1091" t="s">
        <v>34</v>
      </c>
      <c r="B42" s="1009"/>
      <c r="C42" s="1091" t="s">
        <v>311</v>
      </c>
      <c r="D42" s="1009"/>
      <c r="E42" s="1091" t="s">
        <v>312</v>
      </c>
      <c r="F42" s="1009"/>
      <c r="G42" s="1091" t="s">
        <v>311</v>
      </c>
      <c r="H42" s="1009"/>
      <c r="I42" s="1091" t="s">
        <v>316</v>
      </c>
      <c r="J42" s="1009"/>
      <c r="K42" s="1009"/>
      <c r="L42" s="1091" t="s">
        <v>318</v>
      </c>
      <c r="M42" s="1009"/>
      <c r="N42" s="1009"/>
      <c r="O42" s="1091"/>
      <c r="P42" s="1009"/>
      <c r="Q42" s="1091"/>
      <c r="R42" s="1009"/>
      <c r="S42" s="1092" t="s">
        <v>42</v>
      </c>
      <c r="T42" s="1009"/>
      <c r="U42" s="1009"/>
      <c r="V42" s="1009"/>
      <c r="W42" s="1009"/>
      <c r="X42" s="1009"/>
      <c r="Y42" s="1009"/>
      <c r="Z42" s="1009"/>
      <c r="AA42" s="1091" t="s">
        <v>305</v>
      </c>
      <c r="AB42" s="1009"/>
      <c r="AC42" s="1009"/>
      <c r="AD42" s="1009"/>
      <c r="AE42" s="1009"/>
      <c r="AF42" s="1091" t="s">
        <v>306</v>
      </c>
      <c r="AG42" s="1009"/>
      <c r="AH42" s="1009"/>
      <c r="AI42" s="363" t="s">
        <v>85</v>
      </c>
      <c r="AJ42" s="1093" t="s">
        <v>307</v>
      </c>
      <c r="AK42" s="1009"/>
      <c r="AL42" s="1009"/>
      <c r="AM42" s="1009"/>
      <c r="AN42" s="1009"/>
      <c r="AO42" s="1009"/>
      <c r="AP42" s="678">
        <v>4473037173</v>
      </c>
      <c r="AQ42" s="911">
        <v>0</v>
      </c>
      <c r="AR42" s="678">
        <v>300000000</v>
      </c>
      <c r="AS42" s="679">
        <v>0</v>
      </c>
      <c r="AT42" s="919">
        <v>297163708</v>
      </c>
      <c r="AU42" s="678">
        <v>-297163708</v>
      </c>
      <c r="AV42" s="910">
        <v>297163708</v>
      </c>
      <c r="AW42" s="679">
        <v>0</v>
      </c>
      <c r="AX42" s="910">
        <v>297163708</v>
      </c>
      <c r="AY42" s="679">
        <v>0</v>
      </c>
      <c r="AZ42" s="678">
        <v>297163708</v>
      </c>
      <c r="BA42" s="679">
        <v>0</v>
      </c>
      <c r="BB42" s="679">
        <v>0</v>
      </c>
    </row>
    <row r="43" spans="1:54" x14ac:dyDescent="0.25">
      <c r="A43" s="1091" t="s">
        <v>34</v>
      </c>
      <c r="B43" s="1009"/>
      <c r="C43" s="1091" t="s">
        <v>311</v>
      </c>
      <c r="D43" s="1009"/>
      <c r="E43" s="1091" t="s">
        <v>312</v>
      </c>
      <c r="F43" s="1009"/>
      <c r="G43" s="1091" t="s">
        <v>311</v>
      </c>
      <c r="H43" s="1009"/>
      <c r="I43" s="1091" t="s">
        <v>316</v>
      </c>
      <c r="J43" s="1009"/>
      <c r="K43" s="1009"/>
      <c r="L43" s="1091" t="s">
        <v>43</v>
      </c>
      <c r="M43" s="1009"/>
      <c r="N43" s="1009"/>
      <c r="O43" s="1091"/>
      <c r="P43" s="1009"/>
      <c r="Q43" s="1091"/>
      <c r="R43" s="1009"/>
      <c r="S43" s="1092" t="s">
        <v>44</v>
      </c>
      <c r="T43" s="1009"/>
      <c r="U43" s="1009"/>
      <c r="V43" s="1009"/>
      <c r="W43" s="1009"/>
      <c r="X43" s="1009"/>
      <c r="Y43" s="1009"/>
      <c r="Z43" s="1009"/>
      <c r="AA43" s="1091" t="s">
        <v>305</v>
      </c>
      <c r="AB43" s="1009"/>
      <c r="AC43" s="1009"/>
      <c r="AD43" s="1009"/>
      <c r="AE43" s="1009"/>
      <c r="AF43" s="1091" t="s">
        <v>306</v>
      </c>
      <c r="AG43" s="1009"/>
      <c r="AH43" s="1009"/>
      <c r="AI43" s="363" t="s">
        <v>85</v>
      </c>
      <c r="AJ43" s="1093" t="s">
        <v>307</v>
      </c>
      <c r="AK43" s="1009"/>
      <c r="AL43" s="1009"/>
      <c r="AM43" s="1009"/>
      <c r="AN43" s="1009"/>
      <c r="AO43" s="1009"/>
      <c r="AP43" s="678">
        <v>9451987628</v>
      </c>
      <c r="AQ43" s="911">
        <v>0</v>
      </c>
      <c r="AR43" s="678">
        <v>450000000</v>
      </c>
      <c r="AS43" s="679">
        <v>0</v>
      </c>
      <c r="AT43" s="919">
        <v>35128475</v>
      </c>
      <c r="AU43" s="678">
        <v>-35128475</v>
      </c>
      <c r="AV43" s="910">
        <v>35128475</v>
      </c>
      <c r="AW43" s="679">
        <v>0</v>
      </c>
      <c r="AX43" s="910">
        <v>35128475</v>
      </c>
      <c r="AY43" s="679">
        <v>0</v>
      </c>
      <c r="AZ43" s="678">
        <v>35128475</v>
      </c>
      <c r="BA43" s="679">
        <v>0</v>
      </c>
      <c r="BB43" s="679">
        <v>0</v>
      </c>
    </row>
    <row r="44" spans="1:54" x14ac:dyDescent="0.25">
      <c r="A44" s="1091" t="s">
        <v>34</v>
      </c>
      <c r="B44" s="1009"/>
      <c r="C44" s="1091" t="s">
        <v>311</v>
      </c>
      <c r="D44" s="1009"/>
      <c r="E44" s="1091" t="s">
        <v>312</v>
      </c>
      <c r="F44" s="1009"/>
      <c r="G44" s="1091" t="s">
        <v>311</v>
      </c>
      <c r="H44" s="1009"/>
      <c r="I44" s="1091" t="s">
        <v>316</v>
      </c>
      <c r="J44" s="1009"/>
      <c r="K44" s="1009"/>
      <c r="L44" s="1091" t="s">
        <v>319</v>
      </c>
      <c r="M44" s="1009"/>
      <c r="N44" s="1009"/>
      <c r="O44" s="1091"/>
      <c r="P44" s="1009"/>
      <c r="Q44" s="1091"/>
      <c r="R44" s="1009"/>
      <c r="S44" s="1092" t="s">
        <v>45</v>
      </c>
      <c r="T44" s="1009"/>
      <c r="U44" s="1009"/>
      <c r="V44" s="1009"/>
      <c r="W44" s="1009"/>
      <c r="X44" s="1009"/>
      <c r="Y44" s="1009"/>
      <c r="Z44" s="1009"/>
      <c r="AA44" s="1091" t="s">
        <v>305</v>
      </c>
      <c r="AB44" s="1009"/>
      <c r="AC44" s="1009"/>
      <c r="AD44" s="1009"/>
      <c r="AE44" s="1009"/>
      <c r="AF44" s="1091" t="s">
        <v>306</v>
      </c>
      <c r="AG44" s="1009"/>
      <c r="AH44" s="1009"/>
      <c r="AI44" s="363" t="s">
        <v>85</v>
      </c>
      <c r="AJ44" s="1093" t="s">
        <v>307</v>
      </c>
      <c r="AK44" s="1009"/>
      <c r="AL44" s="1009"/>
      <c r="AM44" s="1009"/>
      <c r="AN44" s="1009"/>
      <c r="AO44" s="1009"/>
      <c r="AP44" s="678">
        <v>2207044982</v>
      </c>
      <c r="AQ44" s="911">
        <v>0</v>
      </c>
      <c r="AR44" s="678">
        <v>50000000</v>
      </c>
      <c r="AS44" s="679">
        <v>0</v>
      </c>
      <c r="AT44" s="919">
        <v>180638079</v>
      </c>
      <c r="AU44" s="678">
        <v>-180638079</v>
      </c>
      <c r="AV44" s="910">
        <v>180638079</v>
      </c>
      <c r="AW44" s="679">
        <v>0</v>
      </c>
      <c r="AX44" s="910">
        <v>180638079</v>
      </c>
      <c r="AY44" s="679">
        <v>0</v>
      </c>
      <c r="AZ44" s="678">
        <v>180638079</v>
      </c>
      <c r="BA44" s="679">
        <v>0</v>
      </c>
      <c r="BB44" s="679">
        <v>0</v>
      </c>
    </row>
    <row r="45" spans="1:54" x14ac:dyDescent="0.25">
      <c r="A45" s="1089" t="s">
        <v>34</v>
      </c>
      <c r="B45" s="1009"/>
      <c r="C45" s="1089" t="s">
        <v>311</v>
      </c>
      <c r="D45" s="1009"/>
      <c r="E45" s="1089" t="s">
        <v>312</v>
      </c>
      <c r="F45" s="1009"/>
      <c r="G45" s="1089" t="s">
        <v>311</v>
      </c>
      <c r="H45" s="1009"/>
      <c r="I45" s="1089" t="s">
        <v>320</v>
      </c>
      <c r="J45" s="1009"/>
      <c r="K45" s="1009"/>
      <c r="L45" s="1089"/>
      <c r="M45" s="1009"/>
      <c r="N45" s="1009"/>
      <c r="O45" s="1089"/>
      <c r="P45" s="1009"/>
      <c r="Q45" s="1089"/>
      <c r="R45" s="1009"/>
      <c r="S45" s="1096" t="s">
        <v>222</v>
      </c>
      <c r="T45" s="1009"/>
      <c r="U45" s="1009"/>
      <c r="V45" s="1009"/>
      <c r="W45" s="1009"/>
      <c r="X45" s="1009"/>
      <c r="Y45" s="1009"/>
      <c r="Z45" s="1009"/>
      <c r="AA45" s="1089" t="s">
        <v>305</v>
      </c>
      <c r="AB45" s="1009"/>
      <c r="AC45" s="1009"/>
      <c r="AD45" s="1009"/>
      <c r="AE45" s="1009"/>
      <c r="AF45" s="1089" t="s">
        <v>306</v>
      </c>
      <c r="AG45" s="1009"/>
      <c r="AH45" s="1009"/>
      <c r="AI45" s="360" t="s">
        <v>85</v>
      </c>
      <c r="AJ45" s="1090" t="s">
        <v>307</v>
      </c>
      <c r="AK45" s="1009"/>
      <c r="AL45" s="1009"/>
      <c r="AM45" s="1009"/>
      <c r="AN45" s="1009"/>
      <c r="AO45" s="1009"/>
      <c r="AP45" s="673">
        <v>692000000</v>
      </c>
      <c r="AQ45" s="908">
        <v>0</v>
      </c>
      <c r="AR45" s="673">
        <v>20000000</v>
      </c>
      <c r="AS45" s="674">
        <v>0</v>
      </c>
      <c r="AT45" s="907">
        <v>54915081</v>
      </c>
      <c r="AU45" s="673">
        <v>-54915081</v>
      </c>
      <c r="AV45" s="907">
        <v>54915081</v>
      </c>
      <c r="AW45" s="674">
        <v>0</v>
      </c>
      <c r="AX45" s="907">
        <v>54915081</v>
      </c>
      <c r="AY45" s="674">
        <v>0</v>
      </c>
      <c r="AZ45" s="673">
        <v>54915081</v>
      </c>
      <c r="BA45" s="674">
        <v>0</v>
      </c>
      <c r="BB45" s="674">
        <v>0</v>
      </c>
    </row>
    <row r="46" spans="1:54" x14ac:dyDescent="0.25">
      <c r="A46" s="1091" t="s">
        <v>34</v>
      </c>
      <c r="B46" s="1009"/>
      <c r="C46" s="1091" t="s">
        <v>311</v>
      </c>
      <c r="D46" s="1009"/>
      <c r="E46" s="1091" t="s">
        <v>312</v>
      </c>
      <c r="F46" s="1009"/>
      <c r="G46" s="1091" t="s">
        <v>311</v>
      </c>
      <c r="H46" s="1009"/>
      <c r="I46" s="1091" t="s">
        <v>320</v>
      </c>
      <c r="J46" s="1009"/>
      <c r="K46" s="1009"/>
      <c r="L46" s="1091" t="s">
        <v>311</v>
      </c>
      <c r="M46" s="1009"/>
      <c r="N46" s="1009"/>
      <c r="O46" s="1091"/>
      <c r="P46" s="1009"/>
      <c r="Q46" s="1091"/>
      <c r="R46" s="1009"/>
      <c r="S46" s="1092" t="s">
        <v>46</v>
      </c>
      <c r="T46" s="1009"/>
      <c r="U46" s="1009"/>
      <c r="V46" s="1009"/>
      <c r="W46" s="1009"/>
      <c r="X46" s="1009"/>
      <c r="Y46" s="1009"/>
      <c r="Z46" s="1009"/>
      <c r="AA46" s="1091" t="s">
        <v>305</v>
      </c>
      <c r="AB46" s="1009"/>
      <c r="AC46" s="1009"/>
      <c r="AD46" s="1009"/>
      <c r="AE46" s="1009"/>
      <c r="AF46" s="1091" t="s">
        <v>306</v>
      </c>
      <c r="AG46" s="1009"/>
      <c r="AH46" s="1009"/>
      <c r="AI46" s="363" t="s">
        <v>85</v>
      </c>
      <c r="AJ46" s="1093" t="s">
        <v>307</v>
      </c>
      <c r="AK46" s="1009"/>
      <c r="AL46" s="1009"/>
      <c r="AM46" s="1009"/>
      <c r="AN46" s="1009"/>
      <c r="AO46" s="1009"/>
      <c r="AP46" s="678">
        <v>360000000</v>
      </c>
      <c r="AQ46" s="911">
        <v>0</v>
      </c>
      <c r="AR46" s="678">
        <v>10000000</v>
      </c>
      <c r="AS46" s="679">
        <v>0</v>
      </c>
      <c r="AT46" s="910">
        <v>26826224</v>
      </c>
      <c r="AU46" s="678">
        <v>-26826224</v>
      </c>
      <c r="AV46" s="910">
        <v>26826224</v>
      </c>
      <c r="AW46" s="679">
        <v>0</v>
      </c>
      <c r="AX46" s="910">
        <v>26826224</v>
      </c>
      <c r="AY46" s="679">
        <v>0</v>
      </c>
      <c r="AZ46" s="678">
        <v>26826224</v>
      </c>
      <c r="BA46" s="679">
        <v>0</v>
      </c>
      <c r="BB46" s="679">
        <v>0</v>
      </c>
    </row>
    <row r="47" spans="1:54" x14ac:dyDescent="0.25">
      <c r="A47" s="1091" t="s">
        <v>34</v>
      </c>
      <c r="B47" s="1009"/>
      <c r="C47" s="1091" t="s">
        <v>311</v>
      </c>
      <c r="D47" s="1009"/>
      <c r="E47" s="1091" t="s">
        <v>312</v>
      </c>
      <c r="F47" s="1009"/>
      <c r="G47" s="1091" t="s">
        <v>311</v>
      </c>
      <c r="H47" s="1009"/>
      <c r="I47" s="1091" t="s">
        <v>320</v>
      </c>
      <c r="J47" s="1009"/>
      <c r="K47" s="1009"/>
      <c r="L47" s="1091" t="s">
        <v>321</v>
      </c>
      <c r="M47" s="1009"/>
      <c r="N47" s="1009"/>
      <c r="O47" s="1091"/>
      <c r="P47" s="1009"/>
      <c r="Q47" s="1091"/>
      <c r="R47" s="1009"/>
      <c r="S47" s="1092" t="s">
        <v>47</v>
      </c>
      <c r="T47" s="1009"/>
      <c r="U47" s="1009"/>
      <c r="V47" s="1009"/>
      <c r="W47" s="1009"/>
      <c r="X47" s="1009"/>
      <c r="Y47" s="1009"/>
      <c r="Z47" s="1009"/>
      <c r="AA47" s="1091" t="s">
        <v>305</v>
      </c>
      <c r="AB47" s="1009"/>
      <c r="AC47" s="1009"/>
      <c r="AD47" s="1009"/>
      <c r="AE47" s="1009"/>
      <c r="AF47" s="1091" t="s">
        <v>306</v>
      </c>
      <c r="AG47" s="1009"/>
      <c r="AH47" s="1009"/>
      <c r="AI47" s="363" t="s">
        <v>85</v>
      </c>
      <c r="AJ47" s="1093" t="s">
        <v>307</v>
      </c>
      <c r="AK47" s="1009"/>
      <c r="AL47" s="1009"/>
      <c r="AM47" s="1009"/>
      <c r="AN47" s="1009"/>
      <c r="AO47" s="1009"/>
      <c r="AP47" s="678">
        <v>332000000</v>
      </c>
      <c r="AQ47" s="911">
        <v>0</v>
      </c>
      <c r="AR47" s="678">
        <v>10000000</v>
      </c>
      <c r="AS47" s="679">
        <v>0</v>
      </c>
      <c r="AT47" s="910">
        <v>28088857</v>
      </c>
      <c r="AU47" s="678">
        <v>-28088857</v>
      </c>
      <c r="AV47" s="910">
        <v>28088857</v>
      </c>
      <c r="AW47" s="679">
        <v>0</v>
      </c>
      <c r="AX47" s="910">
        <v>28088857</v>
      </c>
      <c r="AY47" s="679">
        <v>0</v>
      </c>
      <c r="AZ47" s="678">
        <v>28088857</v>
      </c>
      <c r="BA47" s="679">
        <v>0</v>
      </c>
      <c r="BB47" s="679">
        <v>0</v>
      </c>
    </row>
    <row r="48" spans="1:54" x14ac:dyDescent="0.25">
      <c r="A48" s="1091" t="s">
        <v>34</v>
      </c>
      <c r="B48" s="1009"/>
      <c r="C48" s="1091" t="s">
        <v>311</v>
      </c>
      <c r="D48" s="1009"/>
      <c r="E48" s="1091" t="s">
        <v>312</v>
      </c>
      <c r="F48" s="1009"/>
      <c r="G48" s="1091" t="s">
        <v>311</v>
      </c>
      <c r="H48" s="1009"/>
      <c r="I48" s="1091" t="s">
        <v>85</v>
      </c>
      <c r="J48" s="1009"/>
      <c r="K48" s="1009"/>
      <c r="L48" s="1091"/>
      <c r="M48" s="1009"/>
      <c r="N48" s="1009"/>
      <c r="O48" s="1091"/>
      <c r="P48" s="1009"/>
      <c r="Q48" s="1091"/>
      <c r="R48" s="1009"/>
      <c r="S48" s="1092" t="s">
        <v>699</v>
      </c>
      <c r="T48" s="1009"/>
      <c r="U48" s="1009"/>
      <c r="V48" s="1009"/>
      <c r="W48" s="1009"/>
      <c r="X48" s="1009"/>
      <c r="Y48" s="1009"/>
      <c r="Z48" s="1009"/>
      <c r="AA48" s="1091" t="s">
        <v>305</v>
      </c>
      <c r="AB48" s="1009"/>
      <c r="AC48" s="1009"/>
      <c r="AD48" s="1009"/>
      <c r="AE48" s="1009"/>
      <c r="AF48" s="1091" t="s">
        <v>306</v>
      </c>
      <c r="AG48" s="1009"/>
      <c r="AH48" s="1009"/>
      <c r="AI48" s="363" t="s">
        <v>85</v>
      </c>
      <c r="AJ48" s="1093" t="s">
        <v>307</v>
      </c>
      <c r="AK48" s="1009"/>
      <c r="AL48" s="1009"/>
      <c r="AM48" s="1009"/>
      <c r="AN48" s="1009"/>
      <c r="AO48" s="1009"/>
      <c r="AP48" s="678">
        <v>9382000000</v>
      </c>
      <c r="AQ48" s="911">
        <v>0</v>
      </c>
      <c r="AR48" s="679">
        <v>0</v>
      </c>
      <c r="AS48" s="678">
        <v>-9382000000</v>
      </c>
      <c r="AT48" s="911">
        <v>0</v>
      </c>
      <c r="AU48" s="679">
        <v>0</v>
      </c>
      <c r="AV48" s="911">
        <v>0</v>
      </c>
      <c r="AW48" s="679">
        <v>0</v>
      </c>
      <c r="AX48" s="911">
        <v>0</v>
      </c>
      <c r="AY48" s="679">
        <v>0</v>
      </c>
      <c r="AZ48" s="679">
        <v>0</v>
      </c>
      <c r="BA48" s="679">
        <v>0</v>
      </c>
      <c r="BB48" s="679">
        <v>0</v>
      </c>
    </row>
    <row r="49" spans="1:54" x14ac:dyDescent="0.25">
      <c r="A49" s="1089" t="s">
        <v>34</v>
      </c>
      <c r="B49" s="1009"/>
      <c r="C49" s="1089" t="s">
        <v>311</v>
      </c>
      <c r="D49" s="1009"/>
      <c r="E49" s="1089" t="s">
        <v>312</v>
      </c>
      <c r="F49" s="1009"/>
      <c r="G49" s="1089" t="s">
        <v>314</v>
      </c>
      <c r="H49" s="1009"/>
      <c r="I49" s="1089"/>
      <c r="J49" s="1009"/>
      <c r="K49" s="1009"/>
      <c r="L49" s="1089"/>
      <c r="M49" s="1009"/>
      <c r="N49" s="1009"/>
      <c r="O49" s="1089"/>
      <c r="P49" s="1009"/>
      <c r="Q49" s="1089"/>
      <c r="R49" s="1009"/>
      <c r="S49" s="1096" t="s">
        <v>225</v>
      </c>
      <c r="T49" s="1009"/>
      <c r="U49" s="1009"/>
      <c r="V49" s="1009"/>
      <c r="W49" s="1009"/>
      <c r="X49" s="1009"/>
      <c r="Y49" s="1009"/>
      <c r="Z49" s="1009"/>
      <c r="AA49" s="1089" t="s">
        <v>305</v>
      </c>
      <c r="AB49" s="1009"/>
      <c r="AC49" s="1009"/>
      <c r="AD49" s="1009"/>
      <c r="AE49" s="1009"/>
      <c r="AF49" s="1089" t="s">
        <v>306</v>
      </c>
      <c r="AG49" s="1009"/>
      <c r="AH49" s="1009"/>
      <c r="AI49" s="360" t="s">
        <v>85</v>
      </c>
      <c r="AJ49" s="1090" t="s">
        <v>307</v>
      </c>
      <c r="AK49" s="1009"/>
      <c r="AL49" s="1009"/>
      <c r="AM49" s="1009"/>
      <c r="AN49" s="1009"/>
      <c r="AO49" s="1009"/>
      <c r="AP49" s="673">
        <v>2620100000</v>
      </c>
      <c r="AQ49" s="907">
        <v>9293083</v>
      </c>
      <c r="AR49" s="673">
        <v>198265001</v>
      </c>
      <c r="AS49" s="674">
        <v>0</v>
      </c>
      <c r="AT49" s="907">
        <v>40000000</v>
      </c>
      <c r="AU49" s="673">
        <v>-30706917</v>
      </c>
      <c r="AV49" s="907">
        <v>214984208</v>
      </c>
      <c r="AW49" s="673">
        <v>-174984208</v>
      </c>
      <c r="AX49" s="907">
        <v>214984208</v>
      </c>
      <c r="AY49" s="674">
        <v>0</v>
      </c>
      <c r="AZ49" s="673">
        <v>214984208</v>
      </c>
      <c r="BA49" s="674">
        <v>0</v>
      </c>
      <c r="BB49" s="674">
        <v>0</v>
      </c>
    </row>
    <row r="50" spans="1:54" x14ac:dyDescent="0.25">
      <c r="A50" s="1091" t="s">
        <v>34</v>
      </c>
      <c r="B50" s="1009"/>
      <c r="C50" s="1091" t="s">
        <v>311</v>
      </c>
      <c r="D50" s="1009"/>
      <c r="E50" s="1091" t="s">
        <v>312</v>
      </c>
      <c r="F50" s="1009"/>
      <c r="G50" s="1091" t="s">
        <v>314</v>
      </c>
      <c r="H50" s="1009"/>
      <c r="I50" s="1091" t="s">
        <v>322</v>
      </c>
      <c r="J50" s="1009"/>
      <c r="K50" s="1009"/>
      <c r="L50" s="1091"/>
      <c r="M50" s="1009"/>
      <c r="N50" s="1009"/>
      <c r="O50" s="1091"/>
      <c r="P50" s="1009"/>
      <c r="Q50" s="1091"/>
      <c r="R50" s="1009"/>
      <c r="S50" s="1092" t="s">
        <v>48</v>
      </c>
      <c r="T50" s="1009"/>
      <c r="U50" s="1009"/>
      <c r="V50" s="1009"/>
      <c r="W50" s="1009"/>
      <c r="X50" s="1009"/>
      <c r="Y50" s="1009"/>
      <c r="Z50" s="1009"/>
      <c r="AA50" s="1091" t="s">
        <v>305</v>
      </c>
      <c r="AB50" s="1009"/>
      <c r="AC50" s="1009"/>
      <c r="AD50" s="1009"/>
      <c r="AE50" s="1009"/>
      <c r="AF50" s="1091" t="s">
        <v>306</v>
      </c>
      <c r="AG50" s="1009"/>
      <c r="AH50" s="1009"/>
      <c r="AI50" s="363" t="s">
        <v>85</v>
      </c>
      <c r="AJ50" s="1093" t="s">
        <v>307</v>
      </c>
      <c r="AK50" s="1009"/>
      <c r="AL50" s="1009"/>
      <c r="AM50" s="1009"/>
      <c r="AN50" s="1009"/>
      <c r="AO50" s="1009"/>
      <c r="AP50" s="678">
        <v>2620100000</v>
      </c>
      <c r="AQ50" s="910">
        <v>9293083</v>
      </c>
      <c r="AR50" s="678">
        <v>198265001</v>
      </c>
      <c r="AS50" s="679">
        <v>0</v>
      </c>
      <c r="AT50" s="910">
        <v>40000000</v>
      </c>
      <c r="AU50" s="678">
        <v>-30706917</v>
      </c>
      <c r="AV50" s="910">
        <v>214984208</v>
      </c>
      <c r="AW50" s="678">
        <v>-174984208</v>
      </c>
      <c r="AX50" s="910">
        <v>214984208</v>
      </c>
      <c r="AY50" s="679">
        <v>0</v>
      </c>
      <c r="AZ50" s="678">
        <v>214984208</v>
      </c>
      <c r="BA50" s="679">
        <v>0</v>
      </c>
      <c r="BB50" s="679">
        <v>0</v>
      </c>
    </row>
    <row r="51" spans="1:54" x14ac:dyDescent="0.25">
      <c r="A51" s="1089" t="s">
        <v>34</v>
      </c>
      <c r="B51" s="1009"/>
      <c r="C51" s="1089" t="s">
        <v>311</v>
      </c>
      <c r="D51" s="1009"/>
      <c r="E51" s="1089" t="s">
        <v>312</v>
      </c>
      <c r="F51" s="1009"/>
      <c r="G51" s="1089" t="s">
        <v>316</v>
      </c>
      <c r="H51" s="1009"/>
      <c r="I51" s="1089"/>
      <c r="J51" s="1009"/>
      <c r="K51" s="1009"/>
      <c r="L51" s="1089"/>
      <c r="M51" s="1009"/>
      <c r="N51" s="1009"/>
      <c r="O51" s="1089"/>
      <c r="P51" s="1009"/>
      <c r="Q51" s="1089"/>
      <c r="R51" s="1009"/>
      <c r="S51" s="1096" t="s">
        <v>227</v>
      </c>
      <c r="T51" s="1009"/>
      <c r="U51" s="1009"/>
      <c r="V51" s="1009"/>
      <c r="W51" s="1009"/>
      <c r="X51" s="1009"/>
      <c r="Y51" s="1009"/>
      <c r="Z51" s="1009"/>
      <c r="AA51" s="1089" t="s">
        <v>305</v>
      </c>
      <c r="AB51" s="1009"/>
      <c r="AC51" s="1009"/>
      <c r="AD51" s="1009"/>
      <c r="AE51" s="1009"/>
      <c r="AF51" s="1089" t="s">
        <v>306</v>
      </c>
      <c r="AG51" s="1009"/>
      <c r="AH51" s="1009"/>
      <c r="AI51" s="360" t="s">
        <v>85</v>
      </c>
      <c r="AJ51" s="1090" t="s">
        <v>307</v>
      </c>
      <c r="AK51" s="1009"/>
      <c r="AL51" s="1009"/>
      <c r="AM51" s="1009"/>
      <c r="AN51" s="1009"/>
      <c r="AO51" s="1009"/>
      <c r="AP51" s="673">
        <v>43211545217</v>
      </c>
      <c r="AQ51" s="908">
        <v>0</v>
      </c>
      <c r="AR51" s="673">
        <v>3910000000</v>
      </c>
      <c r="AS51" s="674">
        <v>0</v>
      </c>
      <c r="AT51" s="907">
        <v>3323522561</v>
      </c>
      <c r="AU51" s="673">
        <v>-3323522561</v>
      </c>
      <c r="AV51" s="907">
        <v>3323522561</v>
      </c>
      <c r="AW51" s="674">
        <v>0</v>
      </c>
      <c r="AX51" s="907">
        <v>3323522561</v>
      </c>
      <c r="AY51" s="674">
        <v>0</v>
      </c>
      <c r="AZ51" s="673">
        <v>3323522561</v>
      </c>
      <c r="BA51" s="674">
        <v>0</v>
      </c>
      <c r="BB51" s="673">
        <v>31941267</v>
      </c>
    </row>
    <row r="52" spans="1:54" x14ac:dyDescent="0.25">
      <c r="A52" s="1089" t="s">
        <v>34</v>
      </c>
      <c r="B52" s="1009"/>
      <c r="C52" s="1089" t="s">
        <v>311</v>
      </c>
      <c r="D52" s="1009"/>
      <c r="E52" s="1089" t="s">
        <v>312</v>
      </c>
      <c r="F52" s="1009"/>
      <c r="G52" s="1089" t="s">
        <v>316</v>
      </c>
      <c r="H52" s="1009"/>
      <c r="I52" s="1089" t="s">
        <v>311</v>
      </c>
      <c r="J52" s="1009"/>
      <c r="K52" s="1009"/>
      <c r="L52" s="1089"/>
      <c r="M52" s="1009"/>
      <c r="N52" s="1009"/>
      <c r="O52" s="1089"/>
      <c r="P52" s="1009"/>
      <c r="Q52" s="1089"/>
      <c r="R52" s="1009"/>
      <c r="S52" s="1096" t="s">
        <v>229</v>
      </c>
      <c r="T52" s="1009"/>
      <c r="U52" s="1009"/>
      <c r="V52" s="1009"/>
      <c r="W52" s="1009"/>
      <c r="X52" s="1009"/>
      <c r="Y52" s="1009"/>
      <c r="Z52" s="1009"/>
      <c r="AA52" s="1089" t="s">
        <v>305</v>
      </c>
      <c r="AB52" s="1009"/>
      <c r="AC52" s="1009"/>
      <c r="AD52" s="1009"/>
      <c r="AE52" s="1009"/>
      <c r="AF52" s="1089" t="s">
        <v>306</v>
      </c>
      <c r="AG52" s="1009"/>
      <c r="AH52" s="1009"/>
      <c r="AI52" s="360" t="s">
        <v>85</v>
      </c>
      <c r="AJ52" s="1090" t="s">
        <v>307</v>
      </c>
      <c r="AK52" s="1009"/>
      <c r="AL52" s="1009"/>
      <c r="AM52" s="1009"/>
      <c r="AN52" s="1009"/>
      <c r="AO52" s="1009"/>
      <c r="AP52" s="673">
        <v>22794858469</v>
      </c>
      <c r="AQ52" s="908">
        <v>0</v>
      </c>
      <c r="AR52" s="673">
        <v>2250000000</v>
      </c>
      <c r="AS52" s="674">
        <v>0</v>
      </c>
      <c r="AT52" s="907">
        <v>1671067804</v>
      </c>
      <c r="AU52" s="673">
        <v>-1671067804</v>
      </c>
      <c r="AV52" s="907">
        <v>1671067804</v>
      </c>
      <c r="AW52" s="674">
        <v>0</v>
      </c>
      <c r="AX52" s="907">
        <v>1671067804</v>
      </c>
      <c r="AY52" s="674">
        <v>0</v>
      </c>
      <c r="AZ52" s="673">
        <v>1671067804</v>
      </c>
      <c r="BA52" s="674">
        <v>0</v>
      </c>
      <c r="BB52" s="673">
        <v>31215404</v>
      </c>
    </row>
    <row r="53" spans="1:54" x14ac:dyDescent="0.25">
      <c r="A53" s="1091" t="s">
        <v>34</v>
      </c>
      <c r="B53" s="1009"/>
      <c r="C53" s="1091" t="s">
        <v>311</v>
      </c>
      <c r="D53" s="1009"/>
      <c r="E53" s="1091" t="s">
        <v>312</v>
      </c>
      <c r="F53" s="1009"/>
      <c r="G53" s="1091" t="s">
        <v>316</v>
      </c>
      <c r="H53" s="1009"/>
      <c r="I53" s="1091" t="s">
        <v>311</v>
      </c>
      <c r="J53" s="1009"/>
      <c r="K53" s="1009"/>
      <c r="L53" s="1091" t="s">
        <v>311</v>
      </c>
      <c r="M53" s="1009"/>
      <c r="N53" s="1009"/>
      <c r="O53" s="1091"/>
      <c r="P53" s="1009"/>
      <c r="Q53" s="1091"/>
      <c r="R53" s="1009"/>
      <c r="S53" s="1092" t="s">
        <v>49</v>
      </c>
      <c r="T53" s="1009"/>
      <c r="U53" s="1009"/>
      <c r="V53" s="1009"/>
      <c r="W53" s="1009"/>
      <c r="X53" s="1009"/>
      <c r="Y53" s="1009"/>
      <c r="Z53" s="1009"/>
      <c r="AA53" s="1091" t="s">
        <v>305</v>
      </c>
      <c r="AB53" s="1009"/>
      <c r="AC53" s="1009"/>
      <c r="AD53" s="1009"/>
      <c r="AE53" s="1009"/>
      <c r="AF53" s="1091" t="s">
        <v>306</v>
      </c>
      <c r="AG53" s="1009"/>
      <c r="AH53" s="1009"/>
      <c r="AI53" s="363" t="s">
        <v>85</v>
      </c>
      <c r="AJ53" s="1093" t="s">
        <v>307</v>
      </c>
      <c r="AK53" s="1009"/>
      <c r="AL53" s="1009"/>
      <c r="AM53" s="1009"/>
      <c r="AN53" s="1009"/>
      <c r="AO53" s="1009"/>
      <c r="AP53" s="678">
        <v>4351217965</v>
      </c>
      <c r="AQ53" s="911">
        <v>0</v>
      </c>
      <c r="AR53" s="678">
        <v>350000000</v>
      </c>
      <c r="AS53" s="679">
        <v>0</v>
      </c>
      <c r="AT53" s="910">
        <v>356855400</v>
      </c>
      <c r="AU53" s="678">
        <v>-356855400</v>
      </c>
      <c r="AV53" s="910">
        <v>356855400</v>
      </c>
      <c r="AW53" s="679">
        <v>0</v>
      </c>
      <c r="AX53" s="910">
        <v>356855400</v>
      </c>
      <c r="AY53" s="679">
        <v>0</v>
      </c>
      <c r="AZ53" s="678">
        <v>356855400</v>
      </c>
      <c r="BA53" s="679">
        <v>0</v>
      </c>
      <c r="BB53" s="679">
        <v>0</v>
      </c>
    </row>
    <row r="54" spans="1:54" x14ac:dyDescent="0.25">
      <c r="A54" s="1091" t="s">
        <v>34</v>
      </c>
      <c r="B54" s="1009"/>
      <c r="C54" s="1091" t="s">
        <v>311</v>
      </c>
      <c r="D54" s="1009"/>
      <c r="E54" s="1091" t="s">
        <v>312</v>
      </c>
      <c r="F54" s="1009"/>
      <c r="G54" s="1091" t="s">
        <v>316</v>
      </c>
      <c r="H54" s="1009"/>
      <c r="I54" s="1091" t="s">
        <v>311</v>
      </c>
      <c r="J54" s="1009"/>
      <c r="K54" s="1009"/>
      <c r="L54" s="1091" t="s">
        <v>314</v>
      </c>
      <c r="M54" s="1009"/>
      <c r="N54" s="1009"/>
      <c r="O54" s="1091"/>
      <c r="P54" s="1009"/>
      <c r="Q54" s="1091"/>
      <c r="R54" s="1009"/>
      <c r="S54" s="1092" t="s">
        <v>50</v>
      </c>
      <c r="T54" s="1009"/>
      <c r="U54" s="1009"/>
      <c r="V54" s="1009"/>
      <c r="W54" s="1009"/>
      <c r="X54" s="1009"/>
      <c r="Y54" s="1009"/>
      <c r="Z54" s="1009"/>
      <c r="AA54" s="1091" t="s">
        <v>305</v>
      </c>
      <c r="AB54" s="1009"/>
      <c r="AC54" s="1009"/>
      <c r="AD54" s="1009"/>
      <c r="AE54" s="1009"/>
      <c r="AF54" s="1091" t="s">
        <v>306</v>
      </c>
      <c r="AG54" s="1009"/>
      <c r="AH54" s="1009"/>
      <c r="AI54" s="363" t="s">
        <v>85</v>
      </c>
      <c r="AJ54" s="1093" t="s">
        <v>307</v>
      </c>
      <c r="AK54" s="1009"/>
      <c r="AL54" s="1009"/>
      <c r="AM54" s="1009"/>
      <c r="AN54" s="1009"/>
      <c r="AO54" s="1009"/>
      <c r="AP54" s="678">
        <v>3124691545</v>
      </c>
      <c r="AQ54" s="911">
        <v>0</v>
      </c>
      <c r="AR54" s="678">
        <v>800000000</v>
      </c>
      <c r="AS54" s="679">
        <v>0</v>
      </c>
      <c r="AT54" s="910">
        <v>11118204</v>
      </c>
      <c r="AU54" s="678">
        <v>-11118204</v>
      </c>
      <c r="AV54" s="910">
        <v>11118204</v>
      </c>
      <c r="AW54" s="679">
        <v>0</v>
      </c>
      <c r="AX54" s="910">
        <v>11118204</v>
      </c>
      <c r="AY54" s="679">
        <v>0</v>
      </c>
      <c r="AZ54" s="678">
        <v>11118204</v>
      </c>
      <c r="BA54" s="679">
        <v>0</v>
      </c>
      <c r="BB54" s="679">
        <v>0</v>
      </c>
    </row>
    <row r="55" spans="1:54" x14ac:dyDescent="0.25">
      <c r="A55" s="1091" t="s">
        <v>34</v>
      </c>
      <c r="B55" s="1009"/>
      <c r="C55" s="1091" t="s">
        <v>311</v>
      </c>
      <c r="D55" s="1009"/>
      <c r="E55" s="1091" t="s">
        <v>312</v>
      </c>
      <c r="F55" s="1009"/>
      <c r="G55" s="1091" t="s">
        <v>316</v>
      </c>
      <c r="H55" s="1009"/>
      <c r="I55" s="1091" t="s">
        <v>311</v>
      </c>
      <c r="J55" s="1009"/>
      <c r="K55" s="1009"/>
      <c r="L55" s="1091" t="s">
        <v>321</v>
      </c>
      <c r="M55" s="1009"/>
      <c r="N55" s="1009"/>
      <c r="O55" s="1091"/>
      <c r="P55" s="1009"/>
      <c r="Q55" s="1091"/>
      <c r="R55" s="1009"/>
      <c r="S55" s="1092" t="s">
        <v>51</v>
      </c>
      <c r="T55" s="1009"/>
      <c r="U55" s="1009"/>
      <c r="V55" s="1009"/>
      <c r="W55" s="1009"/>
      <c r="X55" s="1009"/>
      <c r="Y55" s="1009"/>
      <c r="Z55" s="1009"/>
      <c r="AA55" s="1091" t="s">
        <v>305</v>
      </c>
      <c r="AB55" s="1009"/>
      <c r="AC55" s="1009"/>
      <c r="AD55" s="1009"/>
      <c r="AE55" s="1009"/>
      <c r="AF55" s="1091" t="s">
        <v>306</v>
      </c>
      <c r="AG55" s="1009"/>
      <c r="AH55" s="1009"/>
      <c r="AI55" s="363" t="s">
        <v>85</v>
      </c>
      <c r="AJ55" s="1093" t="s">
        <v>307</v>
      </c>
      <c r="AK55" s="1009"/>
      <c r="AL55" s="1009"/>
      <c r="AM55" s="1009"/>
      <c r="AN55" s="1009"/>
      <c r="AO55" s="1009"/>
      <c r="AP55" s="678">
        <v>5351871042</v>
      </c>
      <c r="AQ55" s="911">
        <v>0</v>
      </c>
      <c r="AR55" s="678">
        <v>300000000</v>
      </c>
      <c r="AS55" s="679">
        <v>0</v>
      </c>
      <c r="AT55" s="910">
        <v>439999000</v>
      </c>
      <c r="AU55" s="678">
        <v>-439999000</v>
      </c>
      <c r="AV55" s="910">
        <v>439999000</v>
      </c>
      <c r="AW55" s="679">
        <v>0</v>
      </c>
      <c r="AX55" s="910">
        <v>439999000</v>
      </c>
      <c r="AY55" s="679">
        <v>0</v>
      </c>
      <c r="AZ55" s="678">
        <v>439999000</v>
      </c>
      <c r="BA55" s="679">
        <v>0</v>
      </c>
      <c r="BB55" s="678">
        <v>666042</v>
      </c>
    </row>
    <row r="56" spans="1:54" x14ac:dyDescent="0.25">
      <c r="A56" s="1091" t="s">
        <v>34</v>
      </c>
      <c r="B56" s="1009"/>
      <c r="C56" s="1091" t="s">
        <v>311</v>
      </c>
      <c r="D56" s="1009"/>
      <c r="E56" s="1091" t="s">
        <v>312</v>
      </c>
      <c r="F56" s="1009"/>
      <c r="G56" s="1091" t="s">
        <v>316</v>
      </c>
      <c r="H56" s="1009"/>
      <c r="I56" s="1091" t="s">
        <v>311</v>
      </c>
      <c r="J56" s="1009"/>
      <c r="K56" s="1009"/>
      <c r="L56" s="1091" t="s">
        <v>315</v>
      </c>
      <c r="M56" s="1009"/>
      <c r="N56" s="1009"/>
      <c r="O56" s="1091"/>
      <c r="P56" s="1009"/>
      <c r="Q56" s="1091"/>
      <c r="R56" s="1009"/>
      <c r="S56" s="1092" t="s">
        <v>52</v>
      </c>
      <c r="T56" s="1009"/>
      <c r="U56" s="1009"/>
      <c r="V56" s="1009"/>
      <c r="W56" s="1009"/>
      <c r="X56" s="1009"/>
      <c r="Y56" s="1009"/>
      <c r="Z56" s="1009"/>
      <c r="AA56" s="1091" t="s">
        <v>305</v>
      </c>
      <c r="AB56" s="1009"/>
      <c r="AC56" s="1009"/>
      <c r="AD56" s="1009"/>
      <c r="AE56" s="1009"/>
      <c r="AF56" s="1091" t="s">
        <v>306</v>
      </c>
      <c r="AG56" s="1009"/>
      <c r="AH56" s="1009"/>
      <c r="AI56" s="363" t="s">
        <v>85</v>
      </c>
      <c r="AJ56" s="1093" t="s">
        <v>307</v>
      </c>
      <c r="AK56" s="1009"/>
      <c r="AL56" s="1009"/>
      <c r="AM56" s="1009"/>
      <c r="AN56" s="1009"/>
      <c r="AO56" s="1009"/>
      <c r="AP56" s="678">
        <v>8832131228</v>
      </c>
      <c r="AQ56" s="911">
        <v>0</v>
      </c>
      <c r="AR56" s="678">
        <v>700000000</v>
      </c>
      <c r="AS56" s="679">
        <v>0</v>
      </c>
      <c r="AT56" s="910">
        <v>763672200</v>
      </c>
      <c r="AU56" s="678">
        <v>-763672200</v>
      </c>
      <c r="AV56" s="910">
        <v>763672200</v>
      </c>
      <c r="AW56" s="679">
        <v>0</v>
      </c>
      <c r="AX56" s="910">
        <v>763672200</v>
      </c>
      <c r="AY56" s="679">
        <v>0</v>
      </c>
      <c r="AZ56" s="678">
        <v>763672200</v>
      </c>
      <c r="BA56" s="679">
        <v>0</v>
      </c>
      <c r="BB56" s="678">
        <v>30549362</v>
      </c>
    </row>
    <row r="57" spans="1:54" x14ac:dyDescent="0.25">
      <c r="A57" s="1091" t="s">
        <v>34</v>
      </c>
      <c r="B57" s="1009"/>
      <c r="C57" s="1091" t="s">
        <v>311</v>
      </c>
      <c r="D57" s="1009"/>
      <c r="E57" s="1091" t="s">
        <v>312</v>
      </c>
      <c r="F57" s="1009"/>
      <c r="G57" s="1091" t="s">
        <v>316</v>
      </c>
      <c r="H57" s="1009"/>
      <c r="I57" s="1091" t="s">
        <v>311</v>
      </c>
      <c r="J57" s="1009"/>
      <c r="K57" s="1009"/>
      <c r="L57" s="1091" t="s">
        <v>316</v>
      </c>
      <c r="M57" s="1009"/>
      <c r="N57" s="1009"/>
      <c r="O57" s="1091"/>
      <c r="P57" s="1009"/>
      <c r="Q57" s="1091"/>
      <c r="R57" s="1009"/>
      <c r="S57" s="1092" t="s">
        <v>53</v>
      </c>
      <c r="T57" s="1009"/>
      <c r="U57" s="1009"/>
      <c r="V57" s="1009"/>
      <c r="W57" s="1009"/>
      <c r="X57" s="1009"/>
      <c r="Y57" s="1009"/>
      <c r="Z57" s="1009"/>
      <c r="AA57" s="1091" t="s">
        <v>305</v>
      </c>
      <c r="AB57" s="1009"/>
      <c r="AC57" s="1009"/>
      <c r="AD57" s="1009"/>
      <c r="AE57" s="1009"/>
      <c r="AF57" s="1091" t="s">
        <v>306</v>
      </c>
      <c r="AG57" s="1009"/>
      <c r="AH57" s="1009"/>
      <c r="AI57" s="363" t="s">
        <v>85</v>
      </c>
      <c r="AJ57" s="1093" t="s">
        <v>307</v>
      </c>
      <c r="AK57" s="1009"/>
      <c r="AL57" s="1009"/>
      <c r="AM57" s="1009"/>
      <c r="AN57" s="1009"/>
      <c r="AO57" s="1009"/>
      <c r="AP57" s="678">
        <v>1134946689</v>
      </c>
      <c r="AQ57" s="911">
        <v>0</v>
      </c>
      <c r="AR57" s="678">
        <v>100000000</v>
      </c>
      <c r="AS57" s="679">
        <v>0</v>
      </c>
      <c r="AT57" s="910">
        <v>99423000</v>
      </c>
      <c r="AU57" s="678">
        <v>-99423000</v>
      </c>
      <c r="AV57" s="910">
        <v>99423000</v>
      </c>
      <c r="AW57" s="679">
        <v>0</v>
      </c>
      <c r="AX57" s="910">
        <v>99423000</v>
      </c>
      <c r="AY57" s="679">
        <v>0</v>
      </c>
      <c r="AZ57" s="678">
        <v>99423000</v>
      </c>
      <c r="BA57" s="679">
        <v>0</v>
      </c>
      <c r="BB57" s="679">
        <v>0</v>
      </c>
    </row>
    <row r="58" spans="1:54" x14ac:dyDescent="0.25">
      <c r="A58" s="1089" t="s">
        <v>34</v>
      </c>
      <c r="B58" s="1009"/>
      <c r="C58" s="1089" t="s">
        <v>311</v>
      </c>
      <c r="D58" s="1009"/>
      <c r="E58" s="1089" t="s">
        <v>312</v>
      </c>
      <c r="F58" s="1009"/>
      <c r="G58" s="1089" t="s">
        <v>316</v>
      </c>
      <c r="H58" s="1009"/>
      <c r="I58" s="1089" t="s">
        <v>314</v>
      </c>
      <c r="J58" s="1009"/>
      <c r="K58" s="1009"/>
      <c r="L58" s="1089"/>
      <c r="M58" s="1009"/>
      <c r="N58" s="1009"/>
      <c r="O58" s="1089"/>
      <c r="P58" s="1009"/>
      <c r="Q58" s="1089"/>
      <c r="R58" s="1009"/>
      <c r="S58" s="1096" t="s">
        <v>323</v>
      </c>
      <c r="T58" s="1009"/>
      <c r="U58" s="1009"/>
      <c r="V58" s="1009"/>
      <c r="W58" s="1009"/>
      <c r="X58" s="1009"/>
      <c r="Y58" s="1009"/>
      <c r="Z58" s="1009"/>
      <c r="AA58" s="1089" t="s">
        <v>305</v>
      </c>
      <c r="AB58" s="1009"/>
      <c r="AC58" s="1009"/>
      <c r="AD58" s="1009"/>
      <c r="AE58" s="1009"/>
      <c r="AF58" s="1089" t="s">
        <v>306</v>
      </c>
      <c r="AG58" s="1009"/>
      <c r="AH58" s="1009"/>
      <c r="AI58" s="360" t="s">
        <v>85</v>
      </c>
      <c r="AJ58" s="1090" t="s">
        <v>307</v>
      </c>
      <c r="AK58" s="1009"/>
      <c r="AL58" s="1009"/>
      <c r="AM58" s="1009"/>
      <c r="AN58" s="1009"/>
      <c r="AO58" s="1009"/>
      <c r="AP58" s="673">
        <v>14524261648</v>
      </c>
      <c r="AQ58" s="908">
        <v>0</v>
      </c>
      <c r="AR58" s="673">
        <v>910000000</v>
      </c>
      <c r="AS58" s="674">
        <v>0</v>
      </c>
      <c r="AT58" s="907">
        <v>1192318557</v>
      </c>
      <c r="AU58" s="673">
        <v>-1192318557</v>
      </c>
      <c r="AV58" s="907">
        <v>1192318557</v>
      </c>
      <c r="AW58" s="674">
        <v>0</v>
      </c>
      <c r="AX58" s="907">
        <v>1192318557</v>
      </c>
      <c r="AY58" s="674">
        <v>0</v>
      </c>
      <c r="AZ58" s="673">
        <v>1192318557</v>
      </c>
      <c r="BA58" s="674">
        <v>0</v>
      </c>
      <c r="BB58" s="673">
        <v>725863</v>
      </c>
    </row>
    <row r="59" spans="1:54" x14ac:dyDescent="0.25">
      <c r="A59" s="1091" t="s">
        <v>34</v>
      </c>
      <c r="B59" s="1009"/>
      <c r="C59" s="1091" t="s">
        <v>311</v>
      </c>
      <c r="D59" s="1009"/>
      <c r="E59" s="1091" t="s">
        <v>312</v>
      </c>
      <c r="F59" s="1009"/>
      <c r="G59" s="1091" t="s">
        <v>316</v>
      </c>
      <c r="H59" s="1009"/>
      <c r="I59" s="1091" t="s">
        <v>314</v>
      </c>
      <c r="J59" s="1009"/>
      <c r="K59" s="1009"/>
      <c r="L59" s="1091" t="s">
        <v>311</v>
      </c>
      <c r="M59" s="1009"/>
      <c r="N59" s="1009"/>
      <c r="O59" s="1091"/>
      <c r="P59" s="1009"/>
      <c r="Q59" s="1091"/>
      <c r="R59" s="1009"/>
      <c r="S59" s="1092" t="s">
        <v>54</v>
      </c>
      <c r="T59" s="1009"/>
      <c r="U59" s="1009"/>
      <c r="V59" s="1009"/>
      <c r="W59" s="1009"/>
      <c r="X59" s="1009"/>
      <c r="Y59" s="1009"/>
      <c r="Z59" s="1009"/>
      <c r="AA59" s="1091" t="s">
        <v>305</v>
      </c>
      <c r="AB59" s="1009"/>
      <c r="AC59" s="1009"/>
      <c r="AD59" s="1009"/>
      <c r="AE59" s="1009"/>
      <c r="AF59" s="1091" t="s">
        <v>306</v>
      </c>
      <c r="AG59" s="1009"/>
      <c r="AH59" s="1009"/>
      <c r="AI59" s="363" t="s">
        <v>85</v>
      </c>
      <c r="AJ59" s="1093" t="s">
        <v>307</v>
      </c>
      <c r="AK59" s="1009"/>
      <c r="AL59" s="1009"/>
      <c r="AM59" s="1009"/>
      <c r="AN59" s="1009"/>
      <c r="AO59" s="1009"/>
      <c r="AP59" s="678">
        <v>134144700</v>
      </c>
      <c r="AQ59" s="911">
        <v>0</v>
      </c>
      <c r="AR59" s="678">
        <v>5000000</v>
      </c>
      <c r="AS59" s="679">
        <v>0</v>
      </c>
      <c r="AT59" s="910">
        <v>11032800</v>
      </c>
      <c r="AU59" s="678">
        <v>-11032800</v>
      </c>
      <c r="AV59" s="910">
        <v>11032800</v>
      </c>
      <c r="AW59" s="679">
        <v>0</v>
      </c>
      <c r="AX59" s="910">
        <v>11032800</v>
      </c>
      <c r="AY59" s="679">
        <v>0</v>
      </c>
      <c r="AZ59" s="678">
        <v>11032800</v>
      </c>
      <c r="BA59" s="679">
        <v>0</v>
      </c>
      <c r="BB59" s="679">
        <v>0</v>
      </c>
    </row>
    <row r="60" spans="1:54" x14ac:dyDescent="0.25">
      <c r="A60" s="1091" t="s">
        <v>34</v>
      </c>
      <c r="B60" s="1009"/>
      <c r="C60" s="1091" t="s">
        <v>311</v>
      </c>
      <c r="D60" s="1009"/>
      <c r="E60" s="1091" t="s">
        <v>312</v>
      </c>
      <c r="F60" s="1009"/>
      <c r="G60" s="1091" t="s">
        <v>316</v>
      </c>
      <c r="H60" s="1009"/>
      <c r="I60" s="1091" t="s">
        <v>314</v>
      </c>
      <c r="J60" s="1009"/>
      <c r="K60" s="1009"/>
      <c r="L60" s="1091" t="s">
        <v>314</v>
      </c>
      <c r="M60" s="1009"/>
      <c r="N60" s="1009"/>
      <c r="O60" s="1091"/>
      <c r="P60" s="1009"/>
      <c r="Q60" s="1091"/>
      <c r="R60" s="1009"/>
      <c r="S60" s="1092" t="s">
        <v>55</v>
      </c>
      <c r="T60" s="1009"/>
      <c r="U60" s="1009"/>
      <c r="V60" s="1009"/>
      <c r="W60" s="1009"/>
      <c r="X60" s="1009"/>
      <c r="Y60" s="1009"/>
      <c r="Z60" s="1009"/>
      <c r="AA60" s="1091" t="s">
        <v>305</v>
      </c>
      <c r="AB60" s="1009"/>
      <c r="AC60" s="1009"/>
      <c r="AD60" s="1009"/>
      <c r="AE60" s="1009"/>
      <c r="AF60" s="1091" t="s">
        <v>306</v>
      </c>
      <c r="AG60" s="1009"/>
      <c r="AH60" s="1009"/>
      <c r="AI60" s="363" t="s">
        <v>85</v>
      </c>
      <c r="AJ60" s="1093" t="s">
        <v>307</v>
      </c>
      <c r="AK60" s="1009"/>
      <c r="AL60" s="1009"/>
      <c r="AM60" s="1009"/>
      <c r="AN60" s="1009"/>
      <c r="AO60" s="1009"/>
      <c r="AP60" s="678">
        <v>6642403045</v>
      </c>
      <c r="AQ60" s="911">
        <v>0</v>
      </c>
      <c r="AR60" s="678">
        <v>400000000</v>
      </c>
      <c r="AS60" s="679">
        <v>0</v>
      </c>
      <c r="AT60" s="910">
        <v>542697757</v>
      </c>
      <c r="AU60" s="678">
        <v>-542697757</v>
      </c>
      <c r="AV60" s="910">
        <v>542697757</v>
      </c>
      <c r="AW60" s="679">
        <v>0</v>
      </c>
      <c r="AX60" s="910">
        <v>542697757</v>
      </c>
      <c r="AY60" s="679">
        <v>0</v>
      </c>
      <c r="AZ60" s="678">
        <v>542697757</v>
      </c>
      <c r="BA60" s="679">
        <v>0</v>
      </c>
      <c r="BB60" s="679">
        <v>0</v>
      </c>
    </row>
    <row r="61" spans="1:54" x14ac:dyDescent="0.25">
      <c r="A61" s="1091" t="s">
        <v>34</v>
      </c>
      <c r="B61" s="1009"/>
      <c r="C61" s="1091" t="s">
        <v>311</v>
      </c>
      <c r="D61" s="1009"/>
      <c r="E61" s="1091" t="s">
        <v>312</v>
      </c>
      <c r="F61" s="1009"/>
      <c r="G61" s="1091" t="s">
        <v>316</v>
      </c>
      <c r="H61" s="1009"/>
      <c r="I61" s="1091" t="s">
        <v>314</v>
      </c>
      <c r="J61" s="1009"/>
      <c r="K61" s="1009"/>
      <c r="L61" s="1091" t="s">
        <v>321</v>
      </c>
      <c r="M61" s="1009"/>
      <c r="N61" s="1009"/>
      <c r="O61" s="1091"/>
      <c r="P61" s="1009"/>
      <c r="Q61" s="1091"/>
      <c r="R61" s="1009"/>
      <c r="S61" s="1092" t="s">
        <v>56</v>
      </c>
      <c r="T61" s="1009"/>
      <c r="U61" s="1009"/>
      <c r="V61" s="1009"/>
      <c r="W61" s="1009"/>
      <c r="X61" s="1009"/>
      <c r="Y61" s="1009"/>
      <c r="Z61" s="1009"/>
      <c r="AA61" s="1091" t="s">
        <v>305</v>
      </c>
      <c r="AB61" s="1009"/>
      <c r="AC61" s="1009"/>
      <c r="AD61" s="1009"/>
      <c r="AE61" s="1009"/>
      <c r="AF61" s="1091" t="s">
        <v>306</v>
      </c>
      <c r="AG61" s="1009"/>
      <c r="AH61" s="1009"/>
      <c r="AI61" s="363" t="s">
        <v>85</v>
      </c>
      <c r="AJ61" s="1093" t="s">
        <v>307</v>
      </c>
      <c r="AK61" s="1009"/>
      <c r="AL61" s="1009"/>
      <c r="AM61" s="1009"/>
      <c r="AN61" s="1009"/>
      <c r="AO61" s="1009"/>
      <c r="AP61" s="678">
        <v>7662566613</v>
      </c>
      <c r="AQ61" s="911">
        <v>0</v>
      </c>
      <c r="AR61" s="678">
        <v>500000000</v>
      </c>
      <c r="AS61" s="679">
        <v>0</v>
      </c>
      <c r="AT61" s="910">
        <v>638588000</v>
      </c>
      <c r="AU61" s="678">
        <v>-638588000</v>
      </c>
      <c r="AV61" s="910">
        <v>638588000</v>
      </c>
      <c r="AW61" s="679">
        <v>0</v>
      </c>
      <c r="AX61" s="910">
        <v>638588000</v>
      </c>
      <c r="AY61" s="679">
        <v>0</v>
      </c>
      <c r="AZ61" s="678">
        <v>638588000</v>
      </c>
      <c r="BA61" s="679">
        <v>0</v>
      </c>
      <c r="BB61" s="678">
        <v>725863</v>
      </c>
    </row>
    <row r="62" spans="1:54" x14ac:dyDescent="0.25">
      <c r="A62" s="1091" t="s">
        <v>34</v>
      </c>
      <c r="B62" s="1009"/>
      <c r="C62" s="1091" t="s">
        <v>311</v>
      </c>
      <c r="D62" s="1009"/>
      <c r="E62" s="1091" t="s">
        <v>312</v>
      </c>
      <c r="F62" s="1009"/>
      <c r="G62" s="1091" t="s">
        <v>316</v>
      </c>
      <c r="H62" s="1009"/>
      <c r="I62" s="1091" t="s">
        <v>314</v>
      </c>
      <c r="J62" s="1009"/>
      <c r="K62" s="1009"/>
      <c r="L62" s="1091" t="s">
        <v>324</v>
      </c>
      <c r="M62" s="1009"/>
      <c r="N62" s="1009"/>
      <c r="O62" s="1091"/>
      <c r="P62" s="1009"/>
      <c r="Q62" s="1091"/>
      <c r="R62" s="1009"/>
      <c r="S62" s="1092" t="s">
        <v>57</v>
      </c>
      <c r="T62" s="1009"/>
      <c r="U62" s="1009"/>
      <c r="V62" s="1009"/>
      <c r="W62" s="1009"/>
      <c r="X62" s="1009"/>
      <c r="Y62" s="1009"/>
      <c r="Z62" s="1009"/>
      <c r="AA62" s="1091" t="s">
        <v>305</v>
      </c>
      <c r="AB62" s="1009"/>
      <c r="AC62" s="1009"/>
      <c r="AD62" s="1009"/>
      <c r="AE62" s="1009"/>
      <c r="AF62" s="1091" t="s">
        <v>306</v>
      </c>
      <c r="AG62" s="1009"/>
      <c r="AH62" s="1009"/>
      <c r="AI62" s="363" t="s">
        <v>85</v>
      </c>
      <c r="AJ62" s="1093" t="s">
        <v>307</v>
      </c>
      <c r="AK62" s="1009"/>
      <c r="AL62" s="1009"/>
      <c r="AM62" s="1009"/>
      <c r="AN62" s="1009"/>
      <c r="AO62" s="1009"/>
      <c r="AP62" s="678">
        <v>85147290</v>
      </c>
      <c r="AQ62" s="911">
        <v>0</v>
      </c>
      <c r="AR62" s="678">
        <v>5000000</v>
      </c>
      <c r="AS62" s="679">
        <v>0</v>
      </c>
      <c r="AT62" s="911">
        <v>0</v>
      </c>
      <c r="AU62" s="679">
        <v>0</v>
      </c>
      <c r="AV62" s="911">
        <v>0</v>
      </c>
      <c r="AW62" s="679">
        <v>0</v>
      </c>
      <c r="AX62" s="911">
        <v>0</v>
      </c>
      <c r="AY62" s="679">
        <v>0</v>
      </c>
      <c r="AZ62" s="679">
        <v>0</v>
      </c>
      <c r="BA62" s="679">
        <v>0</v>
      </c>
      <c r="BB62" s="679">
        <v>0</v>
      </c>
    </row>
    <row r="63" spans="1:54" x14ac:dyDescent="0.25">
      <c r="A63" s="1091" t="s">
        <v>34</v>
      </c>
      <c r="B63" s="1009"/>
      <c r="C63" s="1091" t="s">
        <v>311</v>
      </c>
      <c r="D63" s="1009"/>
      <c r="E63" s="1091" t="s">
        <v>312</v>
      </c>
      <c r="F63" s="1009"/>
      <c r="G63" s="1091" t="s">
        <v>316</v>
      </c>
      <c r="H63" s="1009"/>
      <c r="I63" s="1091" t="s">
        <v>324</v>
      </c>
      <c r="J63" s="1009"/>
      <c r="K63" s="1009"/>
      <c r="L63" s="1091"/>
      <c r="M63" s="1009"/>
      <c r="N63" s="1009"/>
      <c r="O63" s="1091"/>
      <c r="P63" s="1009"/>
      <c r="Q63" s="1091"/>
      <c r="R63" s="1009"/>
      <c r="S63" s="1092" t="s">
        <v>58</v>
      </c>
      <c r="T63" s="1009"/>
      <c r="U63" s="1009"/>
      <c r="V63" s="1009"/>
      <c r="W63" s="1009"/>
      <c r="X63" s="1009"/>
      <c r="Y63" s="1009"/>
      <c r="Z63" s="1009"/>
      <c r="AA63" s="1091" t="s">
        <v>305</v>
      </c>
      <c r="AB63" s="1009"/>
      <c r="AC63" s="1009"/>
      <c r="AD63" s="1009"/>
      <c r="AE63" s="1009"/>
      <c r="AF63" s="1091" t="s">
        <v>306</v>
      </c>
      <c r="AG63" s="1009"/>
      <c r="AH63" s="1009"/>
      <c r="AI63" s="363" t="s">
        <v>85</v>
      </c>
      <c r="AJ63" s="1093" t="s">
        <v>307</v>
      </c>
      <c r="AK63" s="1009"/>
      <c r="AL63" s="1009"/>
      <c r="AM63" s="1009"/>
      <c r="AN63" s="1009"/>
      <c r="AO63" s="1009"/>
      <c r="AP63" s="678">
        <v>3471591300</v>
      </c>
      <c r="AQ63" s="911">
        <v>0</v>
      </c>
      <c r="AR63" s="678">
        <v>450000000</v>
      </c>
      <c r="AS63" s="679">
        <v>0</v>
      </c>
      <c r="AT63" s="910">
        <v>275932300</v>
      </c>
      <c r="AU63" s="678">
        <v>-275932300</v>
      </c>
      <c r="AV63" s="910">
        <v>275932300</v>
      </c>
      <c r="AW63" s="679">
        <v>0</v>
      </c>
      <c r="AX63" s="910">
        <v>275932300</v>
      </c>
      <c r="AY63" s="679">
        <v>0</v>
      </c>
      <c r="AZ63" s="678">
        <v>275932300</v>
      </c>
      <c r="BA63" s="679">
        <v>0</v>
      </c>
      <c r="BB63" s="679">
        <v>0</v>
      </c>
    </row>
    <row r="64" spans="1:54" x14ac:dyDescent="0.25">
      <c r="A64" s="1091" t="s">
        <v>34</v>
      </c>
      <c r="B64" s="1009"/>
      <c r="C64" s="1091" t="s">
        <v>311</v>
      </c>
      <c r="D64" s="1009"/>
      <c r="E64" s="1091" t="s">
        <v>312</v>
      </c>
      <c r="F64" s="1009"/>
      <c r="G64" s="1091" t="s">
        <v>316</v>
      </c>
      <c r="H64" s="1009"/>
      <c r="I64" s="1091" t="s">
        <v>325</v>
      </c>
      <c r="J64" s="1009"/>
      <c r="K64" s="1009"/>
      <c r="L64" s="1091"/>
      <c r="M64" s="1009"/>
      <c r="N64" s="1009"/>
      <c r="O64" s="1091"/>
      <c r="P64" s="1009"/>
      <c r="Q64" s="1091"/>
      <c r="R64" s="1009"/>
      <c r="S64" s="1092" t="s">
        <v>59</v>
      </c>
      <c r="T64" s="1009"/>
      <c r="U64" s="1009"/>
      <c r="V64" s="1009"/>
      <c r="W64" s="1009"/>
      <c r="X64" s="1009"/>
      <c r="Y64" s="1009"/>
      <c r="Z64" s="1009"/>
      <c r="AA64" s="1091" t="s">
        <v>305</v>
      </c>
      <c r="AB64" s="1009"/>
      <c r="AC64" s="1009"/>
      <c r="AD64" s="1009"/>
      <c r="AE64" s="1009"/>
      <c r="AF64" s="1091" t="s">
        <v>306</v>
      </c>
      <c r="AG64" s="1009"/>
      <c r="AH64" s="1009"/>
      <c r="AI64" s="363" t="s">
        <v>85</v>
      </c>
      <c r="AJ64" s="1093" t="s">
        <v>307</v>
      </c>
      <c r="AK64" s="1009"/>
      <c r="AL64" s="1009"/>
      <c r="AM64" s="1009"/>
      <c r="AN64" s="1009"/>
      <c r="AO64" s="1009"/>
      <c r="AP64" s="678">
        <v>615219400</v>
      </c>
      <c r="AQ64" s="911">
        <v>0</v>
      </c>
      <c r="AR64" s="678">
        <v>75000000</v>
      </c>
      <c r="AS64" s="679">
        <v>0</v>
      </c>
      <c r="AT64" s="910">
        <v>46077200</v>
      </c>
      <c r="AU64" s="678">
        <v>-46077200</v>
      </c>
      <c r="AV64" s="910">
        <v>46077200</v>
      </c>
      <c r="AW64" s="679">
        <v>0</v>
      </c>
      <c r="AX64" s="910">
        <v>46077200</v>
      </c>
      <c r="AY64" s="679">
        <v>0</v>
      </c>
      <c r="AZ64" s="678">
        <v>46077200</v>
      </c>
      <c r="BA64" s="679">
        <v>0</v>
      </c>
      <c r="BB64" s="679">
        <v>0</v>
      </c>
    </row>
    <row r="65" spans="1:54" x14ac:dyDescent="0.25">
      <c r="A65" s="1091" t="s">
        <v>34</v>
      </c>
      <c r="B65" s="1009"/>
      <c r="C65" s="1091" t="s">
        <v>311</v>
      </c>
      <c r="D65" s="1009"/>
      <c r="E65" s="1091" t="s">
        <v>312</v>
      </c>
      <c r="F65" s="1009"/>
      <c r="G65" s="1091" t="s">
        <v>316</v>
      </c>
      <c r="H65" s="1009"/>
      <c r="I65" s="1091" t="s">
        <v>326</v>
      </c>
      <c r="J65" s="1009"/>
      <c r="K65" s="1009"/>
      <c r="L65" s="1091"/>
      <c r="M65" s="1009"/>
      <c r="N65" s="1009"/>
      <c r="O65" s="1091"/>
      <c r="P65" s="1009"/>
      <c r="Q65" s="1091"/>
      <c r="R65" s="1009"/>
      <c r="S65" s="1092" t="s">
        <v>60</v>
      </c>
      <c r="T65" s="1009"/>
      <c r="U65" s="1009"/>
      <c r="V65" s="1009"/>
      <c r="W65" s="1009"/>
      <c r="X65" s="1009"/>
      <c r="Y65" s="1009"/>
      <c r="Z65" s="1009"/>
      <c r="AA65" s="1091" t="s">
        <v>305</v>
      </c>
      <c r="AB65" s="1009"/>
      <c r="AC65" s="1009"/>
      <c r="AD65" s="1009"/>
      <c r="AE65" s="1009"/>
      <c r="AF65" s="1091" t="s">
        <v>306</v>
      </c>
      <c r="AG65" s="1009"/>
      <c r="AH65" s="1009"/>
      <c r="AI65" s="363" t="s">
        <v>85</v>
      </c>
      <c r="AJ65" s="1093" t="s">
        <v>307</v>
      </c>
      <c r="AK65" s="1009"/>
      <c r="AL65" s="1009"/>
      <c r="AM65" s="1009"/>
      <c r="AN65" s="1009"/>
      <c r="AO65" s="1009"/>
      <c r="AP65" s="678">
        <v>615219400</v>
      </c>
      <c r="AQ65" s="911">
        <v>0</v>
      </c>
      <c r="AR65" s="678">
        <v>75000000</v>
      </c>
      <c r="AS65" s="679">
        <v>0</v>
      </c>
      <c r="AT65" s="910">
        <v>46077200</v>
      </c>
      <c r="AU65" s="678">
        <v>-46077200</v>
      </c>
      <c r="AV65" s="910">
        <v>46077200</v>
      </c>
      <c r="AW65" s="679">
        <v>0</v>
      </c>
      <c r="AX65" s="910">
        <v>46077200</v>
      </c>
      <c r="AY65" s="679">
        <v>0</v>
      </c>
      <c r="AZ65" s="678">
        <v>46077200</v>
      </c>
      <c r="BA65" s="679">
        <v>0</v>
      </c>
      <c r="BB65" s="679">
        <v>0</v>
      </c>
    </row>
    <row r="66" spans="1:54" x14ac:dyDescent="0.25">
      <c r="A66" s="1091" t="s">
        <v>34</v>
      </c>
      <c r="B66" s="1009"/>
      <c r="C66" s="1091" t="s">
        <v>311</v>
      </c>
      <c r="D66" s="1009"/>
      <c r="E66" s="1091" t="s">
        <v>312</v>
      </c>
      <c r="F66" s="1009"/>
      <c r="G66" s="1091" t="s">
        <v>316</v>
      </c>
      <c r="H66" s="1009"/>
      <c r="I66" s="1091" t="s">
        <v>320</v>
      </c>
      <c r="J66" s="1009"/>
      <c r="K66" s="1009"/>
      <c r="L66" s="1091"/>
      <c r="M66" s="1009"/>
      <c r="N66" s="1009"/>
      <c r="O66" s="1091"/>
      <c r="P66" s="1009"/>
      <c r="Q66" s="1091"/>
      <c r="R66" s="1009"/>
      <c r="S66" s="1092" t="s">
        <v>61</v>
      </c>
      <c r="T66" s="1009"/>
      <c r="U66" s="1009"/>
      <c r="V66" s="1009"/>
      <c r="W66" s="1009"/>
      <c r="X66" s="1009"/>
      <c r="Y66" s="1009"/>
      <c r="Z66" s="1009"/>
      <c r="AA66" s="1091" t="s">
        <v>305</v>
      </c>
      <c r="AB66" s="1009"/>
      <c r="AC66" s="1009"/>
      <c r="AD66" s="1009"/>
      <c r="AE66" s="1009"/>
      <c r="AF66" s="1091" t="s">
        <v>306</v>
      </c>
      <c r="AG66" s="1009"/>
      <c r="AH66" s="1009"/>
      <c r="AI66" s="363" t="s">
        <v>85</v>
      </c>
      <c r="AJ66" s="1093" t="s">
        <v>307</v>
      </c>
      <c r="AK66" s="1009"/>
      <c r="AL66" s="1009"/>
      <c r="AM66" s="1009"/>
      <c r="AN66" s="1009"/>
      <c r="AO66" s="1009"/>
      <c r="AP66" s="678">
        <v>1190395000</v>
      </c>
      <c r="AQ66" s="911">
        <v>0</v>
      </c>
      <c r="AR66" s="678">
        <v>150000000</v>
      </c>
      <c r="AS66" s="679">
        <v>0</v>
      </c>
      <c r="AT66" s="910">
        <v>92049500</v>
      </c>
      <c r="AU66" s="678">
        <v>-92049500</v>
      </c>
      <c r="AV66" s="910">
        <v>92049500</v>
      </c>
      <c r="AW66" s="679">
        <v>0</v>
      </c>
      <c r="AX66" s="910">
        <v>92049500</v>
      </c>
      <c r="AY66" s="679">
        <v>0</v>
      </c>
      <c r="AZ66" s="678">
        <v>92049500</v>
      </c>
      <c r="BA66" s="679">
        <v>0</v>
      </c>
      <c r="BB66" s="679">
        <v>0</v>
      </c>
    </row>
    <row r="67" spans="1:54" s="826" customFormat="1" ht="13.5" x14ac:dyDescent="0.2">
      <c r="A67" s="1108" t="s">
        <v>34</v>
      </c>
      <c r="B67" s="1109"/>
      <c r="C67" s="1108" t="s">
        <v>314</v>
      </c>
      <c r="D67" s="1109"/>
      <c r="E67" s="1108"/>
      <c r="F67" s="1109"/>
      <c r="G67" s="1108"/>
      <c r="H67" s="1109"/>
      <c r="I67" s="1108"/>
      <c r="J67" s="1109"/>
      <c r="K67" s="1109"/>
      <c r="L67" s="1108"/>
      <c r="M67" s="1109"/>
      <c r="N67" s="1109"/>
      <c r="O67" s="1108"/>
      <c r="P67" s="1109"/>
      <c r="Q67" s="1108"/>
      <c r="R67" s="1109"/>
      <c r="S67" s="1111" t="s">
        <v>25</v>
      </c>
      <c r="T67" s="1109"/>
      <c r="U67" s="1109"/>
      <c r="V67" s="1109"/>
      <c r="W67" s="1109"/>
      <c r="X67" s="1109"/>
      <c r="Y67" s="1109"/>
      <c r="Z67" s="1109"/>
      <c r="AA67" s="1108" t="s">
        <v>305</v>
      </c>
      <c r="AB67" s="1109"/>
      <c r="AC67" s="1109"/>
      <c r="AD67" s="1109"/>
      <c r="AE67" s="1109"/>
      <c r="AF67" s="1108" t="s">
        <v>306</v>
      </c>
      <c r="AG67" s="1109"/>
      <c r="AH67" s="1109"/>
      <c r="AI67" s="863" t="s">
        <v>85</v>
      </c>
      <c r="AJ67" s="1110" t="s">
        <v>307</v>
      </c>
      <c r="AK67" s="1109"/>
      <c r="AL67" s="1109"/>
      <c r="AM67" s="1109"/>
      <c r="AN67" s="1109"/>
      <c r="AO67" s="1109"/>
      <c r="AP67" s="864">
        <v>14585414179</v>
      </c>
      <c r="AQ67" s="909">
        <v>925279789</v>
      </c>
      <c r="AR67" s="864">
        <v>1820093066.8199999</v>
      </c>
      <c r="AS67" s="864">
        <v>-145000000</v>
      </c>
      <c r="AT67" s="909">
        <v>958464733.62</v>
      </c>
      <c r="AU67" s="864">
        <v>-33184944.620000001</v>
      </c>
      <c r="AV67" s="909">
        <v>1309098849</v>
      </c>
      <c r="AW67" s="864">
        <v>-350634115.38</v>
      </c>
      <c r="AX67" s="909">
        <v>1294084450</v>
      </c>
      <c r="AY67" s="864">
        <v>15014399</v>
      </c>
      <c r="AZ67" s="864">
        <v>1294084450</v>
      </c>
      <c r="BA67" s="865">
        <v>0</v>
      </c>
      <c r="BB67" s="865">
        <v>0</v>
      </c>
    </row>
    <row r="68" spans="1:54" s="826" customFormat="1" ht="13.5" x14ac:dyDescent="0.2">
      <c r="A68" s="1108" t="s">
        <v>34</v>
      </c>
      <c r="B68" s="1109"/>
      <c r="C68" s="1108" t="s">
        <v>314</v>
      </c>
      <c r="D68" s="1109"/>
      <c r="E68" s="1108"/>
      <c r="F68" s="1109"/>
      <c r="G68" s="1108"/>
      <c r="H68" s="1109"/>
      <c r="I68" s="1108"/>
      <c r="J68" s="1109"/>
      <c r="K68" s="1109"/>
      <c r="L68" s="1108"/>
      <c r="M68" s="1109"/>
      <c r="N68" s="1109"/>
      <c r="O68" s="1108"/>
      <c r="P68" s="1109"/>
      <c r="Q68" s="1108"/>
      <c r="R68" s="1109"/>
      <c r="S68" s="1111" t="s">
        <v>25</v>
      </c>
      <c r="T68" s="1109"/>
      <c r="U68" s="1109"/>
      <c r="V68" s="1109"/>
      <c r="W68" s="1109"/>
      <c r="X68" s="1109"/>
      <c r="Y68" s="1109"/>
      <c r="Z68" s="1109"/>
      <c r="AA68" s="1108" t="s">
        <v>305</v>
      </c>
      <c r="AB68" s="1109"/>
      <c r="AC68" s="1109"/>
      <c r="AD68" s="1109"/>
      <c r="AE68" s="1109"/>
      <c r="AF68" s="1108" t="s">
        <v>306</v>
      </c>
      <c r="AG68" s="1109"/>
      <c r="AH68" s="1109"/>
      <c r="AI68" s="863" t="s">
        <v>335</v>
      </c>
      <c r="AJ68" s="1110" t="s">
        <v>353</v>
      </c>
      <c r="AK68" s="1109"/>
      <c r="AL68" s="1109"/>
      <c r="AM68" s="1109"/>
      <c r="AN68" s="1109"/>
      <c r="AO68" s="1109"/>
      <c r="AP68" s="864">
        <v>4021085821</v>
      </c>
      <c r="AQ68" s="909">
        <v>747877798</v>
      </c>
      <c r="AR68" s="864">
        <v>1020157180</v>
      </c>
      <c r="AS68" s="865">
        <v>0</v>
      </c>
      <c r="AT68" s="909">
        <v>651140302.82000005</v>
      </c>
      <c r="AU68" s="864">
        <v>96737495.180000007</v>
      </c>
      <c r="AV68" s="909">
        <v>101845483</v>
      </c>
      <c r="AW68" s="864">
        <v>549294819.82000005</v>
      </c>
      <c r="AX68" s="909">
        <v>69112134</v>
      </c>
      <c r="AY68" s="864">
        <v>32733349</v>
      </c>
      <c r="AZ68" s="864">
        <v>55067769</v>
      </c>
      <c r="BA68" s="864">
        <v>14044365</v>
      </c>
      <c r="BB68" s="865">
        <v>0</v>
      </c>
    </row>
    <row r="69" spans="1:54" x14ac:dyDescent="0.25">
      <c r="A69" s="1089" t="s">
        <v>34</v>
      </c>
      <c r="B69" s="1009"/>
      <c r="C69" s="1089" t="s">
        <v>314</v>
      </c>
      <c r="D69" s="1009"/>
      <c r="E69" s="1089" t="s">
        <v>312</v>
      </c>
      <c r="F69" s="1009"/>
      <c r="G69" s="1089"/>
      <c r="H69" s="1009"/>
      <c r="I69" s="1089"/>
      <c r="J69" s="1009"/>
      <c r="K69" s="1009"/>
      <c r="L69" s="1089"/>
      <c r="M69" s="1009"/>
      <c r="N69" s="1009"/>
      <c r="O69" s="1089"/>
      <c r="P69" s="1009"/>
      <c r="Q69" s="1089"/>
      <c r="R69" s="1009"/>
      <c r="S69" s="1096" t="s">
        <v>25</v>
      </c>
      <c r="T69" s="1009"/>
      <c r="U69" s="1009"/>
      <c r="V69" s="1009"/>
      <c r="W69" s="1009"/>
      <c r="X69" s="1009"/>
      <c r="Y69" s="1009"/>
      <c r="Z69" s="1009"/>
      <c r="AA69" s="1089" t="s">
        <v>305</v>
      </c>
      <c r="AB69" s="1009"/>
      <c r="AC69" s="1009"/>
      <c r="AD69" s="1009"/>
      <c r="AE69" s="1009"/>
      <c r="AF69" s="1089" t="s">
        <v>306</v>
      </c>
      <c r="AG69" s="1009"/>
      <c r="AH69" s="1009"/>
      <c r="AI69" s="360" t="s">
        <v>85</v>
      </c>
      <c r="AJ69" s="1090" t="s">
        <v>307</v>
      </c>
      <c r="AK69" s="1009"/>
      <c r="AL69" s="1009"/>
      <c r="AM69" s="1009"/>
      <c r="AN69" s="1009"/>
      <c r="AO69" s="1009"/>
      <c r="AP69" s="673">
        <v>14585414179</v>
      </c>
      <c r="AQ69" s="907">
        <v>925279789</v>
      </c>
      <c r="AR69" s="673">
        <v>1820093066.8199999</v>
      </c>
      <c r="AS69" s="673">
        <v>-145000000</v>
      </c>
      <c r="AT69" s="907">
        <v>958464733.62</v>
      </c>
      <c r="AU69" s="673">
        <v>-33184944.620000001</v>
      </c>
      <c r="AV69" s="907">
        <v>1309098849</v>
      </c>
      <c r="AW69" s="673">
        <v>-350634115.38</v>
      </c>
      <c r="AX69" s="907">
        <v>1294084450</v>
      </c>
      <c r="AY69" s="673">
        <v>15014399</v>
      </c>
      <c r="AZ69" s="673">
        <v>1294084450</v>
      </c>
      <c r="BA69" s="674">
        <v>0</v>
      </c>
      <c r="BB69" s="674">
        <v>0</v>
      </c>
    </row>
    <row r="70" spans="1:54" x14ac:dyDescent="0.25">
      <c r="A70" s="1089" t="s">
        <v>34</v>
      </c>
      <c r="B70" s="1009"/>
      <c r="C70" s="1089" t="s">
        <v>314</v>
      </c>
      <c r="D70" s="1009"/>
      <c r="E70" s="1089" t="s">
        <v>312</v>
      </c>
      <c r="F70" s="1009"/>
      <c r="G70" s="1089"/>
      <c r="H70" s="1009"/>
      <c r="I70" s="1089"/>
      <c r="J70" s="1009"/>
      <c r="K70" s="1009"/>
      <c r="L70" s="1089"/>
      <c r="M70" s="1009"/>
      <c r="N70" s="1009"/>
      <c r="O70" s="1089"/>
      <c r="P70" s="1009"/>
      <c r="Q70" s="1089"/>
      <c r="R70" s="1009"/>
      <c r="S70" s="1096" t="s">
        <v>25</v>
      </c>
      <c r="T70" s="1009"/>
      <c r="U70" s="1009"/>
      <c r="V70" s="1009"/>
      <c r="W70" s="1009"/>
      <c r="X70" s="1009"/>
      <c r="Y70" s="1009"/>
      <c r="Z70" s="1009"/>
      <c r="AA70" s="1089" t="s">
        <v>305</v>
      </c>
      <c r="AB70" s="1009"/>
      <c r="AC70" s="1009"/>
      <c r="AD70" s="1009"/>
      <c r="AE70" s="1009"/>
      <c r="AF70" s="1089" t="s">
        <v>306</v>
      </c>
      <c r="AG70" s="1009"/>
      <c r="AH70" s="1009"/>
      <c r="AI70" s="360" t="s">
        <v>335</v>
      </c>
      <c r="AJ70" s="1090" t="s">
        <v>353</v>
      </c>
      <c r="AK70" s="1009"/>
      <c r="AL70" s="1009"/>
      <c r="AM70" s="1009"/>
      <c r="AN70" s="1009"/>
      <c r="AO70" s="1009"/>
      <c r="AP70" s="673">
        <v>4021085821</v>
      </c>
      <c r="AQ70" s="907">
        <v>747877798</v>
      </c>
      <c r="AR70" s="673">
        <v>1020157180</v>
      </c>
      <c r="AS70" s="674">
        <v>0</v>
      </c>
      <c r="AT70" s="907">
        <v>651140302.82000005</v>
      </c>
      <c r="AU70" s="673">
        <v>96737495.180000007</v>
      </c>
      <c r="AV70" s="907">
        <v>101845483</v>
      </c>
      <c r="AW70" s="673">
        <v>549294819.82000005</v>
      </c>
      <c r="AX70" s="907">
        <v>69112134</v>
      </c>
      <c r="AY70" s="673">
        <v>32733349</v>
      </c>
      <c r="AZ70" s="673">
        <v>55067769</v>
      </c>
      <c r="BA70" s="673">
        <v>14044365</v>
      </c>
      <c r="BB70" s="674">
        <v>0</v>
      </c>
    </row>
    <row r="71" spans="1:54" x14ac:dyDescent="0.25">
      <c r="A71" s="1089" t="s">
        <v>34</v>
      </c>
      <c r="B71" s="1009"/>
      <c r="C71" s="1089" t="s">
        <v>314</v>
      </c>
      <c r="D71" s="1009"/>
      <c r="E71" s="1089" t="s">
        <v>312</v>
      </c>
      <c r="F71" s="1009"/>
      <c r="G71" s="1089" t="s">
        <v>321</v>
      </c>
      <c r="H71" s="1009"/>
      <c r="I71" s="1089"/>
      <c r="J71" s="1009"/>
      <c r="K71" s="1009"/>
      <c r="L71" s="1089"/>
      <c r="M71" s="1009"/>
      <c r="N71" s="1009"/>
      <c r="O71" s="1089"/>
      <c r="P71" s="1009"/>
      <c r="Q71" s="1089"/>
      <c r="R71" s="1009"/>
      <c r="S71" s="1096" t="s">
        <v>233</v>
      </c>
      <c r="T71" s="1009"/>
      <c r="U71" s="1009"/>
      <c r="V71" s="1009"/>
      <c r="W71" s="1009"/>
      <c r="X71" s="1009"/>
      <c r="Y71" s="1009"/>
      <c r="Z71" s="1009"/>
      <c r="AA71" s="1089" t="s">
        <v>305</v>
      </c>
      <c r="AB71" s="1009"/>
      <c r="AC71" s="1009"/>
      <c r="AD71" s="1009"/>
      <c r="AE71" s="1009"/>
      <c r="AF71" s="1089" t="s">
        <v>306</v>
      </c>
      <c r="AG71" s="1009"/>
      <c r="AH71" s="1009"/>
      <c r="AI71" s="360" t="s">
        <v>85</v>
      </c>
      <c r="AJ71" s="1090" t="s">
        <v>307</v>
      </c>
      <c r="AK71" s="1009"/>
      <c r="AL71" s="1009"/>
      <c r="AM71" s="1009"/>
      <c r="AN71" s="1009"/>
      <c r="AO71" s="1009"/>
      <c r="AP71" s="673">
        <v>343000000</v>
      </c>
      <c r="AQ71" s="908">
        <v>0</v>
      </c>
      <c r="AR71" s="673">
        <v>29338437</v>
      </c>
      <c r="AS71" s="674">
        <v>0</v>
      </c>
      <c r="AT71" s="908">
        <v>0</v>
      </c>
      <c r="AU71" s="674">
        <v>0</v>
      </c>
      <c r="AV71" s="908">
        <v>0</v>
      </c>
      <c r="AW71" s="674">
        <v>0</v>
      </c>
      <c r="AX71" s="908">
        <v>0</v>
      </c>
      <c r="AY71" s="674">
        <v>0</v>
      </c>
      <c r="AZ71" s="674">
        <v>0</v>
      </c>
      <c r="BA71" s="674">
        <v>0</v>
      </c>
      <c r="BB71" s="674">
        <v>0</v>
      </c>
    </row>
    <row r="72" spans="1:54" x14ac:dyDescent="0.25">
      <c r="A72" s="1089" t="s">
        <v>34</v>
      </c>
      <c r="B72" s="1009"/>
      <c r="C72" s="1089" t="s">
        <v>314</v>
      </c>
      <c r="D72" s="1009"/>
      <c r="E72" s="1089" t="s">
        <v>312</v>
      </c>
      <c r="F72" s="1009"/>
      <c r="G72" s="1089" t="s">
        <v>321</v>
      </c>
      <c r="H72" s="1009"/>
      <c r="I72" s="1089" t="s">
        <v>327</v>
      </c>
      <c r="J72" s="1009"/>
      <c r="K72" s="1009"/>
      <c r="L72" s="1089"/>
      <c r="M72" s="1009"/>
      <c r="N72" s="1009"/>
      <c r="O72" s="1089"/>
      <c r="P72" s="1009"/>
      <c r="Q72" s="1089"/>
      <c r="R72" s="1009"/>
      <c r="S72" s="1096" t="s">
        <v>240</v>
      </c>
      <c r="T72" s="1009"/>
      <c r="U72" s="1009"/>
      <c r="V72" s="1009"/>
      <c r="W72" s="1009"/>
      <c r="X72" s="1009"/>
      <c r="Y72" s="1009"/>
      <c r="Z72" s="1009"/>
      <c r="AA72" s="1089" t="s">
        <v>305</v>
      </c>
      <c r="AB72" s="1009"/>
      <c r="AC72" s="1009"/>
      <c r="AD72" s="1009"/>
      <c r="AE72" s="1009"/>
      <c r="AF72" s="1089" t="s">
        <v>306</v>
      </c>
      <c r="AG72" s="1009"/>
      <c r="AH72" s="1009"/>
      <c r="AI72" s="360" t="s">
        <v>85</v>
      </c>
      <c r="AJ72" s="1090" t="s">
        <v>307</v>
      </c>
      <c r="AK72" s="1009"/>
      <c r="AL72" s="1009"/>
      <c r="AM72" s="1009"/>
      <c r="AN72" s="1009"/>
      <c r="AO72" s="1009"/>
      <c r="AP72" s="673">
        <v>341000000</v>
      </c>
      <c r="AQ72" s="908">
        <v>0</v>
      </c>
      <c r="AR72" s="673">
        <v>27338437</v>
      </c>
      <c r="AS72" s="674">
        <v>0</v>
      </c>
      <c r="AT72" s="908">
        <v>0</v>
      </c>
      <c r="AU72" s="674">
        <v>0</v>
      </c>
      <c r="AV72" s="908">
        <v>0</v>
      </c>
      <c r="AW72" s="674">
        <v>0</v>
      </c>
      <c r="AX72" s="908">
        <v>0</v>
      </c>
      <c r="AY72" s="674">
        <v>0</v>
      </c>
      <c r="AZ72" s="674">
        <v>0</v>
      </c>
      <c r="BA72" s="674">
        <v>0</v>
      </c>
      <c r="BB72" s="674">
        <v>0</v>
      </c>
    </row>
    <row r="73" spans="1:54" x14ac:dyDescent="0.25">
      <c r="A73" s="1091" t="s">
        <v>34</v>
      </c>
      <c r="B73" s="1009"/>
      <c r="C73" s="1091" t="s">
        <v>314</v>
      </c>
      <c r="D73" s="1009"/>
      <c r="E73" s="1091" t="s">
        <v>312</v>
      </c>
      <c r="F73" s="1009"/>
      <c r="G73" s="1091" t="s">
        <v>321</v>
      </c>
      <c r="H73" s="1009"/>
      <c r="I73" s="1091" t="s">
        <v>327</v>
      </c>
      <c r="J73" s="1009"/>
      <c r="K73" s="1009"/>
      <c r="L73" s="1091" t="s">
        <v>314</v>
      </c>
      <c r="M73" s="1009"/>
      <c r="N73" s="1009"/>
      <c r="O73" s="1091"/>
      <c r="P73" s="1009"/>
      <c r="Q73" s="1091"/>
      <c r="R73" s="1009"/>
      <c r="S73" s="1092" t="s">
        <v>62</v>
      </c>
      <c r="T73" s="1009"/>
      <c r="U73" s="1009"/>
      <c r="V73" s="1009"/>
      <c r="W73" s="1009"/>
      <c r="X73" s="1009"/>
      <c r="Y73" s="1009"/>
      <c r="Z73" s="1009"/>
      <c r="AA73" s="1091" t="s">
        <v>305</v>
      </c>
      <c r="AB73" s="1009"/>
      <c r="AC73" s="1009"/>
      <c r="AD73" s="1009"/>
      <c r="AE73" s="1009"/>
      <c r="AF73" s="1091" t="s">
        <v>306</v>
      </c>
      <c r="AG73" s="1009"/>
      <c r="AH73" s="1009"/>
      <c r="AI73" s="363" t="s">
        <v>85</v>
      </c>
      <c r="AJ73" s="1093" t="s">
        <v>307</v>
      </c>
      <c r="AK73" s="1009"/>
      <c r="AL73" s="1009"/>
      <c r="AM73" s="1009"/>
      <c r="AN73" s="1009"/>
      <c r="AO73" s="1009"/>
      <c r="AP73" s="678">
        <v>6376304</v>
      </c>
      <c r="AQ73" s="911">
        <v>0</v>
      </c>
      <c r="AR73" s="678">
        <v>158429</v>
      </c>
      <c r="AS73" s="679">
        <v>0</v>
      </c>
      <c r="AT73" s="911">
        <v>0</v>
      </c>
      <c r="AU73" s="679">
        <v>0</v>
      </c>
      <c r="AV73" s="911">
        <v>0</v>
      </c>
      <c r="AW73" s="679">
        <v>0</v>
      </c>
      <c r="AX73" s="911">
        <v>0</v>
      </c>
      <c r="AY73" s="679">
        <v>0</v>
      </c>
      <c r="AZ73" s="679">
        <v>0</v>
      </c>
      <c r="BA73" s="679">
        <v>0</v>
      </c>
      <c r="BB73" s="679">
        <v>0</v>
      </c>
    </row>
    <row r="74" spans="1:54" x14ac:dyDescent="0.25">
      <c r="A74" s="1091" t="s">
        <v>34</v>
      </c>
      <c r="B74" s="1009"/>
      <c r="C74" s="1091" t="s">
        <v>314</v>
      </c>
      <c r="D74" s="1009"/>
      <c r="E74" s="1091" t="s">
        <v>312</v>
      </c>
      <c r="F74" s="1009"/>
      <c r="G74" s="1091" t="s">
        <v>321</v>
      </c>
      <c r="H74" s="1009"/>
      <c r="I74" s="1091" t="s">
        <v>327</v>
      </c>
      <c r="J74" s="1009"/>
      <c r="K74" s="1009"/>
      <c r="L74" s="1091" t="s">
        <v>321</v>
      </c>
      <c r="M74" s="1009"/>
      <c r="N74" s="1009"/>
      <c r="O74" s="1091"/>
      <c r="P74" s="1009"/>
      <c r="Q74" s="1091"/>
      <c r="R74" s="1009"/>
      <c r="S74" s="1092" t="s">
        <v>63</v>
      </c>
      <c r="T74" s="1009"/>
      <c r="U74" s="1009"/>
      <c r="V74" s="1009"/>
      <c r="W74" s="1009"/>
      <c r="X74" s="1009"/>
      <c r="Y74" s="1009"/>
      <c r="Z74" s="1009"/>
      <c r="AA74" s="1091" t="s">
        <v>305</v>
      </c>
      <c r="AB74" s="1009"/>
      <c r="AC74" s="1009"/>
      <c r="AD74" s="1009"/>
      <c r="AE74" s="1009"/>
      <c r="AF74" s="1091" t="s">
        <v>306</v>
      </c>
      <c r="AG74" s="1009"/>
      <c r="AH74" s="1009"/>
      <c r="AI74" s="363" t="s">
        <v>85</v>
      </c>
      <c r="AJ74" s="1093" t="s">
        <v>307</v>
      </c>
      <c r="AK74" s="1009"/>
      <c r="AL74" s="1009"/>
      <c r="AM74" s="1009"/>
      <c r="AN74" s="1009"/>
      <c r="AO74" s="1009"/>
      <c r="AP74" s="678">
        <v>324023696</v>
      </c>
      <c r="AQ74" s="911">
        <v>0</v>
      </c>
      <c r="AR74" s="678">
        <v>16580008</v>
      </c>
      <c r="AS74" s="679">
        <v>0</v>
      </c>
      <c r="AT74" s="911">
        <v>0</v>
      </c>
      <c r="AU74" s="679">
        <v>0</v>
      </c>
      <c r="AV74" s="911">
        <v>0</v>
      </c>
      <c r="AW74" s="679">
        <v>0</v>
      </c>
      <c r="AX74" s="911">
        <v>0</v>
      </c>
      <c r="AY74" s="679">
        <v>0</v>
      </c>
      <c r="AZ74" s="679">
        <v>0</v>
      </c>
      <c r="BA74" s="679">
        <v>0</v>
      </c>
      <c r="BB74" s="679">
        <v>0</v>
      </c>
    </row>
    <row r="75" spans="1:54" x14ac:dyDescent="0.25">
      <c r="A75" s="1091" t="s">
        <v>34</v>
      </c>
      <c r="B75" s="1009"/>
      <c r="C75" s="1091" t="s">
        <v>314</v>
      </c>
      <c r="D75" s="1009"/>
      <c r="E75" s="1091" t="s">
        <v>312</v>
      </c>
      <c r="F75" s="1009"/>
      <c r="G75" s="1091" t="s">
        <v>321</v>
      </c>
      <c r="H75" s="1009"/>
      <c r="I75" s="1091" t="s">
        <v>327</v>
      </c>
      <c r="J75" s="1009"/>
      <c r="K75" s="1009"/>
      <c r="L75" s="1091" t="s">
        <v>43</v>
      </c>
      <c r="M75" s="1009"/>
      <c r="N75" s="1009"/>
      <c r="O75" s="1091"/>
      <c r="P75" s="1009"/>
      <c r="Q75" s="1091"/>
      <c r="R75" s="1009"/>
      <c r="S75" s="1092" t="s">
        <v>64</v>
      </c>
      <c r="T75" s="1009"/>
      <c r="U75" s="1009"/>
      <c r="V75" s="1009"/>
      <c r="W75" s="1009"/>
      <c r="X75" s="1009"/>
      <c r="Y75" s="1009"/>
      <c r="Z75" s="1009"/>
      <c r="AA75" s="1091" t="s">
        <v>305</v>
      </c>
      <c r="AB75" s="1009"/>
      <c r="AC75" s="1009"/>
      <c r="AD75" s="1009"/>
      <c r="AE75" s="1009"/>
      <c r="AF75" s="1091" t="s">
        <v>306</v>
      </c>
      <c r="AG75" s="1009"/>
      <c r="AH75" s="1009"/>
      <c r="AI75" s="363" t="s">
        <v>85</v>
      </c>
      <c r="AJ75" s="1093" t="s">
        <v>307</v>
      </c>
      <c r="AK75" s="1009"/>
      <c r="AL75" s="1009"/>
      <c r="AM75" s="1009"/>
      <c r="AN75" s="1009"/>
      <c r="AO75" s="1009"/>
      <c r="AP75" s="678">
        <v>10000000</v>
      </c>
      <c r="AQ75" s="911">
        <v>0</v>
      </c>
      <c r="AR75" s="678">
        <v>10000000</v>
      </c>
      <c r="AS75" s="679">
        <v>0</v>
      </c>
      <c r="AT75" s="911">
        <v>0</v>
      </c>
      <c r="AU75" s="679">
        <v>0</v>
      </c>
      <c r="AV75" s="911">
        <v>0</v>
      </c>
      <c r="AW75" s="679">
        <v>0</v>
      </c>
      <c r="AX75" s="911">
        <v>0</v>
      </c>
      <c r="AY75" s="679">
        <v>0</v>
      </c>
      <c r="AZ75" s="679">
        <v>0</v>
      </c>
      <c r="BA75" s="679">
        <v>0</v>
      </c>
      <c r="BB75" s="679">
        <v>0</v>
      </c>
    </row>
    <row r="76" spans="1:54" x14ac:dyDescent="0.25">
      <c r="A76" s="1091" t="s">
        <v>34</v>
      </c>
      <c r="B76" s="1009"/>
      <c r="C76" s="1091" t="s">
        <v>314</v>
      </c>
      <c r="D76" s="1009"/>
      <c r="E76" s="1091" t="s">
        <v>312</v>
      </c>
      <c r="F76" s="1009"/>
      <c r="G76" s="1091" t="s">
        <v>321</v>
      </c>
      <c r="H76" s="1009"/>
      <c r="I76" s="1091" t="s">
        <v>327</v>
      </c>
      <c r="J76" s="1009"/>
      <c r="K76" s="1009"/>
      <c r="L76" s="1091" t="s">
        <v>328</v>
      </c>
      <c r="M76" s="1009"/>
      <c r="N76" s="1009"/>
      <c r="O76" s="1091"/>
      <c r="P76" s="1009"/>
      <c r="Q76" s="1091"/>
      <c r="R76" s="1009"/>
      <c r="S76" s="1092" t="s">
        <v>65</v>
      </c>
      <c r="T76" s="1009"/>
      <c r="U76" s="1009"/>
      <c r="V76" s="1009"/>
      <c r="W76" s="1009"/>
      <c r="X76" s="1009"/>
      <c r="Y76" s="1009"/>
      <c r="Z76" s="1009"/>
      <c r="AA76" s="1091" t="s">
        <v>305</v>
      </c>
      <c r="AB76" s="1009"/>
      <c r="AC76" s="1009"/>
      <c r="AD76" s="1009"/>
      <c r="AE76" s="1009"/>
      <c r="AF76" s="1091" t="s">
        <v>306</v>
      </c>
      <c r="AG76" s="1009"/>
      <c r="AH76" s="1009"/>
      <c r="AI76" s="363" t="s">
        <v>85</v>
      </c>
      <c r="AJ76" s="1093" t="s">
        <v>307</v>
      </c>
      <c r="AK76" s="1009"/>
      <c r="AL76" s="1009"/>
      <c r="AM76" s="1009"/>
      <c r="AN76" s="1009"/>
      <c r="AO76" s="1009"/>
      <c r="AP76" s="678">
        <v>600000</v>
      </c>
      <c r="AQ76" s="911">
        <v>0</v>
      </c>
      <c r="AR76" s="678">
        <v>600000</v>
      </c>
      <c r="AS76" s="679">
        <v>0</v>
      </c>
      <c r="AT76" s="911">
        <v>0</v>
      </c>
      <c r="AU76" s="679">
        <v>0</v>
      </c>
      <c r="AV76" s="911">
        <v>0</v>
      </c>
      <c r="AW76" s="679">
        <v>0</v>
      </c>
      <c r="AX76" s="911">
        <v>0</v>
      </c>
      <c r="AY76" s="679">
        <v>0</v>
      </c>
      <c r="AZ76" s="679">
        <v>0</v>
      </c>
      <c r="BA76" s="679">
        <v>0</v>
      </c>
      <c r="BB76" s="679">
        <v>0</v>
      </c>
    </row>
    <row r="77" spans="1:54" x14ac:dyDescent="0.25">
      <c r="A77" s="1089" t="s">
        <v>34</v>
      </c>
      <c r="B77" s="1009"/>
      <c r="C77" s="1089" t="s">
        <v>314</v>
      </c>
      <c r="D77" s="1009"/>
      <c r="E77" s="1089" t="s">
        <v>312</v>
      </c>
      <c r="F77" s="1009"/>
      <c r="G77" s="1089" t="s">
        <v>321</v>
      </c>
      <c r="H77" s="1009"/>
      <c r="I77" s="1089" t="s">
        <v>329</v>
      </c>
      <c r="J77" s="1009"/>
      <c r="K77" s="1009"/>
      <c r="L77" s="1089"/>
      <c r="M77" s="1009"/>
      <c r="N77" s="1009"/>
      <c r="O77" s="1089"/>
      <c r="P77" s="1009"/>
      <c r="Q77" s="1089"/>
      <c r="R77" s="1009"/>
      <c r="S77" s="1096" t="s">
        <v>236</v>
      </c>
      <c r="T77" s="1009"/>
      <c r="U77" s="1009"/>
      <c r="V77" s="1009"/>
      <c r="W77" s="1009"/>
      <c r="X77" s="1009"/>
      <c r="Y77" s="1009"/>
      <c r="Z77" s="1009"/>
      <c r="AA77" s="1089" t="s">
        <v>305</v>
      </c>
      <c r="AB77" s="1009"/>
      <c r="AC77" s="1009"/>
      <c r="AD77" s="1009"/>
      <c r="AE77" s="1009"/>
      <c r="AF77" s="1089" t="s">
        <v>306</v>
      </c>
      <c r="AG77" s="1009"/>
      <c r="AH77" s="1009"/>
      <c r="AI77" s="360" t="s">
        <v>85</v>
      </c>
      <c r="AJ77" s="1090" t="s">
        <v>307</v>
      </c>
      <c r="AK77" s="1009"/>
      <c r="AL77" s="1009"/>
      <c r="AM77" s="1009"/>
      <c r="AN77" s="1009"/>
      <c r="AO77" s="1009"/>
      <c r="AP77" s="673">
        <v>2000000</v>
      </c>
      <c r="AQ77" s="908">
        <v>0</v>
      </c>
      <c r="AR77" s="673">
        <v>2000000</v>
      </c>
      <c r="AS77" s="674">
        <v>0</v>
      </c>
      <c r="AT77" s="908">
        <v>0</v>
      </c>
      <c r="AU77" s="674">
        <v>0</v>
      </c>
      <c r="AV77" s="908">
        <v>0</v>
      </c>
      <c r="AW77" s="674">
        <v>0</v>
      </c>
      <c r="AX77" s="908">
        <v>0</v>
      </c>
      <c r="AY77" s="674">
        <v>0</v>
      </c>
      <c r="AZ77" s="674">
        <v>0</v>
      </c>
      <c r="BA77" s="674">
        <v>0</v>
      </c>
      <c r="BB77" s="674">
        <v>0</v>
      </c>
    </row>
    <row r="78" spans="1:54" x14ac:dyDescent="0.25">
      <c r="A78" s="1091" t="s">
        <v>34</v>
      </c>
      <c r="B78" s="1009"/>
      <c r="C78" s="1091" t="s">
        <v>314</v>
      </c>
      <c r="D78" s="1009"/>
      <c r="E78" s="1091" t="s">
        <v>312</v>
      </c>
      <c r="F78" s="1009"/>
      <c r="G78" s="1091" t="s">
        <v>321</v>
      </c>
      <c r="H78" s="1009"/>
      <c r="I78" s="1091" t="s">
        <v>329</v>
      </c>
      <c r="J78" s="1009"/>
      <c r="K78" s="1009"/>
      <c r="L78" s="1091" t="s">
        <v>311</v>
      </c>
      <c r="M78" s="1009"/>
      <c r="N78" s="1009"/>
      <c r="O78" s="1091"/>
      <c r="P78" s="1009"/>
      <c r="Q78" s="1091"/>
      <c r="R78" s="1009"/>
      <c r="S78" s="1092" t="s">
        <v>66</v>
      </c>
      <c r="T78" s="1009"/>
      <c r="U78" s="1009"/>
      <c r="V78" s="1009"/>
      <c r="W78" s="1009"/>
      <c r="X78" s="1009"/>
      <c r="Y78" s="1009"/>
      <c r="Z78" s="1009"/>
      <c r="AA78" s="1091" t="s">
        <v>305</v>
      </c>
      <c r="AB78" s="1009"/>
      <c r="AC78" s="1009"/>
      <c r="AD78" s="1009"/>
      <c r="AE78" s="1009"/>
      <c r="AF78" s="1091" t="s">
        <v>306</v>
      </c>
      <c r="AG78" s="1009"/>
      <c r="AH78" s="1009"/>
      <c r="AI78" s="363" t="s">
        <v>85</v>
      </c>
      <c r="AJ78" s="1093" t="s">
        <v>307</v>
      </c>
      <c r="AK78" s="1009"/>
      <c r="AL78" s="1009"/>
      <c r="AM78" s="1009"/>
      <c r="AN78" s="1009"/>
      <c r="AO78" s="1009"/>
      <c r="AP78" s="678">
        <v>1000000</v>
      </c>
      <c r="AQ78" s="911">
        <v>0</v>
      </c>
      <c r="AR78" s="678">
        <v>1000000</v>
      </c>
      <c r="AS78" s="679">
        <v>0</v>
      </c>
      <c r="AT78" s="911">
        <v>0</v>
      </c>
      <c r="AU78" s="679">
        <v>0</v>
      </c>
      <c r="AV78" s="911">
        <v>0</v>
      </c>
      <c r="AW78" s="679">
        <v>0</v>
      </c>
      <c r="AX78" s="911">
        <v>0</v>
      </c>
      <c r="AY78" s="679">
        <v>0</v>
      </c>
      <c r="AZ78" s="679">
        <v>0</v>
      </c>
      <c r="BA78" s="679">
        <v>0</v>
      </c>
      <c r="BB78" s="679">
        <v>0</v>
      </c>
    </row>
    <row r="79" spans="1:54" x14ac:dyDescent="0.25">
      <c r="A79" s="1091" t="s">
        <v>34</v>
      </c>
      <c r="B79" s="1009"/>
      <c r="C79" s="1091" t="s">
        <v>314</v>
      </c>
      <c r="D79" s="1009"/>
      <c r="E79" s="1091" t="s">
        <v>312</v>
      </c>
      <c r="F79" s="1009"/>
      <c r="G79" s="1091" t="s">
        <v>321</v>
      </c>
      <c r="H79" s="1009"/>
      <c r="I79" s="1091" t="s">
        <v>329</v>
      </c>
      <c r="J79" s="1009"/>
      <c r="K79" s="1009"/>
      <c r="L79" s="1091" t="s">
        <v>314</v>
      </c>
      <c r="M79" s="1009"/>
      <c r="N79" s="1009"/>
      <c r="O79" s="1091"/>
      <c r="P79" s="1009"/>
      <c r="Q79" s="1091"/>
      <c r="R79" s="1009"/>
      <c r="S79" s="1092" t="s">
        <v>67</v>
      </c>
      <c r="T79" s="1009"/>
      <c r="U79" s="1009"/>
      <c r="V79" s="1009"/>
      <c r="W79" s="1009"/>
      <c r="X79" s="1009"/>
      <c r="Y79" s="1009"/>
      <c r="Z79" s="1009"/>
      <c r="AA79" s="1091" t="s">
        <v>305</v>
      </c>
      <c r="AB79" s="1009"/>
      <c r="AC79" s="1009"/>
      <c r="AD79" s="1009"/>
      <c r="AE79" s="1009"/>
      <c r="AF79" s="1091" t="s">
        <v>306</v>
      </c>
      <c r="AG79" s="1009"/>
      <c r="AH79" s="1009"/>
      <c r="AI79" s="363" t="s">
        <v>85</v>
      </c>
      <c r="AJ79" s="1093" t="s">
        <v>307</v>
      </c>
      <c r="AK79" s="1009"/>
      <c r="AL79" s="1009"/>
      <c r="AM79" s="1009"/>
      <c r="AN79" s="1009"/>
      <c r="AO79" s="1009"/>
      <c r="AP79" s="678">
        <v>1000000</v>
      </c>
      <c r="AQ79" s="911">
        <v>0</v>
      </c>
      <c r="AR79" s="678">
        <v>1000000</v>
      </c>
      <c r="AS79" s="679">
        <v>0</v>
      </c>
      <c r="AT79" s="911">
        <v>0</v>
      </c>
      <c r="AU79" s="679">
        <v>0</v>
      </c>
      <c r="AV79" s="911">
        <v>0</v>
      </c>
      <c r="AW79" s="679">
        <v>0</v>
      </c>
      <c r="AX79" s="911">
        <v>0</v>
      </c>
      <c r="AY79" s="679">
        <v>0</v>
      </c>
      <c r="AZ79" s="679">
        <v>0</v>
      </c>
      <c r="BA79" s="679">
        <v>0</v>
      </c>
      <c r="BB79" s="679">
        <v>0</v>
      </c>
    </row>
    <row r="80" spans="1:54" s="869" customFormat="1" ht="27" customHeight="1" x14ac:dyDescent="0.25">
      <c r="A80" s="1101" t="s">
        <v>34</v>
      </c>
      <c r="B80" s="1098"/>
      <c r="C80" s="1101" t="s">
        <v>314</v>
      </c>
      <c r="D80" s="1098"/>
      <c r="E80" s="1101" t="s">
        <v>312</v>
      </c>
      <c r="F80" s="1098"/>
      <c r="G80" s="1101" t="s">
        <v>315</v>
      </c>
      <c r="H80" s="1098"/>
      <c r="I80" s="1101"/>
      <c r="J80" s="1098"/>
      <c r="K80" s="1098"/>
      <c r="L80" s="1101"/>
      <c r="M80" s="1098"/>
      <c r="N80" s="1098"/>
      <c r="O80" s="1101"/>
      <c r="P80" s="1098"/>
      <c r="Q80" s="1101"/>
      <c r="R80" s="1098"/>
      <c r="S80" s="1103" t="s">
        <v>238</v>
      </c>
      <c r="T80" s="1098"/>
      <c r="U80" s="1098"/>
      <c r="V80" s="1098"/>
      <c r="W80" s="1098"/>
      <c r="X80" s="1098"/>
      <c r="Y80" s="1098"/>
      <c r="Z80" s="1098"/>
      <c r="AA80" s="1101" t="s">
        <v>305</v>
      </c>
      <c r="AB80" s="1098"/>
      <c r="AC80" s="1098"/>
      <c r="AD80" s="1098"/>
      <c r="AE80" s="1098"/>
      <c r="AF80" s="1101" t="s">
        <v>306</v>
      </c>
      <c r="AG80" s="1098"/>
      <c r="AH80" s="1098"/>
      <c r="AI80" s="866" t="s">
        <v>85</v>
      </c>
      <c r="AJ80" s="1102" t="s">
        <v>307</v>
      </c>
      <c r="AK80" s="1098"/>
      <c r="AL80" s="1098"/>
      <c r="AM80" s="1098"/>
      <c r="AN80" s="1098"/>
      <c r="AO80" s="1098"/>
      <c r="AP80" s="867">
        <v>14242414179</v>
      </c>
      <c r="AQ80" s="910">
        <v>925279789</v>
      </c>
      <c r="AR80" s="867">
        <v>1790754629.8199999</v>
      </c>
      <c r="AS80" s="867">
        <v>-145000000</v>
      </c>
      <c r="AT80" s="910">
        <v>958464733.62</v>
      </c>
      <c r="AU80" s="867">
        <v>-33184944.620000001</v>
      </c>
      <c r="AV80" s="910">
        <v>1309098849</v>
      </c>
      <c r="AW80" s="867">
        <v>-350634115.38</v>
      </c>
      <c r="AX80" s="910">
        <v>1294084450</v>
      </c>
      <c r="AY80" s="867">
        <v>15014399</v>
      </c>
      <c r="AZ80" s="867">
        <v>1294084450</v>
      </c>
      <c r="BA80" s="868">
        <v>0</v>
      </c>
      <c r="BB80" s="868">
        <v>0</v>
      </c>
    </row>
    <row r="81" spans="1:54" s="873" customFormat="1" x14ac:dyDescent="0.25">
      <c r="A81" s="1101" t="s">
        <v>34</v>
      </c>
      <c r="B81" s="1116"/>
      <c r="C81" s="1101" t="s">
        <v>314</v>
      </c>
      <c r="D81" s="1116"/>
      <c r="E81" s="1101" t="s">
        <v>312</v>
      </c>
      <c r="F81" s="1116"/>
      <c r="G81" s="1101" t="s">
        <v>315</v>
      </c>
      <c r="H81" s="1116"/>
      <c r="I81" s="1101"/>
      <c r="J81" s="1116"/>
      <c r="K81" s="1116"/>
      <c r="L81" s="1101"/>
      <c r="M81" s="1116"/>
      <c r="N81" s="1116"/>
      <c r="O81" s="1101"/>
      <c r="P81" s="1116"/>
      <c r="Q81" s="1101"/>
      <c r="R81" s="1116"/>
      <c r="S81" s="1103" t="s">
        <v>238</v>
      </c>
      <c r="T81" s="1116"/>
      <c r="U81" s="1116"/>
      <c r="V81" s="1116"/>
      <c r="W81" s="1116"/>
      <c r="X81" s="1116"/>
      <c r="Y81" s="1116"/>
      <c r="Z81" s="1116"/>
      <c r="AA81" s="1101" t="s">
        <v>305</v>
      </c>
      <c r="AB81" s="1116"/>
      <c r="AC81" s="1116"/>
      <c r="AD81" s="1116"/>
      <c r="AE81" s="1116"/>
      <c r="AF81" s="1101" t="s">
        <v>306</v>
      </c>
      <c r="AG81" s="1116"/>
      <c r="AH81" s="1116"/>
      <c r="AI81" s="866" t="s">
        <v>335</v>
      </c>
      <c r="AJ81" s="1102" t="s">
        <v>353</v>
      </c>
      <c r="AK81" s="1116"/>
      <c r="AL81" s="1116"/>
      <c r="AM81" s="1116"/>
      <c r="AN81" s="1116"/>
      <c r="AO81" s="1116"/>
      <c r="AP81" s="867">
        <v>4021085821</v>
      </c>
      <c r="AQ81" s="910">
        <v>747877798</v>
      </c>
      <c r="AR81" s="867">
        <v>1020157180</v>
      </c>
      <c r="AS81" s="868">
        <v>0</v>
      </c>
      <c r="AT81" s="910">
        <v>651140302.82000005</v>
      </c>
      <c r="AU81" s="867">
        <v>96737495.180000007</v>
      </c>
      <c r="AV81" s="910">
        <v>101845483</v>
      </c>
      <c r="AW81" s="867">
        <v>549294819.82000005</v>
      </c>
      <c r="AX81" s="910">
        <v>69112134</v>
      </c>
      <c r="AY81" s="867">
        <v>32733349</v>
      </c>
      <c r="AZ81" s="867">
        <v>55067769</v>
      </c>
      <c r="BA81" s="867">
        <v>14044365</v>
      </c>
      <c r="BB81" s="868">
        <v>0</v>
      </c>
    </row>
    <row r="82" spans="1:54" x14ac:dyDescent="0.25">
      <c r="A82" s="1089" t="s">
        <v>34</v>
      </c>
      <c r="B82" s="1009"/>
      <c r="C82" s="1089" t="s">
        <v>314</v>
      </c>
      <c r="D82" s="1009"/>
      <c r="E82" s="1089" t="s">
        <v>312</v>
      </c>
      <c r="F82" s="1009"/>
      <c r="G82" s="1089" t="s">
        <v>315</v>
      </c>
      <c r="H82" s="1009"/>
      <c r="I82" s="1089" t="s">
        <v>311</v>
      </c>
      <c r="J82" s="1009"/>
      <c r="K82" s="1009"/>
      <c r="L82" s="1089"/>
      <c r="M82" s="1009"/>
      <c r="N82" s="1009"/>
      <c r="O82" s="1089"/>
      <c r="P82" s="1009"/>
      <c r="Q82" s="1089"/>
      <c r="R82" s="1009"/>
      <c r="S82" s="1096" t="s">
        <v>241</v>
      </c>
      <c r="T82" s="1009"/>
      <c r="U82" s="1009"/>
      <c r="V82" s="1009"/>
      <c r="W82" s="1009"/>
      <c r="X82" s="1009"/>
      <c r="Y82" s="1009"/>
      <c r="Z82" s="1009"/>
      <c r="AA82" s="1089" t="s">
        <v>305</v>
      </c>
      <c r="AB82" s="1009"/>
      <c r="AC82" s="1009"/>
      <c r="AD82" s="1009"/>
      <c r="AE82" s="1009"/>
      <c r="AF82" s="1089" t="s">
        <v>306</v>
      </c>
      <c r="AG82" s="1009"/>
      <c r="AH82" s="1009"/>
      <c r="AI82" s="360" t="s">
        <v>85</v>
      </c>
      <c r="AJ82" s="1090" t="s">
        <v>307</v>
      </c>
      <c r="AK82" s="1009"/>
      <c r="AL82" s="1009"/>
      <c r="AM82" s="1009"/>
      <c r="AN82" s="1009"/>
      <c r="AO82" s="1009"/>
      <c r="AP82" s="673">
        <v>307000000</v>
      </c>
      <c r="AQ82" s="908">
        <v>0</v>
      </c>
      <c r="AR82" s="673">
        <v>75357390.849999994</v>
      </c>
      <c r="AS82" s="674">
        <v>0</v>
      </c>
      <c r="AT82" s="908">
        <v>0</v>
      </c>
      <c r="AU82" s="674">
        <v>0</v>
      </c>
      <c r="AV82" s="908">
        <v>0</v>
      </c>
      <c r="AW82" s="674">
        <v>0</v>
      </c>
      <c r="AX82" s="908">
        <v>0</v>
      </c>
      <c r="AY82" s="674">
        <v>0</v>
      </c>
      <c r="AZ82" s="674">
        <v>0</v>
      </c>
      <c r="BA82" s="674">
        <v>0</v>
      </c>
      <c r="BB82" s="674">
        <v>0</v>
      </c>
    </row>
    <row r="83" spans="1:54" x14ac:dyDescent="0.25">
      <c r="A83" s="1089" t="s">
        <v>34</v>
      </c>
      <c r="B83" s="1009"/>
      <c r="C83" s="1089" t="s">
        <v>314</v>
      </c>
      <c r="D83" s="1009"/>
      <c r="E83" s="1089" t="s">
        <v>312</v>
      </c>
      <c r="F83" s="1009"/>
      <c r="G83" s="1089" t="s">
        <v>315</v>
      </c>
      <c r="H83" s="1009"/>
      <c r="I83" s="1089" t="s">
        <v>311</v>
      </c>
      <c r="J83" s="1009"/>
      <c r="K83" s="1009"/>
      <c r="L83" s="1089"/>
      <c r="M83" s="1009"/>
      <c r="N83" s="1009"/>
      <c r="O83" s="1089"/>
      <c r="P83" s="1009"/>
      <c r="Q83" s="1089"/>
      <c r="R83" s="1009"/>
      <c r="S83" s="1096" t="s">
        <v>241</v>
      </c>
      <c r="T83" s="1009"/>
      <c r="U83" s="1009"/>
      <c r="V83" s="1009"/>
      <c r="W83" s="1009"/>
      <c r="X83" s="1009"/>
      <c r="Y83" s="1009"/>
      <c r="Z83" s="1009"/>
      <c r="AA83" s="1089" t="s">
        <v>305</v>
      </c>
      <c r="AB83" s="1009"/>
      <c r="AC83" s="1009"/>
      <c r="AD83" s="1009"/>
      <c r="AE83" s="1009"/>
      <c r="AF83" s="1089" t="s">
        <v>306</v>
      </c>
      <c r="AG83" s="1009"/>
      <c r="AH83" s="1009"/>
      <c r="AI83" s="360" t="s">
        <v>335</v>
      </c>
      <c r="AJ83" s="1090" t="s">
        <v>353</v>
      </c>
      <c r="AK83" s="1009"/>
      <c r="AL83" s="1009"/>
      <c r="AM83" s="1009"/>
      <c r="AN83" s="1009"/>
      <c r="AO83" s="1009"/>
      <c r="AP83" s="673">
        <v>986000000</v>
      </c>
      <c r="AQ83" s="907">
        <v>430000000</v>
      </c>
      <c r="AR83" s="673">
        <v>26030000</v>
      </c>
      <c r="AS83" s="674">
        <v>0</v>
      </c>
      <c r="AT83" s="907">
        <v>36250000</v>
      </c>
      <c r="AU83" s="673">
        <v>393750000</v>
      </c>
      <c r="AV83" s="908">
        <v>0</v>
      </c>
      <c r="AW83" s="673">
        <v>36250000</v>
      </c>
      <c r="AX83" s="908">
        <v>0</v>
      </c>
      <c r="AY83" s="674">
        <v>0</v>
      </c>
      <c r="AZ83" s="674">
        <v>0</v>
      </c>
      <c r="BA83" s="674">
        <v>0</v>
      </c>
      <c r="BB83" s="674">
        <v>0</v>
      </c>
    </row>
    <row r="84" spans="1:54" x14ac:dyDescent="0.25">
      <c r="A84" s="1091" t="s">
        <v>34</v>
      </c>
      <c r="B84" s="1009"/>
      <c r="C84" s="1091" t="s">
        <v>314</v>
      </c>
      <c r="D84" s="1009"/>
      <c r="E84" s="1091" t="s">
        <v>312</v>
      </c>
      <c r="F84" s="1009"/>
      <c r="G84" s="1091" t="s">
        <v>315</v>
      </c>
      <c r="H84" s="1009"/>
      <c r="I84" s="1091" t="s">
        <v>311</v>
      </c>
      <c r="J84" s="1009"/>
      <c r="K84" s="1009"/>
      <c r="L84" s="1091" t="s">
        <v>321</v>
      </c>
      <c r="M84" s="1009"/>
      <c r="N84" s="1009"/>
      <c r="O84" s="1091"/>
      <c r="P84" s="1009"/>
      <c r="Q84" s="1091"/>
      <c r="R84" s="1009"/>
      <c r="S84" s="1092" t="s">
        <v>689</v>
      </c>
      <c r="T84" s="1009"/>
      <c r="U84" s="1009"/>
      <c r="V84" s="1009"/>
      <c r="W84" s="1009"/>
      <c r="X84" s="1009"/>
      <c r="Y84" s="1009"/>
      <c r="Z84" s="1009"/>
      <c r="AA84" s="1091" t="s">
        <v>305</v>
      </c>
      <c r="AB84" s="1009"/>
      <c r="AC84" s="1009"/>
      <c r="AD84" s="1009"/>
      <c r="AE84" s="1009"/>
      <c r="AF84" s="1091" t="s">
        <v>306</v>
      </c>
      <c r="AG84" s="1009"/>
      <c r="AH84" s="1009"/>
      <c r="AI84" s="363" t="s">
        <v>335</v>
      </c>
      <c r="AJ84" s="1093" t="s">
        <v>353</v>
      </c>
      <c r="AK84" s="1009"/>
      <c r="AL84" s="1009"/>
      <c r="AM84" s="1009"/>
      <c r="AN84" s="1009"/>
      <c r="AO84" s="1009"/>
      <c r="AP84" s="678">
        <v>6000000</v>
      </c>
      <c r="AQ84" s="911">
        <v>0</v>
      </c>
      <c r="AR84" s="678">
        <v>6000000</v>
      </c>
      <c r="AS84" s="679">
        <v>0</v>
      </c>
      <c r="AT84" s="911">
        <v>0</v>
      </c>
      <c r="AU84" s="679">
        <v>0</v>
      </c>
      <c r="AV84" s="911">
        <v>0</v>
      </c>
      <c r="AW84" s="679">
        <v>0</v>
      </c>
      <c r="AX84" s="911">
        <v>0</v>
      </c>
      <c r="AY84" s="679">
        <v>0</v>
      </c>
      <c r="AZ84" s="679">
        <v>0</v>
      </c>
      <c r="BA84" s="679">
        <v>0</v>
      </c>
      <c r="BB84" s="679">
        <v>0</v>
      </c>
    </row>
    <row r="85" spans="1:54" x14ac:dyDescent="0.25">
      <c r="A85" s="1091" t="s">
        <v>34</v>
      </c>
      <c r="B85" s="1009"/>
      <c r="C85" s="1091" t="s">
        <v>314</v>
      </c>
      <c r="D85" s="1009"/>
      <c r="E85" s="1091" t="s">
        <v>312</v>
      </c>
      <c r="F85" s="1009"/>
      <c r="G85" s="1091" t="s">
        <v>315</v>
      </c>
      <c r="H85" s="1009"/>
      <c r="I85" s="1091" t="s">
        <v>311</v>
      </c>
      <c r="J85" s="1009"/>
      <c r="K85" s="1009"/>
      <c r="L85" s="1091" t="s">
        <v>324</v>
      </c>
      <c r="M85" s="1009"/>
      <c r="N85" s="1009"/>
      <c r="O85" s="1091"/>
      <c r="P85" s="1009"/>
      <c r="Q85" s="1091"/>
      <c r="R85" s="1009"/>
      <c r="S85" s="1092" t="s">
        <v>68</v>
      </c>
      <c r="T85" s="1009"/>
      <c r="U85" s="1009"/>
      <c r="V85" s="1009"/>
      <c r="W85" s="1009"/>
      <c r="X85" s="1009"/>
      <c r="Y85" s="1009"/>
      <c r="Z85" s="1009"/>
      <c r="AA85" s="1091" t="s">
        <v>305</v>
      </c>
      <c r="AB85" s="1009"/>
      <c r="AC85" s="1009"/>
      <c r="AD85" s="1009"/>
      <c r="AE85" s="1009"/>
      <c r="AF85" s="1091" t="s">
        <v>306</v>
      </c>
      <c r="AG85" s="1009"/>
      <c r="AH85" s="1009"/>
      <c r="AI85" s="363" t="s">
        <v>85</v>
      </c>
      <c r="AJ85" s="1093" t="s">
        <v>307</v>
      </c>
      <c r="AK85" s="1009"/>
      <c r="AL85" s="1009"/>
      <c r="AM85" s="1009"/>
      <c r="AN85" s="1009"/>
      <c r="AO85" s="1009"/>
      <c r="AP85" s="678">
        <v>75000000</v>
      </c>
      <c r="AQ85" s="911">
        <v>0</v>
      </c>
      <c r="AR85" s="678">
        <v>74600000</v>
      </c>
      <c r="AS85" s="679">
        <v>0</v>
      </c>
      <c r="AT85" s="911">
        <v>0</v>
      </c>
      <c r="AU85" s="679">
        <v>0</v>
      </c>
      <c r="AV85" s="911">
        <v>0</v>
      </c>
      <c r="AW85" s="679">
        <v>0</v>
      </c>
      <c r="AX85" s="911">
        <v>0</v>
      </c>
      <c r="AY85" s="679">
        <v>0</v>
      </c>
      <c r="AZ85" s="679">
        <v>0</v>
      </c>
      <c r="BA85" s="679">
        <v>0</v>
      </c>
      <c r="BB85" s="679">
        <v>0</v>
      </c>
    </row>
    <row r="86" spans="1:54" x14ac:dyDescent="0.25">
      <c r="A86" s="1091" t="s">
        <v>34</v>
      </c>
      <c r="B86" s="1009"/>
      <c r="C86" s="1091" t="s">
        <v>314</v>
      </c>
      <c r="D86" s="1009"/>
      <c r="E86" s="1091" t="s">
        <v>312</v>
      </c>
      <c r="F86" s="1009"/>
      <c r="G86" s="1091" t="s">
        <v>315</v>
      </c>
      <c r="H86" s="1009"/>
      <c r="I86" s="1091" t="s">
        <v>311</v>
      </c>
      <c r="J86" s="1009"/>
      <c r="K86" s="1009"/>
      <c r="L86" s="1091" t="s">
        <v>324</v>
      </c>
      <c r="M86" s="1009"/>
      <c r="N86" s="1009"/>
      <c r="O86" s="1091"/>
      <c r="P86" s="1009"/>
      <c r="Q86" s="1091"/>
      <c r="R86" s="1009"/>
      <c r="S86" s="1092" t="s">
        <v>68</v>
      </c>
      <c r="T86" s="1009"/>
      <c r="U86" s="1009"/>
      <c r="V86" s="1009"/>
      <c r="W86" s="1009"/>
      <c r="X86" s="1009"/>
      <c r="Y86" s="1009"/>
      <c r="Z86" s="1009"/>
      <c r="AA86" s="1091" t="s">
        <v>305</v>
      </c>
      <c r="AB86" s="1009"/>
      <c r="AC86" s="1009"/>
      <c r="AD86" s="1009"/>
      <c r="AE86" s="1009"/>
      <c r="AF86" s="1091" t="s">
        <v>306</v>
      </c>
      <c r="AG86" s="1009"/>
      <c r="AH86" s="1009"/>
      <c r="AI86" s="363" t="s">
        <v>335</v>
      </c>
      <c r="AJ86" s="1093" t="s">
        <v>353</v>
      </c>
      <c r="AK86" s="1009"/>
      <c r="AL86" s="1009"/>
      <c r="AM86" s="1009"/>
      <c r="AN86" s="1009"/>
      <c r="AO86" s="1009"/>
      <c r="AP86" s="678">
        <v>500000000</v>
      </c>
      <c r="AQ86" s="911">
        <v>0</v>
      </c>
      <c r="AR86" s="678">
        <v>17680000</v>
      </c>
      <c r="AS86" s="679">
        <v>0</v>
      </c>
      <c r="AT86" s="911">
        <v>0</v>
      </c>
      <c r="AU86" s="679">
        <v>0</v>
      </c>
      <c r="AV86" s="911">
        <v>0</v>
      </c>
      <c r="AW86" s="679">
        <v>0</v>
      </c>
      <c r="AX86" s="911">
        <v>0</v>
      </c>
      <c r="AY86" s="679">
        <v>0</v>
      </c>
      <c r="AZ86" s="679">
        <v>0</v>
      </c>
      <c r="BA86" s="679">
        <v>0</v>
      </c>
      <c r="BB86" s="679">
        <v>0</v>
      </c>
    </row>
    <row r="87" spans="1:54" x14ac:dyDescent="0.25">
      <c r="A87" s="1091" t="s">
        <v>34</v>
      </c>
      <c r="B87" s="1009"/>
      <c r="C87" s="1091" t="s">
        <v>314</v>
      </c>
      <c r="D87" s="1009"/>
      <c r="E87" s="1091" t="s">
        <v>312</v>
      </c>
      <c r="F87" s="1009"/>
      <c r="G87" s="1091" t="s">
        <v>315</v>
      </c>
      <c r="H87" s="1009"/>
      <c r="I87" s="1091" t="s">
        <v>311</v>
      </c>
      <c r="J87" s="1009"/>
      <c r="K87" s="1009"/>
      <c r="L87" s="1091" t="s">
        <v>326</v>
      </c>
      <c r="M87" s="1009"/>
      <c r="N87" s="1009"/>
      <c r="O87" s="1091"/>
      <c r="P87" s="1009"/>
      <c r="Q87" s="1091"/>
      <c r="R87" s="1009"/>
      <c r="S87" s="1092" t="s">
        <v>69</v>
      </c>
      <c r="T87" s="1009"/>
      <c r="U87" s="1009"/>
      <c r="V87" s="1009"/>
      <c r="W87" s="1009"/>
      <c r="X87" s="1009"/>
      <c r="Y87" s="1009"/>
      <c r="Z87" s="1009"/>
      <c r="AA87" s="1091" t="s">
        <v>305</v>
      </c>
      <c r="AB87" s="1009"/>
      <c r="AC87" s="1009"/>
      <c r="AD87" s="1009"/>
      <c r="AE87" s="1009"/>
      <c r="AF87" s="1091" t="s">
        <v>306</v>
      </c>
      <c r="AG87" s="1009"/>
      <c r="AH87" s="1009"/>
      <c r="AI87" s="363" t="s">
        <v>85</v>
      </c>
      <c r="AJ87" s="1093" t="s">
        <v>307</v>
      </c>
      <c r="AK87" s="1009"/>
      <c r="AL87" s="1009"/>
      <c r="AM87" s="1009"/>
      <c r="AN87" s="1009"/>
      <c r="AO87" s="1009"/>
      <c r="AP87" s="678">
        <v>232000000</v>
      </c>
      <c r="AQ87" s="911">
        <v>0</v>
      </c>
      <c r="AR87" s="678">
        <v>757390.85</v>
      </c>
      <c r="AS87" s="679">
        <v>0</v>
      </c>
      <c r="AT87" s="911">
        <v>0</v>
      </c>
      <c r="AU87" s="679">
        <v>0</v>
      </c>
      <c r="AV87" s="911">
        <v>0</v>
      </c>
      <c r="AW87" s="679">
        <v>0</v>
      </c>
      <c r="AX87" s="911">
        <v>0</v>
      </c>
      <c r="AY87" s="679">
        <v>0</v>
      </c>
      <c r="AZ87" s="679">
        <v>0</v>
      </c>
      <c r="BA87" s="679">
        <v>0</v>
      </c>
      <c r="BB87" s="679">
        <v>0</v>
      </c>
    </row>
    <row r="88" spans="1:54" x14ac:dyDescent="0.25">
      <c r="A88" s="1091" t="s">
        <v>34</v>
      </c>
      <c r="B88" s="1009"/>
      <c r="C88" s="1091" t="s">
        <v>314</v>
      </c>
      <c r="D88" s="1009"/>
      <c r="E88" s="1091" t="s">
        <v>312</v>
      </c>
      <c r="F88" s="1009"/>
      <c r="G88" s="1091" t="s">
        <v>315</v>
      </c>
      <c r="H88" s="1009"/>
      <c r="I88" s="1091" t="s">
        <v>311</v>
      </c>
      <c r="J88" s="1009"/>
      <c r="K88" s="1009"/>
      <c r="L88" s="1091" t="s">
        <v>326</v>
      </c>
      <c r="M88" s="1009"/>
      <c r="N88" s="1009"/>
      <c r="O88" s="1091"/>
      <c r="P88" s="1009"/>
      <c r="Q88" s="1091"/>
      <c r="R88" s="1009"/>
      <c r="S88" s="1092" t="s">
        <v>69</v>
      </c>
      <c r="T88" s="1009"/>
      <c r="U88" s="1009"/>
      <c r="V88" s="1009"/>
      <c r="W88" s="1009"/>
      <c r="X88" s="1009"/>
      <c r="Y88" s="1009"/>
      <c r="Z88" s="1009"/>
      <c r="AA88" s="1091" t="s">
        <v>305</v>
      </c>
      <c r="AB88" s="1009"/>
      <c r="AC88" s="1009"/>
      <c r="AD88" s="1009"/>
      <c r="AE88" s="1009"/>
      <c r="AF88" s="1091" t="s">
        <v>306</v>
      </c>
      <c r="AG88" s="1009"/>
      <c r="AH88" s="1009"/>
      <c r="AI88" s="363" t="s">
        <v>335</v>
      </c>
      <c r="AJ88" s="1093" t="s">
        <v>353</v>
      </c>
      <c r="AK88" s="1009"/>
      <c r="AL88" s="1009"/>
      <c r="AM88" s="1009"/>
      <c r="AN88" s="1009"/>
      <c r="AO88" s="1009"/>
      <c r="AP88" s="678">
        <v>480000000</v>
      </c>
      <c r="AQ88" s="910">
        <v>430000000</v>
      </c>
      <c r="AR88" s="678">
        <v>2350000</v>
      </c>
      <c r="AS88" s="679">
        <v>0</v>
      </c>
      <c r="AT88" s="910">
        <v>36250000</v>
      </c>
      <c r="AU88" s="678">
        <v>393750000</v>
      </c>
      <c r="AV88" s="911">
        <v>0</v>
      </c>
      <c r="AW88" s="678">
        <v>36250000</v>
      </c>
      <c r="AX88" s="911">
        <v>0</v>
      </c>
      <c r="AY88" s="679">
        <v>0</v>
      </c>
      <c r="AZ88" s="679">
        <v>0</v>
      </c>
      <c r="BA88" s="679">
        <v>0</v>
      </c>
      <c r="BB88" s="679">
        <v>0</v>
      </c>
    </row>
    <row r="89" spans="1:54" x14ac:dyDescent="0.25">
      <c r="A89" s="1089" t="s">
        <v>34</v>
      </c>
      <c r="B89" s="1009"/>
      <c r="C89" s="1089" t="s">
        <v>314</v>
      </c>
      <c r="D89" s="1009"/>
      <c r="E89" s="1089" t="s">
        <v>312</v>
      </c>
      <c r="F89" s="1009"/>
      <c r="G89" s="1089" t="s">
        <v>315</v>
      </c>
      <c r="H89" s="1009"/>
      <c r="I89" s="1089" t="s">
        <v>314</v>
      </c>
      <c r="J89" s="1009"/>
      <c r="K89" s="1009"/>
      <c r="L89" s="1089"/>
      <c r="M89" s="1009"/>
      <c r="N89" s="1009"/>
      <c r="O89" s="1089"/>
      <c r="P89" s="1009"/>
      <c r="Q89" s="1089"/>
      <c r="R89" s="1009"/>
      <c r="S89" s="1096" t="s">
        <v>243</v>
      </c>
      <c r="T89" s="1009"/>
      <c r="U89" s="1009"/>
      <c r="V89" s="1009"/>
      <c r="W89" s="1009"/>
      <c r="X89" s="1009"/>
      <c r="Y89" s="1009"/>
      <c r="Z89" s="1009"/>
      <c r="AA89" s="1089" t="s">
        <v>305</v>
      </c>
      <c r="AB89" s="1009"/>
      <c r="AC89" s="1009"/>
      <c r="AD89" s="1009"/>
      <c r="AE89" s="1009"/>
      <c r="AF89" s="1089" t="s">
        <v>306</v>
      </c>
      <c r="AG89" s="1009"/>
      <c r="AH89" s="1009"/>
      <c r="AI89" s="360" t="s">
        <v>85</v>
      </c>
      <c r="AJ89" s="1090" t="s">
        <v>307</v>
      </c>
      <c r="AK89" s="1009"/>
      <c r="AL89" s="1009"/>
      <c r="AM89" s="1009"/>
      <c r="AN89" s="1009"/>
      <c r="AO89" s="1009"/>
      <c r="AP89" s="673">
        <v>127000000</v>
      </c>
      <c r="AQ89" s="907">
        <v>66000000</v>
      </c>
      <c r="AR89" s="673">
        <v>31178010</v>
      </c>
      <c r="AS89" s="674">
        <v>0</v>
      </c>
      <c r="AT89" s="907">
        <v>1174350</v>
      </c>
      <c r="AU89" s="673">
        <v>64825650</v>
      </c>
      <c r="AV89" s="908">
        <v>0</v>
      </c>
      <c r="AW89" s="673">
        <v>1174350</v>
      </c>
      <c r="AX89" s="908">
        <v>0</v>
      </c>
      <c r="AY89" s="674">
        <v>0</v>
      </c>
      <c r="AZ89" s="674">
        <v>0</v>
      </c>
      <c r="BA89" s="674">
        <v>0</v>
      </c>
      <c r="BB89" s="674">
        <v>0</v>
      </c>
    </row>
    <row r="90" spans="1:54" x14ac:dyDescent="0.25">
      <c r="A90" s="1091" t="s">
        <v>34</v>
      </c>
      <c r="B90" s="1009"/>
      <c r="C90" s="1091" t="s">
        <v>314</v>
      </c>
      <c r="D90" s="1009"/>
      <c r="E90" s="1091" t="s">
        <v>312</v>
      </c>
      <c r="F90" s="1009"/>
      <c r="G90" s="1091" t="s">
        <v>315</v>
      </c>
      <c r="H90" s="1009"/>
      <c r="I90" s="1091" t="s">
        <v>314</v>
      </c>
      <c r="J90" s="1009"/>
      <c r="K90" s="1009"/>
      <c r="L90" s="1091" t="s">
        <v>311</v>
      </c>
      <c r="M90" s="1009"/>
      <c r="N90" s="1009"/>
      <c r="O90" s="1091"/>
      <c r="P90" s="1009"/>
      <c r="Q90" s="1091"/>
      <c r="R90" s="1009"/>
      <c r="S90" s="1092" t="s">
        <v>70</v>
      </c>
      <c r="T90" s="1009"/>
      <c r="U90" s="1009"/>
      <c r="V90" s="1009"/>
      <c r="W90" s="1009"/>
      <c r="X90" s="1009"/>
      <c r="Y90" s="1009"/>
      <c r="Z90" s="1009"/>
      <c r="AA90" s="1091" t="s">
        <v>305</v>
      </c>
      <c r="AB90" s="1009"/>
      <c r="AC90" s="1009"/>
      <c r="AD90" s="1009"/>
      <c r="AE90" s="1009"/>
      <c r="AF90" s="1091" t="s">
        <v>306</v>
      </c>
      <c r="AG90" s="1009"/>
      <c r="AH90" s="1009"/>
      <c r="AI90" s="363" t="s">
        <v>85</v>
      </c>
      <c r="AJ90" s="1093" t="s">
        <v>307</v>
      </c>
      <c r="AK90" s="1009"/>
      <c r="AL90" s="1009"/>
      <c r="AM90" s="1009"/>
      <c r="AN90" s="1009"/>
      <c r="AO90" s="1009"/>
      <c r="AP90" s="678">
        <v>57000000</v>
      </c>
      <c r="AQ90" s="911">
        <v>0</v>
      </c>
      <c r="AR90" s="678">
        <v>30628010</v>
      </c>
      <c r="AS90" s="679">
        <v>0</v>
      </c>
      <c r="AT90" s="911">
        <v>0</v>
      </c>
      <c r="AU90" s="679">
        <v>0</v>
      </c>
      <c r="AV90" s="911">
        <v>0</v>
      </c>
      <c r="AW90" s="679">
        <v>0</v>
      </c>
      <c r="AX90" s="911">
        <v>0</v>
      </c>
      <c r="AY90" s="679">
        <v>0</v>
      </c>
      <c r="AZ90" s="679">
        <v>0</v>
      </c>
      <c r="BA90" s="679">
        <v>0</v>
      </c>
      <c r="BB90" s="679">
        <v>0</v>
      </c>
    </row>
    <row r="91" spans="1:54" x14ac:dyDescent="0.25">
      <c r="A91" s="1091" t="s">
        <v>34</v>
      </c>
      <c r="B91" s="1009"/>
      <c r="C91" s="1091" t="s">
        <v>314</v>
      </c>
      <c r="D91" s="1009"/>
      <c r="E91" s="1091" t="s">
        <v>312</v>
      </c>
      <c r="F91" s="1009"/>
      <c r="G91" s="1091" t="s">
        <v>315</v>
      </c>
      <c r="H91" s="1009"/>
      <c r="I91" s="1091" t="s">
        <v>314</v>
      </c>
      <c r="J91" s="1009"/>
      <c r="K91" s="1009"/>
      <c r="L91" s="1091" t="s">
        <v>314</v>
      </c>
      <c r="M91" s="1009"/>
      <c r="N91" s="1009"/>
      <c r="O91" s="1091"/>
      <c r="P91" s="1009"/>
      <c r="Q91" s="1091"/>
      <c r="R91" s="1009"/>
      <c r="S91" s="1092" t="s">
        <v>71</v>
      </c>
      <c r="T91" s="1009"/>
      <c r="U91" s="1009"/>
      <c r="V91" s="1009"/>
      <c r="W91" s="1009"/>
      <c r="X91" s="1009"/>
      <c r="Y91" s="1009"/>
      <c r="Z91" s="1009"/>
      <c r="AA91" s="1091" t="s">
        <v>305</v>
      </c>
      <c r="AB91" s="1009"/>
      <c r="AC91" s="1009"/>
      <c r="AD91" s="1009"/>
      <c r="AE91" s="1009"/>
      <c r="AF91" s="1091" t="s">
        <v>306</v>
      </c>
      <c r="AG91" s="1009"/>
      <c r="AH91" s="1009"/>
      <c r="AI91" s="363" t="s">
        <v>85</v>
      </c>
      <c r="AJ91" s="1093" t="s">
        <v>307</v>
      </c>
      <c r="AK91" s="1009"/>
      <c r="AL91" s="1009"/>
      <c r="AM91" s="1009"/>
      <c r="AN91" s="1009"/>
      <c r="AO91" s="1009"/>
      <c r="AP91" s="678">
        <v>70000000</v>
      </c>
      <c r="AQ91" s="910">
        <v>66000000</v>
      </c>
      <c r="AR91" s="678">
        <v>550000</v>
      </c>
      <c r="AS91" s="679">
        <v>0</v>
      </c>
      <c r="AT91" s="910">
        <v>1174350</v>
      </c>
      <c r="AU91" s="678">
        <v>64825650</v>
      </c>
      <c r="AV91" s="911">
        <v>0</v>
      </c>
      <c r="AW91" s="678">
        <v>1174350</v>
      </c>
      <c r="AX91" s="911">
        <v>0</v>
      </c>
      <c r="AY91" s="679">
        <v>0</v>
      </c>
      <c r="AZ91" s="679">
        <v>0</v>
      </c>
      <c r="BA91" s="679">
        <v>0</v>
      </c>
      <c r="BB91" s="679">
        <v>0</v>
      </c>
    </row>
    <row r="92" spans="1:54" x14ac:dyDescent="0.25">
      <c r="A92" s="1089" t="s">
        <v>34</v>
      </c>
      <c r="B92" s="1009"/>
      <c r="C92" s="1089" t="s">
        <v>314</v>
      </c>
      <c r="D92" s="1009"/>
      <c r="E92" s="1089" t="s">
        <v>312</v>
      </c>
      <c r="F92" s="1009"/>
      <c r="G92" s="1089" t="s">
        <v>315</v>
      </c>
      <c r="H92" s="1009"/>
      <c r="I92" s="1089" t="s">
        <v>315</v>
      </c>
      <c r="J92" s="1009"/>
      <c r="K92" s="1009"/>
      <c r="L92" s="1089"/>
      <c r="M92" s="1009"/>
      <c r="N92" s="1009"/>
      <c r="O92" s="1089"/>
      <c r="P92" s="1009"/>
      <c r="Q92" s="1089"/>
      <c r="R92" s="1009"/>
      <c r="S92" s="1096" t="s">
        <v>245</v>
      </c>
      <c r="T92" s="1009"/>
      <c r="U92" s="1009"/>
      <c r="V92" s="1009"/>
      <c r="W92" s="1009"/>
      <c r="X92" s="1009"/>
      <c r="Y92" s="1009"/>
      <c r="Z92" s="1009"/>
      <c r="AA92" s="1089" t="s">
        <v>305</v>
      </c>
      <c r="AB92" s="1009"/>
      <c r="AC92" s="1009"/>
      <c r="AD92" s="1009"/>
      <c r="AE92" s="1009"/>
      <c r="AF92" s="1089" t="s">
        <v>306</v>
      </c>
      <c r="AG92" s="1009"/>
      <c r="AH92" s="1009"/>
      <c r="AI92" s="360" t="s">
        <v>85</v>
      </c>
      <c r="AJ92" s="1090" t="s">
        <v>307</v>
      </c>
      <c r="AK92" s="1009"/>
      <c r="AL92" s="1009"/>
      <c r="AM92" s="1009"/>
      <c r="AN92" s="1009"/>
      <c r="AO92" s="1009"/>
      <c r="AP92" s="673">
        <v>286723166</v>
      </c>
      <c r="AQ92" s="907">
        <v>2113096</v>
      </c>
      <c r="AR92" s="673">
        <v>32117105</v>
      </c>
      <c r="AS92" s="674">
        <v>0</v>
      </c>
      <c r="AT92" s="907">
        <v>6113096</v>
      </c>
      <c r="AU92" s="673">
        <v>-4000000</v>
      </c>
      <c r="AV92" s="907">
        <v>33846610</v>
      </c>
      <c r="AW92" s="673">
        <v>-27733514</v>
      </c>
      <c r="AX92" s="907">
        <v>33846610</v>
      </c>
      <c r="AY92" s="674">
        <v>0</v>
      </c>
      <c r="AZ92" s="673">
        <v>33846610</v>
      </c>
      <c r="BA92" s="674">
        <v>0</v>
      </c>
      <c r="BB92" s="674">
        <v>0</v>
      </c>
    </row>
    <row r="93" spans="1:54" x14ac:dyDescent="0.25">
      <c r="A93" s="1089" t="s">
        <v>34</v>
      </c>
      <c r="B93" s="1009"/>
      <c r="C93" s="1089" t="s">
        <v>314</v>
      </c>
      <c r="D93" s="1009"/>
      <c r="E93" s="1089" t="s">
        <v>312</v>
      </c>
      <c r="F93" s="1009"/>
      <c r="G93" s="1089" t="s">
        <v>315</v>
      </c>
      <c r="H93" s="1009"/>
      <c r="I93" s="1089" t="s">
        <v>315</v>
      </c>
      <c r="J93" s="1009"/>
      <c r="K93" s="1009"/>
      <c r="L93" s="1089"/>
      <c r="M93" s="1009"/>
      <c r="N93" s="1009"/>
      <c r="O93" s="1089"/>
      <c r="P93" s="1009"/>
      <c r="Q93" s="1089"/>
      <c r="R93" s="1009"/>
      <c r="S93" s="1096" t="s">
        <v>245</v>
      </c>
      <c r="T93" s="1009"/>
      <c r="U93" s="1009"/>
      <c r="V93" s="1009"/>
      <c r="W93" s="1009"/>
      <c r="X93" s="1009"/>
      <c r="Y93" s="1009"/>
      <c r="Z93" s="1009"/>
      <c r="AA93" s="1089" t="s">
        <v>305</v>
      </c>
      <c r="AB93" s="1009"/>
      <c r="AC93" s="1009"/>
      <c r="AD93" s="1009"/>
      <c r="AE93" s="1009"/>
      <c r="AF93" s="1089" t="s">
        <v>306</v>
      </c>
      <c r="AG93" s="1009"/>
      <c r="AH93" s="1009"/>
      <c r="AI93" s="360" t="s">
        <v>335</v>
      </c>
      <c r="AJ93" s="1090" t="s">
        <v>353</v>
      </c>
      <c r="AK93" s="1009"/>
      <c r="AL93" s="1009"/>
      <c r="AM93" s="1009"/>
      <c r="AN93" s="1009"/>
      <c r="AO93" s="1009"/>
      <c r="AP93" s="673">
        <v>1175000000</v>
      </c>
      <c r="AQ93" s="907">
        <v>48000000</v>
      </c>
      <c r="AR93" s="673">
        <v>530050000</v>
      </c>
      <c r="AS93" s="674">
        <v>0</v>
      </c>
      <c r="AT93" s="907">
        <v>439001611.81999999</v>
      </c>
      <c r="AU93" s="673">
        <v>-391001611.81999999</v>
      </c>
      <c r="AV93" s="907">
        <v>2571590</v>
      </c>
      <c r="AW93" s="673">
        <v>436430021.81999999</v>
      </c>
      <c r="AX93" s="907">
        <v>2571590</v>
      </c>
      <c r="AY93" s="674">
        <v>0</v>
      </c>
      <c r="AZ93" s="673">
        <v>2571590</v>
      </c>
      <c r="BA93" s="674">
        <v>0</v>
      </c>
      <c r="BB93" s="674">
        <v>0</v>
      </c>
    </row>
    <row r="94" spans="1:54" x14ac:dyDescent="0.25">
      <c r="A94" s="1091" t="s">
        <v>34</v>
      </c>
      <c r="B94" s="1009"/>
      <c r="C94" s="1091" t="s">
        <v>314</v>
      </c>
      <c r="D94" s="1009"/>
      <c r="E94" s="1091" t="s">
        <v>312</v>
      </c>
      <c r="F94" s="1009"/>
      <c r="G94" s="1091" t="s">
        <v>315</v>
      </c>
      <c r="H94" s="1009"/>
      <c r="I94" s="1091" t="s">
        <v>315</v>
      </c>
      <c r="J94" s="1009"/>
      <c r="K94" s="1009"/>
      <c r="L94" s="1091" t="s">
        <v>311</v>
      </c>
      <c r="M94" s="1009"/>
      <c r="N94" s="1009"/>
      <c r="O94" s="1091"/>
      <c r="P94" s="1009"/>
      <c r="Q94" s="1091"/>
      <c r="R94" s="1009"/>
      <c r="S94" s="1092" t="s">
        <v>72</v>
      </c>
      <c r="T94" s="1009"/>
      <c r="U94" s="1009"/>
      <c r="V94" s="1009"/>
      <c r="W94" s="1009"/>
      <c r="X94" s="1009"/>
      <c r="Y94" s="1009"/>
      <c r="Z94" s="1009"/>
      <c r="AA94" s="1091" t="s">
        <v>305</v>
      </c>
      <c r="AB94" s="1009"/>
      <c r="AC94" s="1009"/>
      <c r="AD94" s="1009"/>
      <c r="AE94" s="1009"/>
      <c r="AF94" s="1091" t="s">
        <v>306</v>
      </c>
      <c r="AG94" s="1009"/>
      <c r="AH94" s="1009"/>
      <c r="AI94" s="363" t="s">
        <v>85</v>
      </c>
      <c r="AJ94" s="1093" t="s">
        <v>307</v>
      </c>
      <c r="AK94" s="1009"/>
      <c r="AL94" s="1009"/>
      <c r="AM94" s="1009"/>
      <c r="AN94" s="1009"/>
      <c r="AO94" s="1009"/>
      <c r="AP94" s="678">
        <v>196000000</v>
      </c>
      <c r="AQ94" s="911">
        <v>0</v>
      </c>
      <c r="AR94" s="678">
        <v>2050000</v>
      </c>
      <c r="AS94" s="679">
        <v>0</v>
      </c>
      <c r="AT94" s="910">
        <v>4000000</v>
      </c>
      <c r="AU94" s="678">
        <v>-4000000</v>
      </c>
      <c r="AV94" s="910">
        <v>14597514</v>
      </c>
      <c r="AW94" s="678">
        <v>-10597514</v>
      </c>
      <c r="AX94" s="910">
        <v>14597514</v>
      </c>
      <c r="AY94" s="679">
        <v>0</v>
      </c>
      <c r="AZ94" s="678">
        <v>14597514</v>
      </c>
      <c r="BA94" s="679">
        <v>0</v>
      </c>
      <c r="BB94" s="679">
        <v>0</v>
      </c>
    </row>
    <row r="95" spans="1:54" x14ac:dyDescent="0.25">
      <c r="A95" s="1091" t="s">
        <v>34</v>
      </c>
      <c r="B95" s="1009"/>
      <c r="C95" s="1091" t="s">
        <v>314</v>
      </c>
      <c r="D95" s="1009"/>
      <c r="E95" s="1091" t="s">
        <v>312</v>
      </c>
      <c r="F95" s="1009"/>
      <c r="G95" s="1091" t="s">
        <v>315</v>
      </c>
      <c r="H95" s="1009"/>
      <c r="I95" s="1091" t="s">
        <v>315</v>
      </c>
      <c r="J95" s="1009"/>
      <c r="K95" s="1009"/>
      <c r="L95" s="1091" t="s">
        <v>311</v>
      </c>
      <c r="M95" s="1009"/>
      <c r="N95" s="1009"/>
      <c r="O95" s="1091"/>
      <c r="P95" s="1009"/>
      <c r="Q95" s="1091"/>
      <c r="R95" s="1009"/>
      <c r="S95" s="1092" t="s">
        <v>72</v>
      </c>
      <c r="T95" s="1009"/>
      <c r="U95" s="1009"/>
      <c r="V95" s="1009"/>
      <c r="W95" s="1009"/>
      <c r="X95" s="1009"/>
      <c r="Y95" s="1009"/>
      <c r="Z95" s="1009"/>
      <c r="AA95" s="1091" t="s">
        <v>305</v>
      </c>
      <c r="AB95" s="1009"/>
      <c r="AC95" s="1009"/>
      <c r="AD95" s="1009"/>
      <c r="AE95" s="1009"/>
      <c r="AF95" s="1091" t="s">
        <v>306</v>
      </c>
      <c r="AG95" s="1009"/>
      <c r="AH95" s="1009"/>
      <c r="AI95" s="363" t="s">
        <v>335</v>
      </c>
      <c r="AJ95" s="1093" t="s">
        <v>353</v>
      </c>
      <c r="AK95" s="1009"/>
      <c r="AL95" s="1009"/>
      <c r="AM95" s="1009"/>
      <c r="AN95" s="1009"/>
      <c r="AO95" s="1009"/>
      <c r="AP95" s="678">
        <v>200000000</v>
      </c>
      <c r="AQ95" s="910">
        <v>48000000</v>
      </c>
      <c r="AR95" s="678">
        <v>105250000</v>
      </c>
      <c r="AS95" s="679">
        <v>0</v>
      </c>
      <c r="AT95" s="910">
        <v>5500000</v>
      </c>
      <c r="AU95" s="678">
        <v>42500000</v>
      </c>
      <c r="AV95" s="911">
        <v>0</v>
      </c>
      <c r="AW95" s="678">
        <v>5500000</v>
      </c>
      <c r="AX95" s="911">
        <v>0</v>
      </c>
      <c r="AY95" s="679">
        <v>0</v>
      </c>
      <c r="AZ95" s="679">
        <v>0</v>
      </c>
      <c r="BA95" s="679">
        <v>0</v>
      </c>
      <c r="BB95" s="679">
        <v>0</v>
      </c>
    </row>
    <row r="96" spans="1:54" x14ac:dyDescent="0.25">
      <c r="A96" s="1091" t="s">
        <v>34</v>
      </c>
      <c r="B96" s="1009"/>
      <c r="C96" s="1091" t="s">
        <v>314</v>
      </c>
      <c r="D96" s="1009"/>
      <c r="E96" s="1091" t="s">
        <v>312</v>
      </c>
      <c r="F96" s="1009"/>
      <c r="G96" s="1091" t="s">
        <v>315</v>
      </c>
      <c r="H96" s="1009"/>
      <c r="I96" s="1091" t="s">
        <v>315</v>
      </c>
      <c r="J96" s="1009"/>
      <c r="K96" s="1009"/>
      <c r="L96" s="1091" t="s">
        <v>324</v>
      </c>
      <c r="M96" s="1009"/>
      <c r="N96" s="1009"/>
      <c r="O96" s="1091"/>
      <c r="P96" s="1009"/>
      <c r="Q96" s="1091"/>
      <c r="R96" s="1009"/>
      <c r="S96" s="1092" t="s">
        <v>73</v>
      </c>
      <c r="T96" s="1009"/>
      <c r="U96" s="1009"/>
      <c r="V96" s="1009"/>
      <c r="W96" s="1009"/>
      <c r="X96" s="1009"/>
      <c r="Y96" s="1009"/>
      <c r="Z96" s="1009"/>
      <c r="AA96" s="1091" t="s">
        <v>305</v>
      </c>
      <c r="AB96" s="1009"/>
      <c r="AC96" s="1009"/>
      <c r="AD96" s="1009"/>
      <c r="AE96" s="1009"/>
      <c r="AF96" s="1091" t="s">
        <v>306</v>
      </c>
      <c r="AG96" s="1009"/>
      <c r="AH96" s="1009"/>
      <c r="AI96" s="363" t="s">
        <v>85</v>
      </c>
      <c r="AJ96" s="1093" t="s">
        <v>307</v>
      </c>
      <c r="AK96" s="1009"/>
      <c r="AL96" s="1009"/>
      <c r="AM96" s="1009"/>
      <c r="AN96" s="1009"/>
      <c r="AO96" s="1009"/>
      <c r="AP96" s="678">
        <v>20000000</v>
      </c>
      <c r="AQ96" s="911">
        <v>0</v>
      </c>
      <c r="AR96" s="678">
        <v>19547800</v>
      </c>
      <c r="AS96" s="679">
        <v>0</v>
      </c>
      <c r="AT96" s="911">
        <v>0</v>
      </c>
      <c r="AU96" s="679">
        <v>0</v>
      </c>
      <c r="AV96" s="911">
        <v>0</v>
      </c>
      <c r="AW96" s="679">
        <v>0</v>
      </c>
      <c r="AX96" s="911">
        <v>0</v>
      </c>
      <c r="AY96" s="679">
        <v>0</v>
      </c>
      <c r="AZ96" s="679">
        <v>0</v>
      </c>
      <c r="BA96" s="679">
        <v>0</v>
      </c>
      <c r="BB96" s="679">
        <v>0</v>
      </c>
    </row>
    <row r="97" spans="1:54" x14ac:dyDescent="0.25">
      <c r="A97" s="1091" t="s">
        <v>34</v>
      </c>
      <c r="B97" s="1009"/>
      <c r="C97" s="1091" t="s">
        <v>314</v>
      </c>
      <c r="D97" s="1009"/>
      <c r="E97" s="1091" t="s">
        <v>312</v>
      </c>
      <c r="F97" s="1009"/>
      <c r="G97" s="1091" t="s">
        <v>315</v>
      </c>
      <c r="H97" s="1009"/>
      <c r="I97" s="1091" t="s">
        <v>315</v>
      </c>
      <c r="J97" s="1009"/>
      <c r="K97" s="1009"/>
      <c r="L97" s="1091" t="s">
        <v>324</v>
      </c>
      <c r="M97" s="1009"/>
      <c r="N97" s="1009"/>
      <c r="O97" s="1091"/>
      <c r="P97" s="1009"/>
      <c r="Q97" s="1091"/>
      <c r="R97" s="1009"/>
      <c r="S97" s="1092" t="s">
        <v>73</v>
      </c>
      <c r="T97" s="1009"/>
      <c r="U97" s="1009"/>
      <c r="V97" s="1009"/>
      <c r="W97" s="1009"/>
      <c r="X97" s="1009"/>
      <c r="Y97" s="1009"/>
      <c r="Z97" s="1009"/>
      <c r="AA97" s="1091" t="s">
        <v>305</v>
      </c>
      <c r="AB97" s="1009"/>
      <c r="AC97" s="1009"/>
      <c r="AD97" s="1009"/>
      <c r="AE97" s="1009"/>
      <c r="AF97" s="1091" t="s">
        <v>306</v>
      </c>
      <c r="AG97" s="1009"/>
      <c r="AH97" s="1009"/>
      <c r="AI97" s="363" t="s">
        <v>335</v>
      </c>
      <c r="AJ97" s="1093" t="s">
        <v>353</v>
      </c>
      <c r="AK97" s="1009"/>
      <c r="AL97" s="1009"/>
      <c r="AM97" s="1009"/>
      <c r="AN97" s="1009"/>
      <c r="AO97" s="1009"/>
      <c r="AP97" s="678">
        <v>80000000</v>
      </c>
      <c r="AQ97" s="911">
        <v>0</v>
      </c>
      <c r="AR97" s="678">
        <v>80000000</v>
      </c>
      <c r="AS97" s="679">
        <v>0</v>
      </c>
      <c r="AT97" s="911">
        <v>0</v>
      </c>
      <c r="AU97" s="679">
        <v>0</v>
      </c>
      <c r="AV97" s="911">
        <v>0</v>
      </c>
      <c r="AW97" s="679">
        <v>0</v>
      </c>
      <c r="AX97" s="911">
        <v>0</v>
      </c>
      <c r="AY97" s="679">
        <v>0</v>
      </c>
      <c r="AZ97" s="679">
        <v>0</v>
      </c>
      <c r="BA97" s="679">
        <v>0</v>
      </c>
      <c r="BB97" s="679">
        <v>0</v>
      </c>
    </row>
    <row r="98" spans="1:54" x14ac:dyDescent="0.25">
      <c r="A98" s="1091" t="s">
        <v>34</v>
      </c>
      <c r="B98" s="1009"/>
      <c r="C98" s="1091" t="s">
        <v>314</v>
      </c>
      <c r="D98" s="1009"/>
      <c r="E98" s="1091" t="s">
        <v>312</v>
      </c>
      <c r="F98" s="1009"/>
      <c r="G98" s="1091" t="s">
        <v>315</v>
      </c>
      <c r="H98" s="1009"/>
      <c r="I98" s="1091" t="s">
        <v>315</v>
      </c>
      <c r="J98" s="1009"/>
      <c r="K98" s="1009"/>
      <c r="L98" s="1091" t="s">
        <v>320</v>
      </c>
      <c r="M98" s="1009"/>
      <c r="N98" s="1009"/>
      <c r="O98" s="1091"/>
      <c r="P98" s="1009"/>
      <c r="Q98" s="1091"/>
      <c r="R98" s="1009"/>
      <c r="S98" s="1092" t="s">
        <v>74</v>
      </c>
      <c r="T98" s="1009"/>
      <c r="U98" s="1009"/>
      <c r="V98" s="1009"/>
      <c r="W98" s="1009"/>
      <c r="X98" s="1009"/>
      <c r="Y98" s="1009"/>
      <c r="Z98" s="1009"/>
      <c r="AA98" s="1091" t="s">
        <v>305</v>
      </c>
      <c r="AB98" s="1009"/>
      <c r="AC98" s="1009"/>
      <c r="AD98" s="1009"/>
      <c r="AE98" s="1009"/>
      <c r="AF98" s="1091" t="s">
        <v>306</v>
      </c>
      <c r="AG98" s="1009"/>
      <c r="AH98" s="1009"/>
      <c r="AI98" s="363" t="s">
        <v>85</v>
      </c>
      <c r="AJ98" s="1093" t="s">
        <v>307</v>
      </c>
      <c r="AK98" s="1009"/>
      <c r="AL98" s="1009"/>
      <c r="AM98" s="1009"/>
      <c r="AN98" s="1009"/>
      <c r="AO98" s="1009"/>
      <c r="AP98" s="678">
        <v>10000000</v>
      </c>
      <c r="AQ98" s="911">
        <v>0</v>
      </c>
      <c r="AR98" s="678">
        <v>3267600</v>
      </c>
      <c r="AS98" s="679">
        <v>0</v>
      </c>
      <c r="AT98" s="911">
        <v>0</v>
      </c>
      <c r="AU98" s="679">
        <v>0</v>
      </c>
      <c r="AV98" s="911">
        <v>0</v>
      </c>
      <c r="AW98" s="679">
        <v>0</v>
      </c>
      <c r="AX98" s="911">
        <v>0</v>
      </c>
      <c r="AY98" s="679">
        <v>0</v>
      </c>
      <c r="AZ98" s="679">
        <v>0</v>
      </c>
      <c r="BA98" s="679">
        <v>0</v>
      </c>
      <c r="BB98" s="679">
        <v>0</v>
      </c>
    </row>
    <row r="99" spans="1:54" x14ac:dyDescent="0.25">
      <c r="A99" s="1091" t="s">
        <v>34</v>
      </c>
      <c r="B99" s="1009"/>
      <c r="C99" s="1091" t="s">
        <v>314</v>
      </c>
      <c r="D99" s="1009"/>
      <c r="E99" s="1091" t="s">
        <v>312</v>
      </c>
      <c r="F99" s="1009"/>
      <c r="G99" s="1091" t="s">
        <v>315</v>
      </c>
      <c r="H99" s="1009"/>
      <c r="I99" s="1091" t="s">
        <v>315</v>
      </c>
      <c r="J99" s="1009"/>
      <c r="K99" s="1009"/>
      <c r="L99" s="1091" t="s">
        <v>320</v>
      </c>
      <c r="M99" s="1009"/>
      <c r="N99" s="1009"/>
      <c r="O99" s="1091"/>
      <c r="P99" s="1009"/>
      <c r="Q99" s="1091"/>
      <c r="R99" s="1009"/>
      <c r="S99" s="1092" t="s">
        <v>74</v>
      </c>
      <c r="T99" s="1009"/>
      <c r="U99" s="1009"/>
      <c r="V99" s="1009"/>
      <c r="W99" s="1009"/>
      <c r="X99" s="1009"/>
      <c r="Y99" s="1009"/>
      <c r="Z99" s="1009"/>
      <c r="AA99" s="1091" t="s">
        <v>305</v>
      </c>
      <c r="AB99" s="1009"/>
      <c r="AC99" s="1009"/>
      <c r="AD99" s="1009"/>
      <c r="AE99" s="1009"/>
      <c r="AF99" s="1091" t="s">
        <v>306</v>
      </c>
      <c r="AG99" s="1009"/>
      <c r="AH99" s="1009"/>
      <c r="AI99" s="363" t="s">
        <v>335</v>
      </c>
      <c r="AJ99" s="1093" t="s">
        <v>353</v>
      </c>
      <c r="AK99" s="1009"/>
      <c r="AL99" s="1009"/>
      <c r="AM99" s="1009"/>
      <c r="AN99" s="1009"/>
      <c r="AO99" s="1009"/>
      <c r="AP99" s="678">
        <v>20000000</v>
      </c>
      <c r="AQ99" s="911">
        <v>0</v>
      </c>
      <c r="AR99" s="678">
        <v>19800000</v>
      </c>
      <c r="AS99" s="679">
        <v>0</v>
      </c>
      <c r="AT99" s="911">
        <v>0</v>
      </c>
      <c r="AU99" s="679">
        <v>0</v>
      </c>
      <c r="AV99" s="911">
        <v>0</v>
      </c>
      <c r="AW99" s="679">
        <v>0</v>
      </c>
      <c r="AX99" s="911">
        <v>0</v>
      </c>
      <c r="AY99" s="679">
        <v>0</v>
      </c>
      <c r="AZ99" s="679">
        <v>0</v>
      </c>
      <c r="BA99" s="679">
        <v>0</v>
      </c>
      <c r="BB99" s="679">
        <v>0</v>
      </c>
    </row>
    <row r="100" spans="1:54" x14ac:dyDescent="0.25">
      <c r="A100" s="1091" t="s">
        <v>34</v>
      </c>
      <c r="B100" s="1009"/>
      <c r="C100" s="1091" t="s">
        <v>314</v>
      </c>
      <c r="D100" s="1009"/>
      <c r="E100" s="1091" t="s">
        <v>312</v>
      </c>
      <c r="F100" s="1009"/>
      <c r="G100" s="1091" t="s">
        <v>315</v>
      </c>
      <c r="H100" s="1009"/>
      <c r="I100" s="1091" t="s">
        <v>315</v>
      </c>
      <c r="J100" s="1009"/>
      <c r="K100" s="1009"/>
      <c r="L100" s="1091" t="s">
        <v>318</v>
      </c>
      <c r="M100" s="1009"/>
      <c r="N100" s="1009"/>
      <c r="O100" s="1091"/>
      <c r="P100" s="1009"/>
      <c r="Q100" s="1091"/>
      <c r="R100" s="1009"/>
      <c r="S100" s="1092" t="s">
        <v>75</v>
      </c>
      <c r="T100" s="1009"/>
      <c r="U100" s="1009"/>
      <c r="V100" s="1009"/>
      <c r="W100" s="1009"/>
      <c r="X100" s="1009"/>
      <c r="Y100" s="1009"/>
      <c r="Z100" s="1009"/>
      <c r="AA100" s="1091" t="s">
        <v>305</v>
      </c>
      <c r="AB100" s="1009"/>
      <c r="AC100" s="1009"/>
      <c r="AD100" s="1009"/>
      <c r="AE100" s="1009"/>
      <c r="AF100" s="1091" t="s">
        <v>306</v>
      </c>
      <c r="AG100" s="1009"/>
      <c r="AH100" s="1009"/>
      <c r="AI100" s="363" t="s">
        <v>85</v>
      </c>
      <c r="AJ100" s="1093" t="s">
        <v>307</v>
      </c>
      <c r="AK100" s="1009"/>
      <c r="AL100" s="1009"/>
      <c r="AM100" s="1009"/>
      <c r="AN100" s="1009"/>
      <c r="AO100" s="1009"/>
      <c r="AP100" s="678">
        <v>6600000</v>
      </c>
      <c r="AQ100" s="910">
        <v>1187000</v>
      </c>
      <c r="AR100" s="678">
        <v>926240</v>
      </c>
      <c r="AS100" s="679">
        <v>0</v>
      </c>
      <c r="AT100" s="910">
        <v>1187000</v>
      </c>
      <c r="AU100" s="679">
        <v>0</v>
      </c>
      <c r="AV100" s="910">
        <v>1187000</v>
      </c>
      <c r="AW100" s="679">
        <v>0</v>
      </c>
      <c r="AX100" s="910">
        <v>1187000</v>
      </c>
      <c r="AY100" s="679">
        <v>0</v>
      </c>
      <c r="AZ100" s="678">
        <v>1187000</v>
      </c>
      <c r="BA100" s="679">
        <v>0</v>
      </c>
      <c r="BB100" s="679">
        <v>0</v>
      </c>
    </row>
    <row r="101" spans="1:54" x14ac:dyDescent="0.25">
      <c r="A101" s="1091" t="s">
        <v>34</v>
      </c>
      <c r="B101" s="1009"/>
      <c r="C101" s="1091" t="s">
        <v>314</v>
      </c>
      <c r="D101" s="1009"/>
      <c r="E101" s="1091" t="s">
        <v>312</v>
      </c>
      <c r="F101" s="1009"/>
      <c r="G101" s="1091" t="s">
        <v>315</v>
      </c>
      <c r="H101" s="1009"/>
      <c r="I101" s="1091" t="s">
        <v>315</v>
      </c>
      <c r="J101" s="1009"/>
      <c r="K101" s="1009"/>
      <c r="L101" s="1091" t="s">
        <v>318</v>
      </c>
      <c r="M101" s="1009"/>
      <c r="N101" s="1009"/>
      <c r="O101" s="1091"/>
      <c r="P101" s="1009"/>
      <c r="Q101" s="1091"/>
      <c r="R101" s="1009"/>
      <c r="S101" s="1092" t="s">
        <v>75</v>
      </c>
      <c r="T101" s="1009"/>
      <c r="U101" s="1009"/>
      <c r="V101" s="1009"/>
      <c r="W101" s="1009"/>
      <c r="X101" s="1009"/>
      <c r="Y101" s="1009"/>
      <c r="Z101" s="1009"/>
      <c r="AA101" s="1091" t="s">
        <v>305</v>
      </c>
      <c r="AB101" s="1009"/>
      <c r="AC101" s="1009"/>
      <c r="AD101" s="1009"/>
      <c r="AE101" s="1009"/>
      <c r="AF101" s="1091" t="s">
        <v>306</v>
      </c>
      <c r="AG101" s="1009"/>
      <c r="AH101" s="1009"/>
      <c r="AI101" s="363" t="s">
        <v>335</v>
      </c>
      <c r="AJ101" s="1093" t="s">
        <v>353</v>
      </c>
      <c r="AK101" s="1009"/>
      <c r="AL101" s="1009"/>
      <c r="AM101" s="1009"/>
      <c r="AN101" s="1009"/>
      <c r="AO101" s="1009"/>
      <c r="AP101" s="678">
        <v>550000000</v>
      </c>
      <c r="AQ101" s="911">
        <v>0</v>
      </c>
      <c r="AR101" s="679">
        <v>0</v>
      </c>
      <c r="AS101" s="679">
        <v>0</v>
      </c>
      <c r="AT101" s="910">
        <v>433501611.81999999</v>
      </c>
      <c r="AU101" s="678">
        <v>-433501611.81999999</v>
      </c>
      <c r="AV101" s="910">
        <v>2571590</v>
      </c>
      <c r="AW101" s="678">
        <v>430930021.81999999</v>
      </c>
      <c r="AX101" s="910">
        <v>2571590</v>
      </c>
      <c r="AY101" s="679">
        <v>0</v>
      </c>
      <c r="AZ101" s="678">
        <v>2571590</v>
      </c>
      <c r="BA101" s="679">
        <v>0</v>
      </c>
      <c r="BB101" s="679">
        <v>0</v>
      </c>
    </row>
    <row r="102" spans="1:54" x14ac:dyDescent="0.25">
      <c r="A102" s="1091" t="s">
        <v>34</v>
      </c>
      <c r="B102" s="1009"/>
      <c r="C102" s="1091" t="s">
        <v>314</v>
      </c>
      <c r="D102" s="1009"/>
      <c r="E102" s="1091" t="s">
        <v>312</v>
      </c>
      <c r="F102" s="1009"/>
      <c r="G102" s="1091" t="s">
        <v>315</v>
      </c>
      <c r="H102" s="1009"/>
      <c r="I102" s="1091" t="s">
        <v>315</v>
      </c>
      <c r="J102" s="1009"/>
      <c r="K102" s="1009"/>
      <c r="L102" s="1091" t="s">
        <v>330</v>
      </c>
      <c r="M102" s="1009"/>
      <c r="N102" s="1009"/>
      <c r="O102" s="1091"/>
      <c r="P102" s="1009"/>
      <c r="Q102" s="1091"/>
      <c r="R102" s="1009"/>
      <c r="S102" s="1092" t="s">
        <v>76</v>
      </c>
      <c r="T102" s="1009"/>
      <c r="U102" s="1009"/>
      <c r="V102" s="1009"/>
      <c r="W102" s="1009"/>
      <c r="X102" s="1009"/>
      <c r="Y102" s="1009"/>
      <c r="Z102" s="1009"/>
      <c r="AA102" s="1091" t="s">
        <v>305</v>
      </c>
      <c r="AB102" s="1009"/>
      <c r="AC102" s="1009"/>
      <c r="AD102" s="1009"/>
      <c r="AE102" s="1009"/>
      <c r="AF102" s="1091" t="s">
        <v>306</v>
      </c>
      <c r="AG102" s="1009"/>
      <c r="AH102" s="1009"/>
      <c r="AI102" s="363" t="s">
        <v>85</v>
      </c>
      <c r="AJ102" s="1093" t="s">
        <v>307</v>
      </c>
      <c r="AK102" s="1009"/>
      <c r="AL102" s="1009"/>
      <c r="AM102" s="1009"/>
      <c r="AN102" s="1009"/>
      <c r="AO102" s="1009"/>
      <c r="AP102" s="678">
        <v>7503744</v>
      </c>
      <c r="AQ102" s="911">
        <v>0</v>
      </c>
      <c r="AR102" s="678">
        <v>1353744</v>
      </c>
      <c r="AS102" s="679">
        <v>0</v>
      </c>
      <c r="AT102" s="911">
        <v>0</v>
      </c>
      <c r="AU102" s="679">
        <v>0</v>
      </c>
      <c r="AV102" s="911">
        <v>0</v>
      </c>
      <c r="AW102" s="679">
        <v>0</v>
      </c>
      <c r="AX102" s="911">
        <v>0</v>
      </c>
      <c r="AY102" s="679">
        <v>0</v>
      </c>
      <c r="AZ102" s="679">
        <v>0</v>
      </c>
      <c r="BA102" s="679">
        <v>0</v>
      </c>
      <c r="BB102" s="679">
        <v>0</v>
      </c>
    </row>
    <row r="103" spans="1:54" x14ac:dyDescent="0.25">
      <c r="A103" s="1091" t="s">
        <v>34</v>
      </c>
      <c r="B103" s="1009"/>
      <c r="C103" s="1091" t="s">
        <v>314</v>
      </c>
      <c r="D103" s="1009"/>
      <c r="E103" s="1091" t="s">
        <v>312</v>
      </c>
      <c r="F103" s="1009"/>
      <c r="G103" s="1091" t="s">
        <v>315</v>
      </c>
      <c r="H103" s="1009"/>
      <c r="I103" s="1091" t="s">
        <v>315</v>
      </c>
      <c r="J103" s="1009"/>
      <c r="K103" s="1009"/>
      <c r="L103" s="1091" t="s">
        <v>330</v>
      </c>
      <c r="M103" s="1009"/>
      <c r="N103" s="1009"/>
      <c r="O103" s="1091"/>
      <c r="P103" s="1009"/>
      <c r="Q103" s="1091"/>
      <c r="R103" s="1009"/>
      <c r="S103" s="1092" t="s">
        <v>76</v>
      </c>
      <c r="T103" s="1009"/>
      <c r="U103" s="1009"/>
      <c r="V103" s="1009"/>
      <c r="W103" s="1009"/>
      <c r="X103" s="1009"/>
      <c r="Y103" s="1009"/>
      <c r="Z103" s="1009"/>
      <c r="AA103" s="1091" t="s">
        <v>305</v>
      </c>
      <c r="AB103" s="1009"/>
      <c r="AC103" s="1009"/>
      <c r="AD103" s="1009"/>
      <c r="AE103" s="1009"/>
      <c r="AF103" s="1091" t="s">
        <v>306</v>
      </c>
      <c r="AG103" s="1009"/>
      <c r="AH103" s="1009"/>
      <c r="AI103" s="363" t="s">
        <v>335</v>
      </c>
      <c r="AJ103" s="1093" t="s">
        <v>353</v>
      </c>
      <c r="AK103" s="1009"/>
      <c r="AL103" s="1009"/>
      <c r="AM103" s="1009"/>
      <c r="AN103" s="1009"/>
      <c r="AO103" s="1009"/>
      <c r="AP103" s="678">
        <v>35000000</v>
      </c>
      <c r="AQ103" s="911">
        <v>0</v>
      </c>
      <c r="AR103" s="678">
        <v>35000000</v>
      </c>
      <c r="AS103" s="679">
        <v>0</v>
      </c>
      <c r="AT103" s="911">
        <v>0</v>
      </c>
      <c r="AU103" s="679">
        <v>0</v>
      </c>
      <c r="AV103" s="911">
        <v>0</v>
      </c>
      <c r="AW103" s="679">
        <v>0</v>
      </c>
      <c r="AX103" s="911">
        <v>0</v>
      </c>
      <c r="AY103" s="679">
        <v>0</v>
      </c>
      <c r="AZ103" s="679">
        <v>0</v>
      </c>
      <c r="BA103" s="679">
        <v>0</v>
      </c>
      <c r="BB103" s="679">
        <v>0</v>
      </c>
    </row>
    <row r="104" spans="1:54" x14ac:dyDescent="0.25">
      <c r="A104" s="1091" t="s">
        <v>34</v>
      </c>
      <c r="B104" s="1009"/>
      <c r="C104" s="1091" t="s">
        <v>314</v>
      </c>
      <c r="D104" s="1009"/>
      <c r="E104" s="1091" t="s">
        <v>312</v>
      </c>
      <c r="F104" s="1009"/>
      <c r="G104" s="1091" t="s">
        <v>315</v>
      </c>
      <c r="H104" s="1009"/>
      <c r="I104" s="1091" t="s">
        <v>315</v>
      </c>
      <c r="J104" s="1009"/>
      <c r="K104" s="1009"/>
      <c r="L104" s="1091" t="s">
        <v>331</v>
      </c>
      <c r="M104" s="1009"/>
      <c r="N104" s="1009"/>
      <c r="O104" s="1091"/>
      <c r="P104" s="1009"/>
      <c r="Q104" s="1091"/>
      <c r="R104" s="1009"/>
      <c r="S104" s="1092" t="s">
        <v>77</v>
      </c>
      <c r="T104" s="1009"/>
      <c r="U104" s="1009"/>
      <c r="V104" s="1009"/>
      <c r="W104" s="1009"/>
      <c r="X104" s="1009"/>
      <c r="Y104" s="1009"/>
      <c r="Z104" s="1009"/>
      <c r="AA104" s="1091" t="s">
        <v>305</v>
      </c>
      <c r="AB104" s="1009"/>
      <c r="AC104" s="1009"/>
      <c r="AD104" s="1009"/>
      <c r="AE104" s="1009"/>
      <c r="AF104" s="1091" t="s">
        <v>306</v>
      </c>
      <c r="AG104" s="1009"/>
      <c r="AH104" s="1009"/>
      <c r="AI104" s="363" t="s">
        <v>85</v>
      </c>
      <c r="AJ104" s="1093" t="s">
        <v>307</v>
      </c>
      <c r="AK104" s="1009"/>
      <c r="AL104" s="1009"/>
      <c r="AM104" s="1009"/>
      <c r="AN104" s="1009"/>
      <c r="AO104" s="1009"/>
      <c r="AP104" s="678">
        <v>9000000</v>
      </c>
      <c r="AQ104" s="911">
        <v>0</v>
      </c>
      <c r="AR104" s="678">
        <v>3800000</v>
      </c>
      <c r="AS104" s="679">
        <v>0</v>
      </c>
      <c r="AT104" s="911">
        <v>0</v>
      </c>
      <c r="AU104" s="679">
        <v>0</v>
      </c>
      <c r="AV104" s="911">
        <v>0</v>
      </c>
      <c r="AW104" s="679">
        <v>0</v>
      </c>
      <c r="AX104" s="911">
        <v>0</v>
      </c>
      <c r="AY104" s="679">
        <v>0</v>
      </c>
      <c r="AZ104" s="679">
        <v>0</v>
      </c>
      <c r="BA104" s="679">
        <v>0</v>
      </c>
      <c r="BB104" s="679">
        <v>0</v>
      </c>
    </row>
    <row r="105" spans="1:54" x14ac:dyDescent="0.25">
      <c r="A105" s="1091" t="s">
        <v>34</v>
      </c>
      <c r="B105" s="1009"/>
      <c r="C105" s="1091" t="s">
        <v>314</v>
      </c>
      <c r="D105" s="1009"/>
      <c r="E105" s="1091" t="s">
        <v>312</v>
      </c>
      <c r="F105" s="1009"/>
      <c r="G105" s="1091" t="s">
        <v>315</v>
      </c>
      <c r="H105" s="1009"/>
      <c r="I105" s="1091" t="s">
        <v>315</v>
      </c>
      <c r="J105" s="1009"/>
      <c r="K105" s="1009"/>
      <c r="L105" s="1091" t="s">
        <v>332</v>
      </c>
      <c r="M105" s="1009"/>
      <c r="N105" s="1009"/>
      <c r="O105" s="1091"/>
      <c r="P105" s="1009"/>
      <c r="Q105" s="1091"/>
      <c r="R105" s="1009"/>
      <c r="S105" s="1092" t="s">
        <v>78</v>
      </c>
      <c r="T105" s="1009"/>
      <c r="U105" s="1009"/>
      <c r="V105" s="1009"/>
      <c r="W105" s="1009"/>
      <c r="X105" s="1009"/>
      <c r="Y105" s="1009"/>
      <c r="Z105" s="1009"/>
      <c r="AA105" s="1091" t="s">
        <v>305</v>
      </c>
      <c r="AB105" s="1009"/>
      <c r="AC105" s="1009"/>
      <c r="AD105" s="1009"/>
      <c r="AE105" s="1009"/>
      <c r="AF105" s="1091" t="s">
        <v>306</v>
      </c>
      <c r="AG105" s="1009"/>
      <c r="AH105" s="1009"/>
      <c r="AI105" s="363" t="s">
        <v>85</v>
      </c>
      <c r="AJ105" s="1093" t="s">
        <v>307</v>
      </c>
      <c r="AK105" s="1009"/>
      <c r="AL105" s="1009"/>
      <c r="AM105" s="1009"/>
      <c r="AN105" s="1009"/>
      <c r="AO105" s="1009"/>
      <c r="AP105" s="678">
        <v>33000000</v>
      </c>
      <c r="AQ105" s="910">
        <v>169991</v>
      </c>
      <c r="AR105" s="678">
        <v>1171721</v>
      </c>
      <c r="AS105" s="679">
        <v>0</v>
      </c>
      <c r="AT105" s="910">
        <v>169991</v>
      </c>
      <c r="AU105" s="679">
        <v>0</v>
      </c>
      <c r="AV105" s="910">
        <v>17305991</v>
      </c>
      <c r="AW105" s="678">
        <v>-17136000</v>
      </c>
      <c r="AX105" s="910">
        <v>17305991</v>
      </c>
      <c r="AY105" s="679">
        <v>0</v>
      </c>
      <c r="AZ105" s="678">
        <v>17305991</v>
      </c>
      <c r="BA105" s="679">
        <v>0</v>
      </c>
      <c r="BB105" s="679">
        <v>0</v>
      </c>
    </row>
    <row r="106" spans="1:54" x14ac:dyDescent="0.25">
      <c r="A106" s="1091" t="s">
        <v>34</v>
      </c>
      <c r="B106" s="1009"/>
      <c r="C106" s="1091" t="s">
        <v>314</v>
      </c>
      <c r="D106" s="1009"/>
      <c r="E106" s="1091" t="s">
        <v>312</v>
      </c>
      <c r="F106" s="1009"/>
      <c r="G106" s="1091" t="s">
        <v>315</v>
      </c>
      <c r="H106" s="1009"/>
      <c r="I106" s="1091" t="s">
        <v>315</v>
      </c>
      <c r="J106" s="1009"/>
      <c r="K106" s="1009"/>
      <c r="L106" s="1091" t="s">
        <v>332</v>
      </c>
      <c r="M106" s="1009"/>
      <c r="N106" s="1009"/>
      <c r="O106" s="1091"/>
      <c r="P106" s="1009"/>
      <c r="Q106" s="1091"/>
      <c r="R106" s="1009"/>
      <c r="S106" s="1092" t="s">
        <v>78</v>
      </c>
      <c r="T106" s="1009"/>
      <c r="U106" s="1009"/>
      <c r="V106" s="1009"/>
      <c r="W106" s="1009"/>
      <c r="X106" s="1009"/>
      <c r="Y106" s="1009"/>
      <c r="Z106" s="1009"/>
      <c r="AA106" s="1091" t="s">
        <v>305</v>
      </c>
      <c r="AB106" s="1009"/>
      <c r="AC106" s="1009"/>
      <c r="AD106" s="1009"/>
      <c r="AE106" s="1009"/>
      <c r="AF106" s="1091" t="s">
        <v>306</v>
      </c>
      <c r="AG106" s="1009"/>
      <c r="AH106" s="1009"/>
      <c r="AI106" s="363" t="s">
        <v>335</v>
      </c>
      <c r="AJ106" s="1093" t="s">
        <v>353</v>
      </c>
      <c r="AK106" s="1009"/>
      <c r="AL106" s="1009"/>
      <c r="AM106" s="1009"/>
      <c r="AN106" s="1009"/>
      <c r="AO106" s="1009"/>
      <c r="AP106" s="678">
        <v>270000000</v>
      </c>
      <c r="AQ106" s="911">
        <v>0</v>
      </c>
      <c r="AR106" s="678">
        <v>270000000</v>
      </c>
      <c r="AS106" s="679">
        <v>0</v>
      </c>
      <c r="AT106" s="911">
        <v>0</v>
      </c>
      <c r="AU106" s="679">
        <v>0</v>
      </c>
      <c r="AV106" s="911">
        <v>0</v>
      </c>
      <c r="AW106" s="679">
        <v>0</v>
      </c>
      <c r="AX106" s="911">
        <v>0</v>
      </c>
      <c r="AY106" s="679">
        <v>0</v>
      </c>
      <c r="AZ106" s="679">
        <v>0</v>
      </c>
      <c r="BA106" s="679">
        <v>0</v>
      </c>
      <c r="BB106" s="679">
        <v>0</v>
      </c>
    </row>
    <row r="107" spans="1:54" x14ac:dyDescent="0.25">
      <c r="A107" s="1091" t="s">
        <v>34</v>
      </c>
      <c r="B107" s="1009"/>
      <c r="C107" s="1091" t="s">
        <v>314</v>
      </c>
      <c r="D107" s="1009"/>
      <c r="E107" s="1091" t="s">
        <v>312</v>
      </c>
      <c r="F107" s="1009"/>
      <c r="G107" s="1091" t="s">
        <v>315</v>
      </c>
      <c r="H107" s="1009"/>
      <c r="I107" s="1091" t="s">
        <v>315</v>
      </c>
      <c r="J107" s="1009"/>
      <c r="K107" s="1009"/>
      <c r="L107" s="1091" t="s">
        <v>334</v>
      </c>
      <c r="M107" s="1009"/>
      <c r="N107" s="1009"/>
      <c r="O107" s="1091"/>
      <c r="P107" s="1009"/>
      <c r="Q107" s="1091"/>
      <c r="R107" s="1009"/>
      <c r="S107" s="1092" t="s">
        <v>79</v>
      </c>
      <c r="T107" s="1009"/>
      <c r="U107" s="1009"/>
      <c r="V107" s="1009"/>
      <c r="W107" s="1009"/>
      <c r="X107" s="1009"/>
      <c r="Y107" s="1009"/>
      <c r="Z107" s="1009"/>
      <c r="AA107" s="1091" t="s">
        <v>305</v>
      </c>
      <c r="AB107" s="1009"/>
      <c r="AC107" s="1009"/>
      <c r="AD107" s="1009"/>
      <c r="AE107" s="1009"/>
      <c r="AF107" s="1091" t="s">
        <v>306</v>
      </c>
      <c r="AG107" s="1009"/>
      <c r="AH107" s="1009"/>
      <c r="AI107" s="363" t="s">
        <v>85</v>
      </c>
      <c r="AJ107" s="1093" t="s">
        <v>307</v>
      </c>
      <c r="AK107" s="1009"/>
      <c r="AL107" s="1009"/>
      <c r="AM107" s="1009"/>
      <c r="AN107" s="1009"/>
      <c r="AO107" s="1009"/>
      <c r="AP107" s="678">
        <v>4619422</v>
      </c>
      <c r="AQ107" s="910">
        <v>756105</v>
      </c>
      <c r="AR107" s="679">
        <v>0</v>
      </c>
      <c r="AS107" s="679">
        <v>0</v>
      </c>
      <c r="AT107" s="910">
        <v>756105</v>
      </c>
      <c r="AU107" s="679">
        <v>0</v>
      </c>
      <c r="AV107" s="910">
        <v>756105</v>
      </c>
      <c r="AW107" s="679">
        <v>0</v>
      </c>
      <c r="AX107" s="910">
        <v>756105</v>
      </c>
      <c r="AY107" s="679">
        <v>0</v>
      </c>
      <c r="AZ107" s="678">
        <v>756105</v>
      </c>
      <c r="BA107" s="679">
        <v>0</v>
      </c>
      <c r="BB107" s="679">
        <v>0</v>
      </c>
    </row>
    <row r="108" spans="1:54" x14ac:dyDescent="0.25">
      <c r="A108" s="1091" t="s">
        <v>34</v>
      </c>
      <c r="B108" s="1009"/>
      <c r="C108" s="1091" t="s">
        <v>314</v>
      </c>
      <c r="D108" s="1009"/>
      <c r="E108" s="1091" t="s">
        <v>312</v>
      </c>
      <c r="F108" s="1009"/>
      <c r="G108" s="1091" t="s">
        <v>315</v>
      </c>
      <c r="H108" s="1009"/>
      <c r="I108" s="1091" t="s">
        <v>315</v>
      </c>
      <c r="J108" s="1009"/>
      <c r="K108" s="1009"/>
      <c r="L108" s="1091" t="s">
        <v>334</v>
      </c>
      <c r="M108" s="1009"/>
      <c r="N108" s="1009"/>
      <c r="O108" s="1091"/>
      <c r="P108" s="1009"/>
      <c r="Q108" s="1091"/>
      <c r="R108" s="1009"/>
      <c r="S108" s="1092" t="s">
        <v>79</v>
      </c>
      <c r="T108" s="1009"/>
      <c r="U108" s="1009"/>
      <c r="V108" s="1009"/>
      <c r="W108" s="1009"/>
      <c r="X108" s="1009"/>
      <c r="Y108" s="1009"/>
      <c r="Z108" s="1009"/>
      <c r="AA108" s="1091" t="s">
        <v>305</v>
      </c>
      <c r="AB108" s="1009"/>
      <c r="AC108" s="1009"/>
      <c r="AD108" s="1009"/>
      <c r="AE108" s="1009"/>
      <c r="AF108" s="1091" t="s">
        <v>306</v>
      </c>
      <c r="AG108" s="1009"/>
      <c r="AH108" s="1009"/>
      <c r="AI108" s="363" t="s">
        <v>335</v>
      </c>
      <c r="AJ108" s="1093" t="s">
        <v>353</v>
      </c>
      <c r="AK108" s="1009"/>
      <c r="AL108" s="1009"/>
      <c r="AM108" s="1009"/>
      <c r="AN108" s="1009"/>
      <c r="AO108" s="1009"/>
      <c r="AP108" s="678">
        <v>20000000</v>
      </c>
      <c r="AQ108" s="911">
        <v>0</v>
      </c>
      <c r="AR108" s="678">
        <v>20000000</v>
      </c>
      <c r="AS108" s="679">
        <v>0</v>
      </c>
      <c r="AT108" s="911">
        <v>0</v>
      </c>
      <c r="AU108" s="679">
        <v>0</v>
      </c>
      <c r="AV108" s="911">
        <v>0</v>
      </c>
      <c r="AW108" s="679">
        <v>0</v>
      </c>
      <c r="AX108" s="911">
        <v>0</v>
      </c>
      <c r="AY108" s="679">
        <v>0</v>
      </c>
      <c r="AZ108" s="679">
        <v>0</v>
      </c>
      <c r="BA108" s="679">
        <v>0</v>
      </c>
      <c r="BB108" s="679">
        <v>0</v>
      </c>
    </row>
    <row r="109" spans="1:54" x14ac:dyDescent="0.25">
      <c r="A109" s="1089" t="s">
        <v>34</v>
      </c>
      <c r="B109" s="1009"/>
      <c r="C109" s="1089" t="s">
        <v>314</v>
      </c>
      <c r="D109" s="1009"/>
      <c r="E109" s="1089" t="s">
        <v>312</v>
      </c>
      <c r="F109" s="1009"/>
      <c r="G109" s="1089" t="s">
        <v>315</v>
      </c>
      <c r="H109" s="1009"/>
      <c r="I109" s="1089" t="s">
        <v>316</v>
      </c>
      <c r="J109" s="1009"/>
      <c r="K109" s="1009"/>
      <c r="L109" s="1089"/>
      <c r="M109" s="1009"/>
      <c r="N109" s="1009"/>
      <c r="O109" s="1089"/>
      <c r="P109" s="1009"/>
      <c r="Q109" s="1089"/>
      <c r="R109" s="1009"/>
      <c r="S109" s="1096" t="s">
        <v>248</v>
      </c>
      <c r="T109" s="1009"/>
      <c r="U109" s="1009"/>
      <c r="V109" s="1009"/>
      <c r="W109" s="1009"/>
      <c r="X109" s="1009"/>
      <c r="Y109" s="1009"/>
      <c r="Z109" s="1009"/>
      <c r="AA109" s="1089" t="s">
        <v>305</v>
      </c>
      <c r="AB109" s="1009"/>
      <c r="AC109" s="1009"/>
      <c r="AD109" s="1009"/>
      <c r="AE109" s="1009"/>
      <c r="AF109" s="1089" t="s">
        <v>306</v>
      </c>
      <c r="AG109" s="1009"/>
      <c r="AH109" s="1009"/>
      <c r="AI109" s="360" t="s">
        <v>85</v>
      </c>
      <c r="AJ109" s="1090" t="s">
        <v>307</v>
      </c>
      <c r="AK109" s="1009"/>
      <c r="AL109" s="1009"/>
      <c r="AM109" s="1009"/>
      <c r="AN109" s="1009"/>
      <c r="AO109" s="1009"/>
      <c r="AP109" s="673">
        <v>5859523603</v>
      </c>
      <c r="AQ109" s="907">
        <v>298828697</v>
      </c>
      <c r="AR109" s="673">
        <v>964432916.47000003</v>
      </c>
      <c r="AS109" s="674">
        <v>0</v>
      </c>
      <c r="AT109" s="907">
        <v>270291962.12</v>
      </c>
      <c r="AU109" s="673">
        <v>28536734.879999999</v>
      </c>
      <c r="AV109" s="907">
        <v>978439889</v>
      </c>
      <c r="AW109" s="673">
        <v>-708147926.88</v>
      </c>
      <c r="AX109" s="907">
        <v>978439889</v>
      </c>
      <c r="AY109" s="674">
        <v>0</v>
      </c>
      <c r="AZ109" s="673">
        <v>978439889</v>
      </c>
      <c r="BA109" s="674">
        <v>0</v>
      </c>
      <c r="BB109" s="674">
        <v>0</v>
      </c>
    </row>
    <row r="110" spans="1:54" x14ac:dyDescent="0.25">
      <c r="A110" s="1089" t="s">
        <v>34</v>
      </c>
      <c r="B110" s="1009"/>
      <c r="C110" s="1089" t="s">
        <v>314</v>
      </c>
      <c r="D110" s="1009"/>
      <c r="E110" s="1089" t="s">
        <v>312</v>
      </c>
      <c r="F110" s="1009"/>
      <c r="G110" s="1089" t="s">
        <v>315</v>
      </c>
      <c r="H110" s="1009"/>
      <c r="I110" s="1089" t="s">
        <v>316</v>
      </c>
      <c r="J110" s="1009"/>
      <c r="K110" s="1009"/>
      <c r="L110" s="1089"/>
      <c r="M110" s="1009"/>
      <c r="N110" s="1009"/>
      <c r="O110" s="1089"/>
      <c r="P110" s="1009"/>
      <c r="Q110" s="1089"/>
      <c r="R110" s="1009"/>
      <c r="S110" s="1096" t="s">
        <v>248</v>
      </c>
      <c r="T110" s="1009"/>
      <c r="U110" s="1009"/>
      <c r="V110" s="1009"/>
      <c r="W110" s="1009"/>
      <c r="X110" s="1009"/>
      <c r="Y110" s="1009"/>
      <c r="Z110" s="1009"/>
      <c r="AA110" s="1089" t="s">
        <v>305</v>
      </c>
      <c r="AB110" s="1009"/>
      <c r="AC110" s="1009"/>
      <c r="AD110" s="1009"/>
      <c r="AE110" s="1009"/>
      <c r="AF110" s="1089" t="s">
        <v>306</v>
      </c>
      <c r="AG110" s="1009"/>
      <c r="AH110" s="1009"/>
      <c r="AI110" s="360" t="s">
        <v>335</v>
      </c>
      <c r="AJ110" s="1090" t="s">
        <v>353</v>
      </c>
      <c r="AK110" s="1009"/>
      <c r="AL110" s="1009"/>
      <c r="AM110" s="1009"/>
      <c r="AN110" s="1009"/>
      <c r="AO110" s="1009"/>
      <c r="AP110" s="673">
        <v>1074085821</v>
      </c>
      <c r="AQ110" s="907">
        <v>33877798</v>
      </c>
      <c r="AR110" s="673">
        <v>464077180</v>
      </c>
      <c r="AS110" s="674">
        <v>0</v>
      </c>
      <c r="AT110" s="908">
        <v>0</v>
      </c>
      <c r="AU110" s="673">
        <v>33877798</v>
      </c>
      <c r="AV110" s="908">
        <v>0</v>
      </c>
      <c r="AW110" s="674">
        <v>0</v>
      </c>
      <c r="AX110" s="908">
        <v>0</v>
      </c>
      <c r="AY110" s="674">
        <v>0</v>
      </c>
      <c r="AZ110" s="674">
        <v>0</v>
      </c>
      <c r="BA110" s="674">
        <v>0</v>
      </c>
      <c r="BB110" s="674">
        <v>0</v>
      </c>
    </row>
    <row r="111" spans="1:54" x14ac:dyDescent="0.25">
      <c r="A111" s="1091" t="s">
        <v>34</v>
      </c>
      <c r="B111" s="1009"/>
      <c r="C111" s="1091" t="s">
        <v>314</v>
      </c>
      <c r="D111" s="1009"/>
      <c r="E111" s="1091" t="s">
        <v>312</v>
      </c>
      <c r="F111" s="1009"/>
      <c r="G111" s="1091" t="s">
        <v>315</v>
      </c>
      <c r="H111" s="1009"/>
      <c r="I111" s="1091" t="s">
        <v>316</v>
      </c>
      <c r="J111" s="1009"/>
      <c r="K111" s="1009"/>
      <c r="L111" s="1091" t="s">
        <v>311</v>
      </c>
      <c r="M111" s="1009"/>
      <c r="N111" s="1009"/>
      <c r="O111" s="1091"/>
      <c r="P111" s="1009"/>
      <c r="Q111" s="1091"/>
      <c r="R111" s="1009"/>
      <c r="S111" s="1092" t="s">
        <v>80</v>
      </c>
      <c r="T111" s="1009"/>
      <c r="U111" s="1009"/>
      <c r="V111" s="1009"/>
      <c r="W111" s="1009"/>
      <c r="X111" s="1009"/>
      <c r="Y111" s="1009"/>
      <c r="Z111" s="1009"/>
      <c r="AA111" s="1091" t="s">
        <v>305</v>
      </c>
      <c r="AB111" s="1009"/>
      <c r="AC111" s="1009"/>
      <c r="AD111" s="1009"/>
      <c r="AE111" s="1009"/>
      <c r="AF111" s="1091" t="s">
        <v>306</v>
      </c>
      <c r="AG111" s="1009"/>
      <c r="AH111" s="1009"/>
      <c r="AI111" s="363" t="s">
        <v>85</v>
      </c>
      <c r="AJ111" s="1093" t="s">
        <v>307</v>
      </c>
      <c r="AK111" s="1009"/>
      <c r="AL111" s="1009"/>
      <c r="AM111" s="1009"/>
      <c r="AN111" s="1009"/>
      <c r="AO111" s="1009"/>
      <c r="AP111" s="678">
        <v>952410435</v>
      </c>
      <c r="AQ111" s="910">
        <v>730000</v>
      </c>
      <c r="AR111" s="678">
        <v>199247302</v>
      </c>
      <c r="AS111" s="679">
        <v>0</v>
      </c>
      <c r="AT111" s="910">
        <v>730000</v>
      </c>
      <c r="AU111" s="679">
        <v>0</v>
      </c>
      <c r="AV111" s="910">
        <v>69928404</v>
      </c>
      <c r="AW111" s="678">
        <v>-69198404</v>
      </c>
      <c r="AX111" s="910">
        <v>69928404</v>
      </c>
      <c r="AY111" s="679">
        <v>0</v>
      </c>
      <c r="AZ111" s="678">
        <v>69928404</v>
      </c>
      <c r="BA111" s="679">
        <v>0</v>
      </c>
      <c r="BB111" s="679">
        <v>0</v>
      </c>
    </row>
    <row r="112" spans="1:54" x14ac:dyDescent="0.25">
      <c r="A112" s="1091" t="s">
        <v>34</v>
      </c>
      <c r="B112" s="1009"/>
      <c r="C112" s="1091" t="s">
        <v>314</v>
      </c>
      <c r="D112" s="1009"/>
      <c r="E112" s="1091" t="s">
        <v>312</v>
      </c>
      <c r="F112" s="1009"/>
      <c r="G112" s="1091" t="s">
        <v>315</v>
      </c>
      <c r="H112" s="1009"/>
      <c r="I112" s="1091" t="s">
        <v>316</v>
      </c>
      <c r="J112" s="1009"/>
      <c r="K112" s="1009"/>
      <c r="L112" s="1091" t="s">
        <v>311</v>
      </c>
      <c r="M112" s="1009"/>
      <c r="N112" s="1009"/>
      <c r="O112" s="1091"/>
      <c r="P112" s="1009"/>
      <c r="Q112" s="1091"/>
      <c r="R112" s="1009"/>
      <c r="S112" s="1092" t="s">
        <v>80</v>
      </c>
      <c r="T112" s="1009"/>
      <c r="U112" s="1009"/>
      <c r="V112" s="1009"/>
      <c r="W112" s="1009"/>
      <c r="X112" s="1009"/>
      <c r="Y112" s="1009"/>
      <c r="Z112" s="1009"/>
      <c r="AA112" s="1091" t="s">
        <v>305</v>
      </c>
      <c r="AB112" s="1009"/>
      <c r="AC112" s="1009"/>
      <c r="AD112" s="1009"/>
      <c r="AE112" s="1009"/>
      <c r="AF112" s="1091" t="s">
        <v>306</v>
      </c>
      <c r="AG112" s="1009"/>
      <c r="AH112" s="1009"/>
      <c r="AI112" s="363" t="s">
        <v>335</v>
      </c>
      <c r="AJ112" s="1093" t="s">
        <v>353</v>
      </c>
      <c r="AK112" s="1009"/>
      <c r="AL112" s="1009"/>
      <c r="AM112" s="1009"/>
      <c r="AN112" s="1009"/>
      <c r="AO112" s="1009"/>
      <c r="AP112" s="678">
        <v>754085821</v>
      </c>
      <c r="AQ112" s="911">
        <v>0</v>
      </c>
      <c r="AR112" s="678">
        <v>223306632</v>
      </c>
      <c r="AS112" s="679">
        <v>0</v>
      </c>
      <c r="AT112" s="911">
        <v>0</v>
      </c>
      <c r="AU112" s="679">
        <v>0</v>
      </c>
      <c r="AV112" s="911">
        <v>0</v>
      </c>
      <c r="AW112" s="679">
        <v>0</v>
      </c>
      <c r="AX112" s="911">
        <v>0</v>
      </c>
      <c r="AY112" s="679">
        <v>0</v>
      </c>
      <c r="AZ112" s="679">
        <v>0</v>
      </c>
      <c r="BA112" s="679">
        <v>0</v>
      </c>
      <c r="BB112" s="679">
        <v>0</v>
      </c>
    </row>
    <row r="113" spans="1:54" x14ac:dyDescent="0.25">
      <c r="A113" s="1091" t="s">
        <v>34</v>
      </c>
      <c r="B113" s="1009"/>
      <c r="C113" s="1091" t="s">
        <v>314</v>
      </c>
      <c r="D113" s="1009"/>
      <c r="E113" s="1091" t="s">
        <v>312</v>
      </c>
      <c r="F113" s="1009"/>
      <c r="G113" s="1091" t="s">
        <v>315</v>
      </c>
      <c r="H113" s="1009"/>
      <c r="I113" s="1091" t="s">
        <v>316</v>
      </c>
      <c r="J113" s="1009"/>
      <c r="K113" s="1009"/>
      <c r="L113" s="1091" t="s">
        <v>314</v>
      </c>
      <c r="M113" s="1009"/>
      <c r="N113" s="1009"/>
      <c r="O113" s="1091"/>
      <c r="P113" s="1009"/>
      <c r="Q113" s="1091"/>
      <c r="R113" s="1009"/>
      <c r="S113" s="1092" t="s">
        <v>81</v>
      </c>
      <c r="T113" s="1009"/>
      <c r="U113" s="1009"/>
      <c r="V113" s="1009"/>
      <c r="W113" s="1009"/>
      <c r="X113" s="1009"/>
      <c r="Y113" s="1009"/>
      <c r="Z113" s="1009"/>
      <c r="AA113" s="1091" t="s">
        <v>305</v>
      </c>
      <c r="AB113" s="1009"/>
      <c r="AC113" s="1009"/>
      <c r="AD113" s="1009"/>
      <c r="AE113" s="1009"/>
      <c r="AF113" s="1091" t="s">
        <v>306</v>
      </c>
      <c r="AG113" s="1009"/>
      <c r="AH113" s="1009"/>
      <c r="AI113" s="363" t="s">
        <v>85</v>
      </c>
      <c r="AJ113" s="1093" t="s">
        <v>307</v>
      </c>
      <c r="AK113" s="1009"/>
      <c r="AL113" s="1009"/>
      <c r="AM113" s="1009"/>
      <c r="AN113" s="1009"/>
      <c r="AO113" s="1009"/>
      <c r="AP113" s="678">
        <v>66000000</v>
      </c>
      <c r="AQ113" s="910">
        <v>20002750</v>
      </c>
      <c r="AR113" s="678">
        <v>13604150</v>
      </c>
      <c r="AS113" s="679">
        <v>0</v>
      </c>
      <c r="AT113" s="910">
        <v>1021750</v>
      </c>
      <c r="AU113" s="678">
        <v>18981000</v>
      </c>
      <c r="AV113" s="910">
        <v>1021750</v>
      </c>
      <c r="AW113" s="679">
        <v>0</v>
      </c>
      <c r="AX113" s="910">
        <v>1021750</v>
      </c>
      <c r="AY113" s="679">
        <v>0</v>
      </c>
      <c r="AZ113" s="678">
        <v>1021750</v>
      </c>
      <c r="BA113" s="679">
        <v>0</v>
      </c>
      <c r="BB113" s="679">
        <v>0</v>
      </c>
    </row>
    <row r="114" spans="1:54" x14ac:dyDescent="0.25">
      <c r="A114" s="1091" t="s">
        <v>34</v>
      </c>
      <c r="B114" s="1009"/>
      <c r="C114" s="1091" t="s">
        <v>314</v>
      </c>
      <c r="D114" s="1009"/>
      <c r="E114" s="1091" t="s">
        <v>312</v>
      </c>
      <c r="F114" s="1009"/>
      <c r="G114" s="1091" t="s">
        <v>315</v>
      </c>
      <c r="H114" s="1009"/>
      <c r="I114" s="1091" t="s">
        <v>316</v>
      </c>
      <c r="J114" s="1009"/>
      <c r="K114" s="1009"/>
      <c r="L114" s="1091" t="s">
        <v>316</v>
      </c>
      <c r="M114" s="1009"/>
      <c r="N114" s="1009"/>
      <c r="O114" s="1091"/>
      <c r="P114" s="1009"/>
      <c r="Q114" s="1091"/>
      <c r="R114" s="1009"/>
      <c r="S114" s="1092" t="s">
        <v>82</v>
      </c>
      <c r="T114" s="1009"/>
      <c r="U114" s="1009"/>
      <c r="V114" s="1009"/>
      <c r="W114" s="1009"/>
      <c r="X114" s="1009"/>
      <c r="Y114" s="1009"/>
      <c r="Z114" s="1009"/>
      <c r="AA114" s="1091" t="s">
        <v>305</v>
      </c>
      <c r="AB114" s="1009"/>
      <c r="AC114" s="1009"/>
      <c r="AD114" s="1009"/>
      <c r="AE114" s="1009"/>
      <c r="AF114" s="1091" t="s">
        <v>306</v>
      </c>
      <c r="AG114" s="1009"/>
      <c r="AH114" s="1009"/>
      <c r="AI114" s="363" t="s">
        <v>85</v>
      </c>
      <c r="AJ114" s="1093" t="s">
        <v>307</v>
      </c>
      <c r="AK114" s="1009"/>
      <c r="AL114" s="1009"/>
      <c r="AM114" s="1009"/>
      <c r="AN114" s="1009"/>
      <c r="AO114" s="1009"/>
      <c r="AP114" s="678">
        <v>530000000</v>
      </c>
      <c r="AQ114" s="910">
        <v>47900000</v>
      </c>
      <c r="AR114" s="678">
        <v>477100000</v>
      </c>
      <c r="AS114" s="679">
        <v>0</v>
      </c>
      <c r="AT114" s="911">
        <v>0</v>
      </c>
      <c r="AU114" s="678">
        <v>47900000</v>
      </c>
      <c r="AV114" s="910">
        <v>1190000</v>
      </c>
      <c r="AW114" s="678">
        <v>-1190000</v>
      </c>
      <c r="AX114" s="910">
        <v>1190000</v>
      </c>
      <c r="AY114" s="679">
        <v>0</v>
      </c>
      <c r="AZ114" s="678">
        <v>1190000</v>
      </c>
      <c r="BA114" s="679">
        <v>0</v>
      </c>
      <c r="BB114" s="679">
        <v>0</v>
      </c>
    </row>
    <row r="115" spans="1:54" x14ac:dyDescent="0.25">
      <c r="A115" s="1091" t="s">
        <v>34</v>
      </c>
      <c r="B115" s="1009"/>
      <c r="C115" s="1091" t="s">
        <v>314</v>
      </c>
      <c r="D115" s="1009"/>
      <c r="E115" s="1091" t="s">
        <v>312</v>
      </c>
      <c r="F115" s="1009"/>
      <c r="G115" s="1091" t="s">
        <v>315</v>
      </c>
      <c r="H115" s="1009"/>
      <c r="I115" s="1091" t="s">
        <v>316</v>
      </c>
      <c r="J115" s="1009"/>
      <c r="K115" s="1009"/>
      <c r="L115" s="1091" t="s">
        <v>324</v>
      </c>
      <c r="M115" s="1009"/>
      <c r="N115" s="1009"/>
      <c r="O115" s="1091"/>
      <c r="P115" s="1009"/>
      <c r="Q115" s="1091"/>
      <c r="R115" s="1009"/>
      <c r="S115" s="1092" t="s">
        <v>83</v>
      </c>
      <c r="T115" s="1009"/>
      <c r="U115" s="1009"/>
      <c r="V115" s="1009"/>
      <c r="W115" s="1009"/>
      <c r="X115" s="1009"/>
      <c r="Y115" s="1009"/>
      <c r="Z115" s="1009"/>
      <c r="AA115" s="1091" t="s">
        <v>305</v>
      </c>
      <c r="AB115" s="1009"/>
      <c r="AC115" s="1009"/>
      <c r="AD115" s="1009"/>
      <c r="AE115" s="1009"/>
      <c r="AF115" s="1091" t="s">
        <v>306</v>
      </c>
      <c r="AG115" s="1009"/>
      <c r="AH115" s="1009"/>
      <c r="AI115" s="363" t="s">
        <v>85</v>
      </c>
      <c r="AJ115" s="1093" t="s">
        <v>307</v>
      </c>
      <c r="AK115" s="1009"/>
      <c r="AL115" s="1009"/>
      <c r="AM115" s="1009"/>
      <c r="AN115" s="1009"/>
      <c r="AO115" s="1009"/>
      <c r="AP115" s="678">
        <v>125000000</v>
      </c>
      <c r="AQ115" s="910">
        <v>349000</v>
      </c>
      <c r="AR115" s="678">
        <v>2935115</v>
      </c>
      <c r="AS115" s="679">
        <v>0</v>
      </c>
      <c r="AT115" s="910">
        <v>10287880</v>
      </c>
      <c r="AU115" s="678">
        <v>-9938880</v>
      </c>
      <c r="AV115" s="910">
        <v>5338670</v>
      </c>
      <c r="AW115" s="678">
        <v>4949210</v>
      </c>
      <c r="AX115" s="910">
        <v>5338670</v>
      </c>
      <c r="AY115" s="679">
        <v>0</v>
      </c>
      <c r="AZ115" s="678">
        <v>5338670</v>
      </c>
      <c r="BA115" s="679">
        <v>0</v>
      </c>
      <c r="BB115" s="679">
        <v>0</v>
      </c>
    </row>
    <row r="116" spans="1:54" x14ac:dyDescent="0.25">
      <c r="A116" s="1091" t="s">
        <v>34</v>
      </c>
      <c r="B116" s="1009"/>
      <c r="C116" s="1091" t="s">
        <v>314</v>
      </c>
      <c r="D116" s="1009"/>
      <c r="E116" s="1091" t="s">
        <v>312</v>
      </c>
      <c r="F116" s="1009"/>
      <c r="G116" s="1091" t="s">
        <v>315</v>
      </c>
      <c r="H116" s="1009"/>
      <c r="I116" s="1091" t="s">
        <v>316</v>
      </c>
      <c r="J116" s="1009"/>
      <c r="K116" s="1009"/>
      <c r="L116" s="1091" t="s">
        <v>324</v>
      </c>
      <c r="M116" s="1009"/>
      <c r="N116" s="1009"/>
      <c r="O116" s="1091"/>
      <c r="P116" s="1009"/>
      <c r="Q116" s="1091"/>
      <c r="R116" s="1009"/>
      <c r="S116" s="1092" t="s">
        <v>83</v>
      </c>
      <c r="T116" s="1009"/>
      <c r="U116" s="1009"/>
      <c r="V116" s="1009"/>
      <c r="W116" s="1009"/>
      <c r="X116" s="1009"/>
      <c r="Y116" s="1009"/>
      <c r="Z116" s="1009"/>
      <c r="AA116" s="1091" t="s">
        <v>305</v>
      </c>
      <c r="AB116" s="1009"/>
      <c r="AC116" s="1009"/>
      <c r="AD116" s="1009"/>
      <c r="AE116" s="1009"/>
      <c r="AF116" s="1091" t="s">
        <v>306</v>
      </c>
      <c r="AG116" s="1009"/>
      <c r="AH116" s="1009"/>
      <c r="AI116" s="363" t="s">
        <v>335</v>
      </c>
      <c r="AJ116" s="1093" t="s">
        <v>353</v>
      </c>
      <c r="AK116" s="1009"/>
      <c r="AL116" s="1009"/>
      <c r="AM116" s="1009"/>
      <c r="AN116" s="1009"/>
      <c r="AO116" s="1009"/>
      <c r="AP116" s="678">
        <v>320000000</v>
      </c>
      <c r="AQ116" s="910">
        <v>33877798</v>
      </c>
      <c r="AR116" s="678">
        <v>240770548</v>
      </c>
      <c r="AS116" s="679">
        <v>0</v>
      </c>
      <c r="AT116" s="911">
        <v>0</v>
      </c>
      <c r="AU116" s="678">
        <v>33877798</v>
      </c>
      <c r="AV116" s="911">
        <v>0</v>
      </c>
      <c r="AW116" s="679">
        <v>0</v>
      </c>
      <c r="AX116" s="911">
        <v>0</v>
      </c>
      <c r="AY116" s="679">
        <v>0</v>
      </c>
      <c r="AZ116" s="679">
        <v>0</v>
      </c>
      <c r="BA116" s="679">
        <v>0</v>
      </c>
      <c r="BB116" s="679">
        <v>0</v>
      </c>
    </row>
    <row r="117" spans="1:54" x14ac:dyDescent="0.25">
      <c r="A117" s="1091" t="s">
        <v>34</v>
      </c>
      <c r="B117" s="1009"/>
      <c r="C117" s="1091" t="s">
        <v>314</v>
      </c>
      <c r="D117" s="1009"/>
      <c r="E117" s="1091" t="s">
        <v>312</v>
      </c>
      <c r="F117" s="1009"/>
      <c r="G117" s="1091" t="s">
        <v>315</v>
      </c>
      <c r="H117" s="1009"/>
      <c r="I117" s="1091" t="s">
        <v>316</v>
      </c>
      <c r="J117" s="1009"/>
      <c r="K117" s="1009"/>
      <c r="L117" s="1091" t="s">
        <v>326</v>
      </c>
      <c r="M117" s="1009"/>
      <c r="N117" s="1009"/>
      <c r="O117" s="1091"/>
      <c r="P117" s="1009"/>
      <c r="Q117" s="1091"/>
      <c r="R117" s="1009"/>
      <c r="S117" s="1092" t="s">
        <v>84</v>
      </c>
      <c r="T117" s="1009"/>
      <c r="U117" s="1009"/>
      <c r="V117" s="1009"/>
      <c r="W117" s="1009"/>
      <c r="X117" s="1009"/>
      <c r="Y117" s="1009"/>
      <c r="Z117" s="1009"/>
      <c r="AA117" s="1091" t="s">
        <v>305</v>
      </c>
      <c r="AB117" s="1009"/>
      <c r="AC117" s="1009"/>
      <c r="AD117" s="1009"/>
      <c r="AE117" s="1009"/>
      <c r="AF117" s="1091" t="s">
        <v>306</v>
      </c>
      <c r="AG117" s="1009"/>
      <c r="AH117" s="1009"/>
      <c r="AI117" s="363" t="s">
        <v>85</v>
      </c>
      <c r="AJ117" s="1093" t="s">
        <v>307</v>
      </c>
      <c r="AK117" s="1009"/>
      <c r="AL117" s="1009"/>
      <c r="AM117" s="1009"/>
      <c r="AN117" s="1009"/>
      <c r="AO117" s="1009"/>
      <c r="AP117" s="678">
        <v>1466822020</v>
      </c>
      <c r="AQ117" s="911">
        <v>0</v>
      </c>
      <c r="AR117" s="678">
        <v>147195238.88</v>
      </c>
      <c r="AS117" s="679">
        <v>0</v>
      </c>
      <c r="AT117" s="911">
        <v>0</v>
      </c>
      <c r="AU117" s="679">
        <v>0</v>
      </c>
      <c r="AV117" s="910">
        <v>205712478</v>
      </c>
      <c r="AW117" s="678">
        <v>-205712478</v>
      </c>
      <c r="AX117" s="910">
        <v>205712478</v>
      </c>
      <c r="AY117" s="679">
        <v>0</v>
      </c>
      <c r="AZ117" s="678">
        <v>205712478</v>
      </c>
      <c r="BA117" s="679">
        <v>0</v>
      </c>
      <c r="BB117" s="679">
        <v>0</v>
      </c>
    </row>
    <row r="118" spans="1:54" x14ac:dyDescent="0.25">
      <c r="A118" s="1091" t="s">
        <v>34</v>
      </c>
      <c r="B118" s="1009"/>
      <c r="C118" s="1091" t="s">
        <v>314</v>
      </c>
      <c r="D118" s="1009"/>
      <c r="E118" s="1091" t="s">
        <v>312</v>
      </c>
      <c r="F118" s="1009"/>
      <c r="G118" s="1091" t="s">
        <v>315</v>
      </c>
      <c r="H118" s="1009"/>
      <c r="I118" s="1091" t="s">
        <v>316</v>
      </c>
      <c r="J118" s="1009"/>
      <c r="K118" s="1009"/>
      <c r="L118" s="1091" t="s">
        <v>85</v>
      </c>
      <c r="M118" s="1009"/>
      <c r="N118" s="1009"/>
      <c r="O118" s="1091"/>
      <c r="P118" s="1009"/>
      <c r="Q118" s="1091"/>
      <c r="R118" s="1009"/>
      <c r="S118" s="1092" t="s">
        <v>86</v>
      </c>
      <c r="T118" s="1009"/>
      <c r="U118" s="1009"/>
      <c r="V118" s="1009"/>
      <c r="W118" s="1009"/>
      <c r="X118" s="1009"/>
      <c r="Y118" s="1009"/>
      <c r="Z118" s="1009"/>
      <c r="AA118" s="1091" t="s">
        <v>305</v>
      </c>
      <c r="AB118" s="1009"/>
      <c r="AC118" s="1009"/>
      <c r="AD118" s="1009"/>
      <c r="AE118" s="1009"/>
      <c r="AF118" s="1091" t="s">
        <v>306</v>
      </c>
      <c r="AG118" s="1009"/>
      <c r="AH118" s="1009"/>
      <c r="AI118" s="363" t="s">
        <v>85</v>
      </c>
      <c r="AJ118" s="1093" t="s">
        <v>307</v>
      </c>
      <c r="AK118" s="1009"/>
      <c r="AL118" s="1009"/>
      <c r="AM118" s="1009"/>
      <c r="AN118" s="1009"/>
      <c r="AO118" s="1009"/>
      <c r="AP118" s="678">
        <v>2715791148</v>
      </c>
      <c r="AQ118" s="910">
        <v>229846947</v>
      </c>
      <c r="AR118" s="678">
        <v>121968070.59</v>
      </c>
      <c r="AS118" s="679">
        <v>0</v>
      </c>
      <c r="AT118" s="910">
        <v>258252332.12</v>
      </c>
      <c r="AU118" s="678">
        <v>-28405385.120000001</v>
      </c>
      <c r="AV118" s="910">
        <v>695248587</v>
      </c>
      <c r="AW118" s="678">
        <v>-436996254.88</v>
      </c>
      <c r="AX118" s="910">
        <v>695248587</v>
      </c>
      <c r="AY118" s="679">
        <v>0</v>
      </c>
      <c r="AZ118" s="678">
        <v>695248587</v>
      </c>
      <c r="BA118" s="679">
        <v>0</v>
      </c>
      <c r="BB118" s="679">
        <v>0</v>
      </c>
    </row>
    <row r="119" spans="1:54" x14ac:dyDescent="0.25">
      <c r="A119" s="1091" t="s">
        <v>34</v>
      </c>
      <c r="B119" s="1009"/>
      <c r="C119" s="1091" t="s">
        <v>314</v>
      </c>
      <c r="D119" s="1009"/>
      <c r="E119" s="1091" t="s">
        <v>312</v>
      </c>
      <c r="F119" s="1009"/>
      <c r="G119" s="1091" t="s">
        <v>315</v>
      </c>
      <c r="H119" s="1009"/>
      <c r="I119" s="1091" t="s">
        <v>316</v>
      </c>
      <c r="J119" s="1009"/>
      <c r="K119" s="1009"/>
      <c r="L119" s="1091" t="s">
        <v>322</v>
      </c>
      <c r="M119" s="1009"/>
      <c r="N119" s="1009"/>
      <c r="O119" s="1091"/>
      <c r="P119" s="1009"/>
      <c r="Q119" s="1091"/>
      <c r="R119" s="1009"/>
      <c r="S119" s="1092" t="s">
        <v>87</v>
      </c>
      <c r="T119" s="1009"/>
      <c r="U119" s="1009"/>
      <c r="V119" s="1009"/>
      <c r="W119" s="1009"/>
      <c r="X119" s="1009"/>
      <c r="Y119" s="1009"/>
      <c r="Z119" s="1009"/>
      <c r="AA119" s="1091" t="s">
        <v>305</v>
      </c>
      <c r="AB119" s="1009"/>
      <c r="AC119" s="1009"/>
      <c r="AD119" s="1009"/>
      <c r="AE119" s="1009"/>
      <c r="AF119" s="1091" t="s">
        <v>306</v>
      </c>
      <c r="AG119" s="1009"/>
      <c r="AH119" s="1009"/>
      <c r="AI119" s="363" t="s">
        <v>85</v>
      </c>
      <c r="AJ119" s="1093" t="s">
        <v>307</v>
      </c>
      <c r="AK119" s="1009"/>
      <c r="AL119" s="1009"/>
      <c r="AM119" s="1009"/>
      <c r="AN119" s="1009"/>
      <c r="AO119" s="1009"/>
      <c r="AP119" s="678">
        <v>3500000</v>
      </c>
      <c r="AQ119" s="911">
        <v>0</v>
      </c>
      <c r="AR119" s="678">
        <v>2383040</v>
      </c>
      <c r="AS119" s="679">
        <v>0</v>
      </c>
      <c r="AT119" s="911">
        <v>0</v>
      </c>
      <c r="AU119" s="679">
        <v>0</v>
      </c>
      <c r="AV119" s="911">
        <v>0</v>
      </c>
      <c r="AW119" s="679">
        <v>0</v>
      </c>
      <c r="AX119" s="911">
        <v>0</v>
      </c>
      <c r="AY119" s="679">
        <v>0</v>
      </c>
      <c r="AZ119" s="679">
        <v>0</v>
      </c>
      <c r="BA119" s="679">
        <v>0</v>
      </c>
      <c r="BB119" s="679">
        <v>0</v>
      </c>
    </row>
    <row r="120" spans="1:54" x14ac:dyDescent="0.25">
      <c r="A120" s="1089" t="s">
        <v>34</v>
      </c>
      <c r="B120" s="1009"/>
      <c r="C120" s="1089" t="s">
        <v>314</v>
      </c>
      <c r="D120" s="1009"/>
      <c r="E120" s="1089" t="s">
        <v>312</v>
      </c>
      <c r="F120" s="1009"/>
      <c r="G120" s="1089" t="s">
        <v>315</v>
      </c>
      <c r="H120" s="1009"/>
      <c r="I120" s="1089" t="s">
        <v>324</v>
      </c>
      <c r="J120" s="1009"/>
      <c r="K120" s="1009"/>
      <c r="L120" s="1089"/>
      <c r="M120" s="1009"/>
      <c r="N120" s="1009"/>
      <c r="O120" s="1089"/>
      <c r="P120" s="1009"/>
      <c r="Q120" s="1089"/>
      <c r="R120" s="1009"/>
      <c r="S120" s="1096" t="s">
        <v>336</v>
      </c>
      <c r="T120" s="1009"/>
      <c r="U120" s="1009"/>
      <c r="V120" s="1009"/>
      <c r="W120" s="1009"/>
      <c r="X120" s="1009"/>
      <c r="Y120" s="1009"/>
      <c r="Z120" s="1009"/>
      <c r="AA120" s="1089" t="s">
        <v>305</v>
      </c>
      <c r="AB120" s="1009"/>
      <c r="AC120" s="1009"/>
      <c r="AD120" s="1009"/>
      <c r="AE120" s="1009"/>
      <c r="AF120" s="1089" t="s">
        <v>306</v>
      </c>
      <c r="AG120" s="1009"/>
      <c r="AH120" s="1009"/>
      <c r="AI120" s="360" t="s">
        <v>85</v>
      </c>
      <c r="AJ120" s="1090" t="s">
        <v>307</v>
      </c>
      <c r="AK120" s="1009"/>
      <c r="AL120" s="1009"/>
      <c r="AM120" s="1009"/>
      <c r="AN120" s="1009"/>
      <c r="AO120" s="1009"/>
      <c r="AP120" s="673">
        <v>2653771112</v>
      </c>
      <c r="AQ120" s="908">
        <v>0</v>
      </c>
      <c r="AR120" s="673">
        <v>290089435.5</v>
      </c>
      <c r="AS120" s="674">
        <v>0</v>
      </c>
      <c r="AT120" s="907">
        <v>286093782.5</v>
      </c>
      <c r="AU120" s="673">
        <v>-286093782.5</v>
      </c>
      <c r="AV120" s="907">
        <v>78105687</v>
      </c>
      <c r="AW120" s="673">
        <v>207988095.5</v>
      </c>
      <c r="AX120" s="907">
        <v>78105687</v>
      </c>
      <c r="AY120" s="674">
        <v>0</v>
      </c>
      <c r="AZ120" s="673">
        <v>78105687</v>
      </c>
      <c r="BA120" s="674">
        <v>0</v>
      </c>
      <c r="BB120" s="674">
        <v>0</v>
      </c>
    </row>
    <row r="121" spans="1:54" x14ac:dyDescent="0.25">
      <c r="A121" s="1091" t="s">
        <v>34</v>
      </c>
      <c r="B121" s="1009"/>
      <c r="C121" s="1091" t="s">
        <v>314</v>
      </c>
      <c r="D121" s="1009"/>
      <c r="E121" s="1091" t="s">
        <v>312</v>
      </c>
      <c r="F121" s="1009"/>
      <c r="G121" s="1091" t="s">
        <v>315</v>
      </c>
      <c r="H121" s="1009"/>
      <c r="I121" s="1091" t="s">
        <v>324</v>
      </c>
      <c r="J121" s="1009"/>
      <c r="K121" s="1009"/>
      <c r="L121" s="1091" t="s">
        <v>314</v>
      </c>
      <c r="M121" s="1009"/>
      <c r="N121" s="1009"/>
      <c r="O121" s="1091"/>
      <c r="P121" s="1009"/>
      <c r="Q121" s="1091"/>
      <c r="R121" s="1009"/>
      <c r="S121" s="1092" t="s">
        <v>88</v>
      </c>
      <c r="T121" s="1009"/>
      <c r="U121" s="1009"/>
      <c r="V121" s="1009"/>
      <c r="W121" s="1009"/>
      <c r="X121" s="1009"/>
      <c r="Y121" s="1009"/>
      <c r="Z121" s="1009"/>
      <c r="AA121" s="1091" t="s">
        <v>305</v>
      </c>
      <c r="AB121" s="1009"/>
      <c r="AC121" s="1009"/>
      <c r="AD121" s="1009"/>
      <c r="AE121" s="1009"/>
      <c r="AF121" s="1091" t="s">
        <v>306</v>
      </c>
      <c r="AG121" s="1009"/>
      <c r="AH121" s="1009"/>
      <c r="AI121" s="363" t="s">
        <v>85</v>
      </c>
      <c r="AJ121" s="1093" t="s">
        <v>307</v>
      </c>
      <c r="AK121" s="1009"/>
      <c r="AL121" s="1009"/>
      <c r="AM121" s="1009"/>
      <c r="AN121" s="1009"/>
      <c r="AO121" s="1009"/>
      <c r="AP121" s="678">
        <v>979871112</v>
      </c>
      <c r="AQ121" s="911">
        <v>0</v>
      </c>
      <c r="AR121" s="678">
        <v>89436</v>
      </c>
      <c r="AS121" s="679">
        <v>0</v>
      </c>
      <c r="AT121" s="911">
        <v>0</v>
      </c>
      <c r="AU121" s="679">
        <v>0</v>
      </c>
      <c r="AV121" s="910">
        <v>78105687</v>
      </c>
      <c r="AW121" s="678">
        <v>-78105687</v>
      </c>
      <c r="AX121" s="910">
        <v>78105687</v>
      </c>
      <c r="AY121" s="679">
        <v>0</v>
      </c>
      <c r="AZ121" s="678">
        <v>78105687</v>
      </c>
      <c r="BA121" s="679">
        <v>0</v>
      </c>
      <c r="BB121" s="679">
        <v>0</v>
      </c>
    </row>
    <row r="122" spans="1:54" x14ac:dyDescent="0.25">
      <c r="A122" s="1091" t="s">
        <v>34</v>
      </c>
      <c r="B122" s="1009"/>
      <c r="C122" s="1091" t="s">
        <v>314</v>
      </c>
      <c r="D122" s="1009"/>
      <c r="E122" s="1091" t="s">
        <v>312</v>
      </c>
      <c r="F122" s="1009"/>
      <c r="G122" s="1091" t="s">
        <v>315</v>
      </c>
      <c r="H122" s="1009"/>
      <c r="I122" s="1091" t="s">
        <v>324</v>
      </c>
      <c r="J122" s="1009"/>
      <c r="K122" s="1009"/>
      <c r="L122" s="1091" t="s">
        <v>321</v>
      </c>
      <c r="M122" s="1009"/>
      <c r="N122" s="1009"/>
      <c r="O122" s="1091"/>
      <c r="P122" s="1009"/>
      <c r="Q122" s="1091"/>
      <c r="R122" s="1009"/>
      <c r="S122" s="1092" t="s">
        <v>89</v>
      </c>
      <c r="T122" s="1009"/>
      <c r="U122" s="1009"/>
      <c r="V122" s="1009"/>
      <c r="W122" s="1009"/>
      <c r="X122" s="1009"/>
      <c r="Y122" s="1009"/>
      <c r="Z122" s="1009"/>
      <c r="AA122" s="1091" t="s">
        <v>305</v>
      </c>
      <c r="AB122" s="1009"/>
      <c r="AC122" s="1009"/>
      <c r="AD122" s="1009"/>
      <c r="AE122" s="1009"/>
      <c r="AF122" s="1091" t="s">
        <v>306</v>
      </c>
      <c r="AG122" s="1009"/>
      <c r="AH122" s="1009"/>
      <c r="AI122" s="363" t="s">
        <v>85</v>
      </c>
      <c r="AJ122" s="1093" t="s">
        <v>307</v>
      </c>
      <c r="AK122" s="1009"/>
      <c r="AL122" s="1009"/>
      <c r="AM122" s="1009"/>
      <c r="AN122" s="1009"/>
      <c r="AO122" s="1009"/>
      <c r="AP122" s="678">
        <v>40000000</v>
      </c>
      <c r="AQ122" s="911">
        <v>0</v>
      </c>
      <c r="AR122" s="678">
        <v>40000000</v>
      </c>
      <c r="AS122" s="679">
        <v>0</v>
      </c>
      <c r="AT122" s="911">
        <v>0</v>
      </c>
      <c r="AU122" s="679">
        <v>0</v>
      </c>
      <c r="AV122" s="911">
        <v>0</v>
      </c>
      <c r="AW122" s="679">
        <v>0</v>
      </c>
      <c r="AX122" s="911">
        <v>0</v>
      </c>
      <c r="AY122" s="679">
        <v>0</v>
      </c>
      <c r="AZ122" s="679">
        <v>0</v>
      </c>
      <c r="BA122" s="679">
        <v>0</v>
      </c>
      <c r="BB122" s="679">
        <v>0</v>
      </c>
    </row>
    <row r="123" spans="1:54" x14ac:dyDescent="0.25">
      <c r="A123" s="1091" t="s">
        <v>34</v>
      </c>
      <c r="B123" s="1009"/>
      <c r="C123" s="1091" t="s">
        <v>314</v>
      </c>
      <c r="D123" s="1009"/>
      <c r="E123" s="1091" t="s">
        <v>312</v>
      </c>
      <c r="F123" s="1009"/>
      <c r="G123" s="1091" t="s">
        <v>315</v>
      </c>
      <c r="H123" s="1009"/>
      <c r="I123" s="1091" t="s">
        <v>324</v>
      </c>
      <c r="J123" s="1009"/>
      <c r="K123" s="1009"/>
      <c r="L123" s="1091" t="s">
        <v>316</v>
      </c>
      <c r="M123" s="1009"/>
      <c r="N123" s="1009"/>
      <c r="O123" s="1091"/>
      <c r="P123" s="1009"/>
      <c r="Q123" s="1091"/>
      <c r="R123" s="1009"/>
      <c r="S123" s="1092" t="s">
        <v>90</v>
      </c>
      <c r="T123" s="1009"/>
      <c r="U123" s="1009"/>
      <c r="V123" s="1009"/>
      <c r="W123" s="1009"/>
      <c r="X123" s="1009"/>
      <c r="Y123" s="1009"/>
      <c r="Z123" s="1009"/>
      <c r="AA123" s="1091" t="s">
        <v>305</v>
      </c>
      <c r="AB123" s="1009"/>
      <c r="AC123" s="1009"/>
      <c r="AD123" s="1009"/>
      <c r="AE123" s="1009"/>
      <c r="AF123" s="1091" t="s">
        <v>306</v>
      </c>
      <c r="AG123" s="1009"/>
      <c r="AH123" s="1009"/>
      <c r="AI123" s="363" t="s">
        <v>85</v>
      </c>
      <c r="AJ123" s="1093" t="s">
        <v>307</v>
      </c>
      <c r="AK123" s="1009"/>
      <c r="AL123" s="1009"/>
      <c r="AM123" s="1009"/>
      <c r="AN123" s="1009"/>
      <c r="AO123" s="1009"/>
      <c r="AP123" s="678">
        <v>1583900000</v>
      </c>
      <c r="AQ123" s="911">
        <v>0</v>
      </c>
      <c r="AR123" s="678">
        <v>199999999.5</v>
      </c>
      <c r="AS123" s="679">
        <v>0</v>
      </c>
      <c r="AT123" s="910">
        <v>286093782.5</v>
      </c>
      <c r="AU123" s="678">
        <v>-286093782.5</v>
      </c>
      <c r="AV123" s="911">
        <v>0</v>
      </c>
      <c r="AW123" s="678">
        <v>286093782.5</v>
      </c>
      <c r="AX123" s="911">
        <v>0</v>
      </c>
      <c r="AY123" s="679">
        <v>0</v>
      </c>
      <c r="AZ123" s="679">
        <v>0</v>
      </c>
      <c r="BA123" s="679">
        <v>0</v>
      </c>
      <c r="BB123" s="679">
        <v>0</v>
      </c>
    </row>
    <row r="124" spans="1:54" x14ac:dyDescent="0.25">
      <c r="A124" s="1091" t="s">
        <v>34</v>
      </c>
      <c r="B124" s="1009"/>
      <c r="C124" s="1091" t="s">
        <v>314</v>
      </c>
      <c r="D124" s="1009"/>
      <c r="E124" s="1091" t="s">
        <v>312</v>
      </c>
      <c r="F124" s="1009"/>
      <c r="G124" s="1091" t="s">
        <v>315</v>
      </c>
      <c r="H124" s="1009"/>
      <c r="I124" s="1091" t="s">
        <v>324</v>
      </c>
      <c r="J124" s="1009"/>
      <c r="K124" s="1009"/>
      <c r="L124" s="1091" t="s">
        <v>326</v>
      </c>
      <c r="M124" s="1009"/>
      <c r="N124" s="1009"/>
      <c r="O124" s="1091"/>
      <c r="P124" s="1009"/>
      <c r="Q124" s="1091"/>
      <c r="R124" s="1009"/>
      <c r="S124" s="1092" t="s">
        <v>691</v>
      </c>
      <c r="T124" s="1009"/>
      <c r="U124" s="1009"/>
      <c r="V124" s="1009"/>
      <c r="W124" s="1009"/>
      <c r="X124" s="1009"/>
      <c r="Y124" s="1009"/>
      <c r="Z124" s="1009"/>
      <c r="AA124" s="1091" t="s">
        <v>305</v>
      </c>
      <c r="AB124" s="1009"/>
      <c r="AC124" s="1009"/>
      <c r="AD124" s="1009"/>
      <c r="AE124" s="1009"/>
      <c r="AF124" s="1091" t="s">
        <v>306</v>
      </c>
      <c r="AG124" s="1009"/>
      <c r="AH124" s="1009"/>
      <c r="AI124" s="363" t="s">
        <v>85</v>
      </c>
      <c r="AJ124" s="1093" t="s">
        <v>307</v>
      </c>
      <c r="AK124" s="1009"/>
      <c r="AL124" s="1009"/>
      <c r="AM124" s="1009"/>
      <c r="AN124" s="1009"/>
      <c r="AO124" s="1009"/>
      <c r="AP124" s="678">
        <v>50000000</v>
      </c>
      <c r="AQ124" s="911">
        <v>0</v>
      </c>
      <c r="AR124" s="678">
        <v>50000000</v>
      </c>
      <c r="AS124" s="679">
        <v>0</v>
      </c>
      <c r="AT124" s="911">
        <v>0</v>
      </c>
      <c r="AU124" s="679">
        <v>0</v>
      </c>
      <c r="AV124" s="911">
        <v>0</v>
      </c>
      <c r="AW124" s="679">
        <v>0</v>
      </c>
      <c r="AX124" s="911">
        <v>0</v>
      </c>
      <c r="AY124" s="679">
        <v>0</v>
      </c>
      <c r="AZ124" s="679">
        <v>0</v>
      </c>
      <c r="BA124" s="679">
        <v>0</v>
      </c>
      <c r="BB124" s="679">
        <v>0</v>
      </c>
    </row>
    <row r="125" spans="1:54" x14ac:dyDescent="0.25">
      <c r="A125" s="1089" t="s">
        <v>34</v>
      </c>
      <c r="B125" s="1009"/>
      <c r="C125" s="1089" t="s">
        <v>314</v>
      </c>
      <c r="D125" s="1009"/>
      <c r="E125" s="1089" t="s">
        <v>312</v>
      </c>
      <c r="F125" s="1009"/>
      <c r="G125" s="1089" t="s">
        <v>315</v>
      </c>
      <c r="H125" s="1009"/>
      <c r="I125" s="1089" t="s">
        <v>325</v>
      </c>
      <c r="J125" s="1009"/>
      <c r="K125" s="1009"/>
      <c r="L125" s="1089"/>
      <c r="M125" s="1009"/>
      <c r="N125" s="1009"/>
      <c r="O125" s="1089"/>
      <c r="P125" s="1009"/>
      <c r="Q125" s="1089"/>
      <c r="R125" s="1009"/>
      <c r="S125" s="1096" t="s">
        <v>252</v>
      </c>
      <c r="T125" s="1009"/>
      <c r="U125" s="1009"/>
      <c r="V125" s="1009"/>
      <c r="W125" s="1009"/>
      <c r="X125" s="1009"/>
      <c r="Y125" s="1009"/>
      <c r="Z125" s="1009"/>
      <c r="AA125" s="1089" t="s">
        <v>305</v>
      </c>
      <c r="AB125" s="1009"/>
      <c r="AC125" s="1009"/>
      <c r="AD125" s="1009"/>
      <c r="AE125" s="1009"/>
      <c r="AF125" s="1089" t="s">
        <v>306</v>
      </c>
      <c r="AG125" s="1009"/>
      <c r="AH125" s="1009"/>
      <c r="AI125" s="360" t="s">
        <v>85</v>
      </c>
      <c r="AJ125" s="1090" t="s">
        <v>307</v>
      </c>
      <c r="AK125" s="1009"/>
      <c r="AL125" s="1009"/>
      <c r="AM125" s="1009"/>
      <c r="AN125" s="1009"/>
      <c r="AO125" s="1009"/>
      <c r="AP125" s="673">
        <v>131400000</v>
      </c>
      <c r="AQ125" s="907">
        <v>34971976</v>
      </c>
      <c r="AR125" s="673">
        <v>25613395</v>
      </c>
      <c r="AS125" s="674">
        <v>0</v>
      </c>
      <c r="AT125" s="907">
        <v>280000</v>
      </c>
      <c r="AU125" s="673">
        <v>34691976</v>
      </c>
      <c r="AV125" s="907">
        <v>280000</v>
      </c>
      <c r="AW125" s="674">
        <v>0</v>
      </c>
      <c r="AX125" s="907">
        <v>280000</v>
      </c>
      <c r="AY125" s="674">
        <v>0</v>
      </c>
      <c r="AZ125" s="673">
        <v>280000</v>
      </c>
      <c r="BA125" s="674">
        <v>0</v>
      </c>
      <c r="BB125" s="674">
        <v>0</v>
      </c>
    </row>
    <row r="126" spans="1:54" x14ac:dyDescent="0.25">
      <c r="A126" s="1091" t="s">
        <v>34</v>
      </c>
      <c r="B126" s="1009"/>
      <c r="C126" s="1091" t="s">
        <v>314</v>
      </c>
      <c r="D126" s="1009"/>
      <c r="E126" s="1091" t="s">
        <v>312</v>
      </c>
      <c r="F126" s="1009"/>
      <c r="G126" s="1091" t="s">
        <v>315</v>
      </c>
      <c r="H126" s="1009"/>
      <c r="I126" s="1091" t="s">
        <v>325</v>
      </c>
      <c r="J126" s="1009"/>
      <c r="K126" s="1009"/>
      <c r="L126" s="1091" t="s">
        <v>316</v>
      </c>
      <c r="M126" s="1009"/>
      <c r="N126" s="1009"/>
      <c r="O126" s="1091"/>
      <c r="P126" s="1009"/>
      <c r="Q126" s="1091"/>
      <c r="R126" s="1009"/>
      <c r="S126" s="1092" t="s">
        <v>91</v>
      </c>
      <c r="T126" s="1009"/>
      <c r="U126" s="1009"/>
      <c r="V126" s="1009"/>
      <c r="W126" s="1009"/>
      <c r="X126" s="1009"/>
      <c r="Y126" s="1009"/>
      <c r="Z126" s="1009"/>
      <c r="AA126" s="1091" t="s">
        <v>305</v>
      </c>
      <c r="AB126" s="1009"/>
      <c r="AC126" s="1009"/>
      <c r="AD126" s="1009"/>
      <c r="AE126" s="1009"/>
      <c r="AF126" s="1091" t="s">
        <v>306</v>
      </c>
      <c r="AG126" s="1009"/>
      <c r="AH126" s="1009"/>
      <c r="AI126" s="363" t="s">
        <v>85</v>
      </c>
      <c r="AJ126" s="1093" t="s">
        <v>307</v>
      </c>
      <c r="AK126" s="1009"/>
      <c r="AL126" s="1009"/>
      <c r="AM126" s="1009"/>
      <c r="AN126" s="1009"/>
      <c r="AO126" s="1009"/>
      <c r="AP126" s="678">
        <v>6000000</v>
      </c>
      <c r="AQ126" s="910">
        <v>4691976</v>
      </c>
      <c r="AR126" s="678">
        <v>471024</v>
      </c>
      <c r="AS126" s="679">
        <v>0</v>
      </c>
      <c r="AT126" s="911">
        <v>0</v>
      </c>
      <c r="AU126" s="678">
        <v>4691976</v>
      </c>
      <c r="AV126" s="911">
        <v>0</v>
      </c>
      <c r="AW126" s="679">
        <v>0</v>
      </c>
      <c r="AX126" s="911">
        <v>0</v>
      </c>
      <c r="AY126" s="679">
        <v>0</v>
      </c>
      <c r="AZ126" s="679">
        <v>0</v>
      </c>
      <c r="BA126" s="679">
        <v>0</v>
      </c>
      <c r="BB126" s="679">
        <v>0</v>
      </c>
    </row>
    <row r="127" spans="1:54" x14ac:dyDescent="0.25">
      <c r="A127" s="1091" t="s">
        <v>34</v>
      </c>
      <c r="B127" s="1009"/>
      <c r="C127" s="1091" t="s">
        <v>314</v>
      </c>
      <c r="D127" s="1009"/>
      <c r="E127" s="1091" t="s">
        <v>312</v>
      </c>
      <c r="F127" s="1009"/>
      <c r="G127" s="1091" t="s">
        <v>315</v>
      </c>
      <c r="H127" s="1009"/>
      <c r="I127" s="1091" t="s">
        <v>325</v>
      </c>
      <c r="J127" s="1009"/>
      <c r="K127" s="1009"/>
      <c r="L127" s="1091" t="s">
        <v>324</v>
      </c>
      <c r="M127" s="1009"/>
      <c r="N127" s="1009"/>
      <c r="O127" s="1091"/>
      <c r="P127" s="1009"/>
      <c r="Q127" s="1091"/>
      <c r="R127" s="1009"/>
      <c r="S127" s="1092" t="s">
        <v>92</v>
      </c>
      <c r="T127" s="1009"/>
      <c r="U127" s="1009"/>
      <c r="V127" s="1009"/>
      <c r="W127" s="1009"/>
      <c r="X127" s="1009"/>
      <c r="Y127" s="1009"/>
      <c r="Z127" s="1009"/>
      <c r="AA127" s="1091" t="s">
        <v>305</v>
      </c>
      <c r="AB127" s="1009"/>
      <c r="AC127" s="1009"/>
      <c r="AD127" s="1009"/>
      <c r="AE127" s="1009"/>
      <c r="AF127" s="1091" t="s">
        <v>306</v>
      </c>
      <c r="AG127" s="1009"/>
      <c r="AH127" s="1009"/>
      <c r="AI127" s="363" t="s">
        <v>85</v>
      </c>
      <c r="AJ127" s="1093" t="s">
        <v>307</v>
      </c>
      <c r="AK127" s="1009"/>
      <c r="AL127" s="1009"/>
      <c r="AM127" s="1009"/>
      <c r="AN127" s="1009"/>
      <c r="AO127" s="1009"/>
      <c r="AP127" s="678">
        <v>125400000</v>
      </c>
      <c r="AQ127" s="910">
        <v>30280000</v>
      </c>
      <c r="AR127" s="678">
        <v>25142371</v>
      </c>
      <c r="AS127" s="679">
        <v>0</v>
      </c>
      <c r="AT127" s="910">
        <v>280000</v>
      </c>
      <c r="AU127" s="678">
        <v>30000000</v>
      </c>
      <c r="AV127" s="910">
        <v>280000</v>
      </c>
      <c r="AW127" s="679">
        <v>0</v>
      </c>
      <c r="AX127" s="910">
        <v>280000</v>
      </c>
      <c r="AY127" s="679">
        <v>0</v>
      </c>
      <c r="AZ127" s="678">
        <v>280000</v>
      </c>
      <c r="BA127" s="679">
        <v>0</v>
      </c>
      <c r="BB127" s="679">
        <v>0</v>
      </c>
    </row>
    <row r="128" spans="1:54" x14ac:dyDescent="0.25">
      <c r="A128" s="1089" t="s">
        <v>34</v>
      </c>
      <c r="B128" s="1009"/>
      <c r="C128" s="1089" t="s">
        <v>314</v>
      </c>
      <c r="D128" s="1009"/>
      <c r="E128" s="1089" t="s">
        <v>312</v>
      </c>
      <c r="F128" s="1009"/>
      <c r="G128" s="1089" t="s">
        <v>315</v>
      </c>
      <c r="H128" s="1009"/>
      <c r="I128" s="1089" t="s">
        <v>326</v>
      </c>
      <c r="J128" s="1009"/>
      <c r="K128" s="1009"/>
      <c r="L128" s="1089"/>
      <c r="M128" s="1009"/>
      <c r="N128" s="1009"/>
      <c r="O128" s="1089"/>
      <c r="P128" s="1009"/>
      <c r="Q128" s="1089"/>
      <c r="R128" s="1009"/>
      <c r="S128" s="1096" t="s">
        <v>337</v>
      </c>
      <c r="T128" s="1009"/>
      <c r="U128" s="1009"/>
      <c r="V128" s="1009"/>
      <c r="W128" s="1009"/>
      <c r="X128" s="1009"/>
      <c r="Y128" s="1009"/>
      <c r="Z128" s="1009"/>
      <c r="AA128" s="1089" t="s">
        <v>305</v>
      </c>
      <c r="AB128" s="1009"/>
      <c r="AC128" s="1009"/>
      <c r="AD128" s="1009"/>
      <c r="AE128" s="1009"/>
      <c r="AF128" s="1089" t="s">
        <v>306</v>
      </c>
      <c r="AG128" s="1009"/>
      <c r="AH128" s="1009"/>
      <c r="AI128" s="360" t="s">
        <v>85</v>
      </c>
      <c r="AJ128" s="1090" t="s">
        <v>307</v>
      </c>
      <c r="AK128" s="1009"/>
      <c r="AL128" s="1009"/>
      <c r="AM128" s="1009"/>
      <c r="AN128" s="1009"/>
      <c r="AO128" s="1009"/>
      <c r="AP128" s="673">
        <v>1343176172</v>
      </c>
      <c r="AQ128" s="908">
        <v>0</v>
      </c>
      <c r="AR128" s="674">
        <v>0</v>
      </c>
      <c r="AS128" s="674">
        <v>0</v>
      </c>
      <c r="AT128" s="907">
        <v>97499255</v>
      </c>
      <c r="AU128" s="673">
        <v>-97499255</v>
      </c>
      <c r="AV128" s="907">
        <v>97499255</v>
      </c>
      <c r="AW128" s="674">
        <v>0</v>
      </c>
      <c r="AX128" s="907">
        <v>90650659</v>
      </c>
      <c r="AY128" s="673">
        <v>6848596</v>
      </c>
      <c r="AZ128" s="673">
        <v>90650659</v>
      </c>
      <c r="BA128" s="674">
        <v>0</v>
      </c>
      <c r="BB128" s="674">
        <v>0</v>
      </c>
    </row>
    <row r="129" spans="1:54" x14ac:dyDescent="0.25">
      <c r="A129" s="1091" t="s">
        <v>34</v>
      </c>
      <c r="B129" s="1009"/>
      <c r="C129" s="1091" t="s">
        <v>314</v>
      </c>
      <c r="D129" s="1009"/>
      <c r="E129" s="1091" t="s">
        <v>312</v>
      </c>
      <c r="F129" s="1009"/>
      <c r="G129" s="1091" t="s">
        <v>315</v>
      </c>
      <c r="H129" s="1009"/>
      <c r="I129" s="1091" t="s">
        <v>326</v>
      </c>
      <c r="J129" s="1009"/>
      <c r="K129" s="1009"/>
      <c r="L129" s="1091" t="s">
        <v>311</v>
      </c>
      <c r="M129" s="1009"/>
      <c r="N129" s="1009"/>
      <c r="O129" s="1091"/>
      <c r="P129" s="1009"/>
      <c r="Q129" s="1091"/>
      <c r="R129" s="1009"/>
      <c r="S129" s="1092" t="s">
        <v>93</v>
      </c>
      <c r="T129" s="1009"/>
      <c r="U129" s="1009"/>
      <c r="V129" s="1009"/>
      <c r="W129" s="1009"/>
      <c r="X129" s="1009"/>
      <c r="Y129" s="1009"/>
      <c r="Z129" s="1009"/>
      <c r="AA129" s="1091" t="s">
        <v>305</v>
      </c>
      <c r="AB129" s="1009"/>
      <c r="AC129" s="1009"/>
      <c r="AD129" s="1009"/>
      <c r="AE129" s="1009"/>
      <c r="AF129" s="1091" t="s">
        <v>306</v>
      </c>
      <c r="AG129" s="1009"/>
      <c r="AH129" s="1009"/>
      <c r="AI129" s="363" t="s">
        <v>85</v>
      </c>
      <c r="AJ129" s="1093" t="s">
        <v>307</v>
      </c>
      <c r="AK129" s="1009"/>
      <c r="AL129" s="1009"/>
      <c r="AM129" s="1009"/>
      <c r="AN129" s="1009"/>
      <c r="AO129" s="1009"/>
      <c r="AP129" s="678">
        <v>143815862</v>
      </c>
      <c r="AQ129" s="911">
        <v>0</v>
      </c>
      <c r="AR129" s="679">
        <v>0</v>
      </c>
      <c r="AS129" s="679">
        <v>0</v>
      </c>
      <c r="AT129" s="910">
        <v>5848985</v>
      </c>
      <c r="AU129" s="678">
        <v>-5848985</v>
      </c>
      <c r="AV129" s="910">
        <v>5848985</v>
      </c>
      <c r="AW129" s="679">
        <v>0</v>
      </c>
      <c r="AX129" s="910">
        <v>5695954</v>
      </c>
      <c r="AY129" s="678">
        <v>153031</v>
      </c>
      <c r="AZ129" s="678">
        <v>5695954</v>
      </c>
      <c r="BA129" s="679">
        <v>0</v>
      </c>
      <c r="BB129" s="679">
        <v>0</v>
      </c>
    </row>
    <row r="130" spans="1:54" x14ac:dyDescent="0.25">
      <c r="A130" s="1091" t="s">
        <v>34</v>
      </c>
      <c r="B130" s="1009"/>
      <c r="C130" s="1091" t="s">
        <v>314</v>
      </c>
      <c r="D130" s="1009"/>
      <c r="E130" s="1091" t="s">
        <v>312</v>
      </c>
      <c r="F130" s="1009"/>
      <c r="G130" s="1091" t="s">
        <v>315</v>
      </c>
      <c r="H130" s="1009"/>
      <c r="I130" s="1091" t="s">
        <v>326</v>
      </c>
      <c r="J130" s="1009"/>
      <c r="K130" s="1009"/>
      <c r="L130" s="1091" t="s">
        <v>314</v>
      </c>
      <c r="M130" s="1009"/>
      <c r="N130" s="1009"/>
      <c r="O130" s="1091"/>
      <c r="P130" s="1009"/>
      <c r="Q130" s="1091"/>
      <c r="R130" s="1009"/>
      <c r="S130" s="1092" t="s">
        <v>94</v>
      </c>
      <c r="T130" s="1009"/>
      <c r="U130" s="1009"/>
      <c r="V130" s="1009"/>
      <c r="W130" s="1009"/>
      <c r="X130" s="1009"/>
      <c r="Y130" s="1009"/>
      <c r="Z130" s="1009"/>
      <c r="AA130" s="1091" t="s">
        <v>305</v>
      </c>
      <c r="AB130" s="1009"/>
      <c r="AC130" s="1009"/>
      <c r="AD130" s="1009"/>
      <c r="AE130" s="1009"/>
      <c r="AF130" s="1091" t="s">
        <v>306</v>
      </c>
      <c r="AG130" s="1009"/>
      <c r="AH130" s="1009"/>
      <c r="AI130" s="363" t="s">
        <v>85</v>
      </c>
      <c r="AJ130" s="1093" t="s">
        <v>307</v>
      </c>
      <c r="AK130" s="1009"/>
      <c r="AL130" s="1009"/>
      <c r="AM130" s="1009"/>
      <c r="AN130" s="1009"/>
      <c r="AO130" s="1009"/>
      <c r="AP130" s="678">
        <v>794010310</v>
      </c>
      <c r="AQ130" s="911">
        <v>0</v>
      </c>
      <c r="AR130" s="679">
        <v>0</v>
      </c>
      <c r="AS130" s="679">
        <v>0</v>
      </c>
      <c r="AT130" s="910">
        <v>73577254</v>
      </c>
      <c r="AU130" s="678">
        <v>-73577254</v>
      </c>
      <c r="AV130" s="910">
        <v>73577254</v>
      </c>
      <c r="AW130" s="679">
        <v>0</v>
      </c>
      <c r="AX130" s="910">
        <v>67357547</v>
      </c>
      <c r="AY130" s="678">
        <v>6219707</v>
      </c>
      <c r="AZ130" s="678">
        <v>67357547</v>
      </c>
      <c r="BA130" s="679">
        <v>0</v>
      </c>
      <c r="BB130" s="679">
        <v>0</v>
      </c>
    </row>
    <row r="131" spans="1:54" x14ac:dyDescent="0.25">
      <c r="A131" s="1091" t="s">
        <v>34</v>
      </c>
      <c r="B131" s="1009"/>
      <c r="C131" s="1091" t="s">
        <v>314</v>
      </c>
      <c r="D131" s="1009"/>
      <c r="E131" s="1091" t="s">
        <v>312</v>
      </c>
      <c r="F131" s="1009"/>
      <c r="G131" s="1091" t="s">
        <v>315</v>
      </c>
      <c r="H131" s="1009"/>
      <c r="I131" s="1091" t="s">
        <v>326</v>
      </c>
      <c r="J131" s="1009"/>
      <c r="K131" s="1009"/>
      <c r="L131" s="1091" t="s">
        <v>321</v>
      </c>
      <c r="M131" s="1009"/>
      <c r="N131" s="1009"/>
      <c r="O131" s="1091"/>
      <c r="P131" s="1009"/>
      <c r="Q131" s="1091"/>
      <c r="R131" s="1009"/>
      <c r="S131" s="1092" t="s">
        <v>95</v>
      </c>
      <c r="T131" s="1009"/>
      <c r="U131" s="1009"/>
      <c r="V131" s="1009"/>
      <c r="W131" s="1009"/>
      <c r="X131" s="1009"/>
      <c r="Y131" s="1009"/>
      <c r="Z131" s="1009"/>
      <c r="AA131" s="1091" t="s">
        <v>305</v>
      </c>
      <c r="AB131" s="1009"/>
      <c r="AC131" s="1009"/>
      <c r="AD131" s="1009"/>
      <c r="AE131" s="1009"/>
      <c r="AF131" s="1091" t="s">
        <v>306</v>
      </c>
      <c r="AG131" s="1009"/>
      <c r="AH131" s="1009"/>
      <c r="AI131" s="363" t="s">
        <v>85</v>
      </c>
      <c r="AJ131" s="1093" t="s">
        <v>307</v>
      </c>
      <c r="AK131" s="1009"/>
      <c r="AL131" s="1009"/>
      <c r="AM131" s="1009"/>
      <c r="AN131" s="1009"/>
      <c r="AO131" s="1009"/>
      <c r="AP131" s="678">
        <v>350000</v>
      </c>
      <c r="AQ131" s="911">
        <v>0</v>
      </c>
      <c r="AR131" s="679">
        <v>0</v>
      </c>
      <c r="AS131" s="679">
        <v>0</v>
      </c>
      <c r="AT131" s="911">
        <v>0</v>
      </c>
      <c r="AU131" s="679">
        <v>0</v>
      </c>
      <c r="AV131" s="911">
        <v>0</v>
      </c>
      <c r="AW131" s="679">
        <v>0</v>
      </c>
      <c r="AX131" s="910">
        <v>38048</v>
      </c>
      <c r="AY131" s="678">
        <v>-38048</v>
      </c>
      <c r="AZ131" s="678">
        <v>38048</v>
      </c>
      <c r="BA131" s="679">
        <v>0</v>
      </c>
      <c r="BB131" s="679">
        <v>0</v>
      </c>
    </row>
    <row r="132" spans="1:54" x14ac:dyDescent="0.25">
      <c r="A132" s="1091" t="s">
        <v>34</v>
      </c>
      <c r="B132" s="1009"/>
      <c r="C132" s="1091" t="s">
        <v>314</v>
      </c>
      <c r="D132" s="1009"/>
      <c r="E132" s="1091" t="s">
        <v>312</v>
      </c>
      <c r="F132" s="1009"/>
      <c r="G132" s="1091" t="s">
        <v>315</v>
      </c>
      <c r="H132" s="1009"/>
      <c r="I132" s="1091" t="s">
        <v>326</v>
      </c>
      <c r="J132" s="1009"/>
      <c r="K132" s="1009"/>
      <c r="L132" s="1091" t="s">
        <v>316</v>
      </c>
      <c r="M132" s="1009"/>
      <c r="N132" s="1009"/>
      <c r="O132" s="1091"/>
      <c r="P132" s="1009"/>
      <c r="Q132" s="1091"/>
      <c r="R132" s="1009"/>
      <c r="S132" s="1092" t="s">
        <v>96</v>
      </c>
      <c r="T132" s="1009"/>
      <c r="U132" s="1009"/>
      <c r="V132" s="1009"/>
      <c r="W132" s="1009"/>
      <c r="X132" s="1009"/>
      <c r="Y132" s="1009"/>
      <c r="Z132" s="1009"/>
      <c r="AA132" s="1091" t="s">
        <v>305</v>
      </c>
      <c r="AB132" s="1009"/>
      <c r="AC132" s="1009"/>
      <c r="AD132" s="1009"/>
      <c r="AE132" s="1009"/>
      <c r="AF132" s="1091" t="s">
        <v>306</v>
      </c>
      <c r="AG132" s="1009"/>
      <c r="AH132" s="1009"/>
      <c r="AI132" s="363" t="s">
        <v>85</v>
      </c>
      <c r="AJ132" s="1093" t="s">
        <v>307</v>
      </c>
      <c r="AK132" s="1009"/>
      <c r="AL132" s="1009"/>
      <c r="AM132" s="1009"/>
      <c r="AN132" s="1009"/>
      <c r="AO132" s="1009"/>
      <c r="AP132" s="678">
        <v>185000000</v>
      </c>
      <c r="AQ132" s="911">
        <v>0</v>
      </c>
      <c r="AR132" s="679">
        <v>0</v>
      </c>
      <c r="AS132" s="679">
        <v>0</v>
      </c>
      <c r="AT132" s="910">
        <v>623230</v>
      </c>
      <c r="AU132" s="678">
        <v>-623230</v>
      </c>
      <c r="AV132" s="910">
        <v>623230</v>
      </c>
      <c r="AW132" s="679">
        <v>0</v>
      </c>
      <c r="AX132" s="910">
        <v>623230</v>
      </c>
      <c r="AY132" s="679">
        <v>0</v>
      </c>
      <c r="AZ132" s="678">
        <v>623230</v>
      </c>
      <c r="BA132" s="679">
        <v>0</v>
      </c>
      <c r="BB132" s="679">
        <v>0</v>
      </c>
    </row>
    <row r="133" spans="1:54" x14ac:dyDescent="0.25">
      <c r="A133" s="1091" t="s">
        <v>34</v>
      </c>
      <c r="B133" s="1009"/>
      <c r="C133" s="1091" t="s">
        <v>314</v>
      </c>
      <c r="D133" s="1009"/>
      <c r="E133" s="1091" t="s">
        <v>312</v>
      </c>
      <c r="F133" s="1009"/>
      <c r="G133" s="1091" t="s">
        <v>315</v>
      </c>
      <c r="H133" s="1009"/>
      <c r="I133" s="1091" t="s">
        <v>326</v>
      </c>
      <c r="J133" s="1009"/>
      <c r="K133" s="1009"/>
      <c r="L133" s="1091" t="s">
        <v>324</v>
      </c>
      <c r="M133" s="1009"/>
      <c r="N133" s="1009"/>
      <c r="O133" s="1091"/>
      <c r="P133" s="1009"/>
      <c r="Q133" s="1091"/>
      <c r="R133" s="1009"/>
      <c r="S133" s="1092" t="s">
        <v>97</v>
      </c>
      <c r="T133" s="1009"/>
      <c r="U133" s="1009"/>
      <c r="V133" s="1009"/>
      <c r="W133" s="1009"/>
      <c r="X133" s="1009"/>
      <c r="Y133" s="1009"/>
      <c r="Z133" s="1009"/>
      <c r="AA133" s="1091" t="s">
        <v>305</v>
      </c>
      <c r="AB133" s="1009"/>
      <c r="AC133" s="1009"/>
      <c r="AD133" s="1009"/>
      <c r="AE133" s="1009"/>
      <c r="AF133" s="1091" t="s">
        <v>306</v>
      </c>
      <c r="AG133" s="1009"/>
      <c r="AH133" s="1009"/>
      <c r="AI133" s="363" t="s">
        <v>85</v>
      </c>
      <c r="AJ133" s="1093" t="s">
        <v>307</v>
      </c>
      <c r="AK133" s="1009"/>
      <c r="AL133" s="1009"/>
      <c r="AM133" s="1009"/>
      <c r="AN133" s="1009"/>
      <c r="AO133" s="1009"/>
      <c r="AP133" s="678">
        <v>220000000</v>
      </c>
      <c r="AQ133" s="911">
        <v>0</v>
      </c>
      <c r="AR133" s="679">
        <v>0</v>
      </c>
      <c r="AS133" s="679">
        <v>0</v>
      </c>
      <c r="AT133" s="910">
        <v>17449786</v>
      </c>
      <c r="AU133" s="678">
        <v>-17449786</v>
      </c>
      <c r="AV133" s="910">
        <v>17449786</v>
      </c>
      <c r="AW133" s="679">
        <v>0</v>
      </c>
      <c r="AX133" s="910">
        <v>16935880</v>
      </c>
      <c r="AY133" s="678">
        <v>513906</v>
      </c>
      <c r="AZ133" s="678">
        <v>16935880</v>
      </c>
      <c r="BA133" s="679">
        <v>0</v>
      </c>
      <c r="BB133" s="679">
        <v>0</v>
      </c>
    </row>
    <row r="134" spans="1:54" x14ac:dyDescent="0.25">
      <c r="A134" s="1089" t="s">
        <v>34</v>
      </c>
      <c r="B134" s="1009"/>
      <c r="C134" s="1089" t="s">
        <v>314</v>
      </c>
      <c r="D134" s="1009"/>
      <c r="E134" s="1089" t="s">
        <v>312</v>
      </c>
      <c r="F134" s="1009"/>
      <c r="G134" s="1089" t="s">
        <v>315</v>
      </c>
      <c r="H134" s="1009"/>
      <c r="I134" s="1089" t="s">
        <v>320</v>
      </c>
      <c r="J134" s="1009"/>
      <c r="K134" s="1009"/>
      <c r="L134" s="1089"/>
      <c r="M134" s="1009"/>
      <c r="N134" s="1009"/>
      <c r="O134" s="1089"/>
      <c r="P134" s="1009"/>
      <c r="Q134" s="1089"/>
      <c r="R134" s="1009"/>
      <c r="S134" s="1096" t="s">
        <v>256</v>
      </c>
      <c r="T134" s="1009"/>
      <c r="U134" s="1009"/>
      <c r="V134" s="1009"/>
      <c r="W134" s="1009"/>
      <c r="X134" s="1009"/>
      <c r="Y134" s="1009"/>
      <c r="Z134" s="1009"/>
      <c r="AA134" s="1089" t="s">
        <v>305</v>
      </c>
      <c r="AB134" s="1009"/>
      <c r="AC134" s="1009"/>
      <c r="AD134" s="1009"/>
      <c r="AE134" s="1009"/>
      <c r="AF134" s="1089" t="s">
        <v>306</v>
      </c>
      <c r="AG134" s="1009"/>
      <c r="AH134" s="1009"/>
      <c r="AI134" s="360" t="s">
        <v>85</v>
      </c>
      <c r="AJ134" s="1090" t="s">
        <v>307</v>
      </c>
      <c r="AK134" s="1009"/>
      <c r="AL134" s="1009"/>
      <c r="AM134" s="1009"/>
      <c r="AN134" s="1009"/>
      <c r="AO134" s="1009"/>
      <c r="AP134" s="673">
        <v>597250000</v>
      </c>
      <c r="AQ134" s="908">
        <v>0</v>
      </c>
      <c r="AR134" s="673">
        <v>21986260</v>
      </c>
      <c r="AS134" s="674">
        <v>0</v>
      </c>
      <c r="AT134" s="908">
        <v>0</v>
      </c>
      <c r="AU134" s="674">
        <v>0</v>
      </c>
      <c r="AV134" s="908">
        <v>0</v>
      </c>
      <c r="AW134" s="674">
        <v>0</v>
      </c>
      <c r="AX134" s="908">
        <v>0</v>
      </c>
      <c r="AY134" s="674">
        <v>0</v>
      </c>
      <c r="AZ134" s="674">
        <v>0</v>
      </c>
      <c r="BA134" s="674">
        <v>0</v>
      </c>
      <c r="BB134" s="674">
        <v>0</v>
      </c>
    </row>
    <row r="135" spans="1:54" x14ac:dyDescent="0.25">
      <c r="A135" s="1091" t="s">
        <v>34</v>
      </c>
      <c r="B135" s="1009"/>
      <c r="C135" s="1091" t="s">
        <v>314</v>
      </c>
      <c r="D135" s="1009"/>
      <c r="E135" s="1091" t="s">
        <v>312</v>
      </c>
      <c r="F135" s="1009"/>
      <c r="G135" s="1091" t="s">
        <v>315</v>
      </c>
      <c r="H135" s="1009"/>
      <c r="I135" s="1091" t="s">
        <v>320</v>
      </c>
      <c r="J135" s="1009"/>
      <c r="K135" s="1009"/>
      <c r="L135" s="1091" t="s">
        <v>311</v>
      </c>
      <c r="M135" s="1009"/>
      <c r="N135" s="1009"/>
      <c r="O135" s="1091"/>
      <c r="P135" s="1009"/>
      <c r="Q135" s="1091"/>
      <c r="R135" s="1009"/>
      <c r="S135" s="1092" t="s">
        <v>98</v>
      </c>
      <c r="T135" s="1009"/>
      <c r="U135" s="1009"/>
      <c r="V135" s="1009"/>
      <c r="W135" s="1009"/>
      <c r="X135" s="1009"/>
      <c r="Y135" s="1009"/>
      <c r="Z135" s="1009"/>
      <c r="AA135" s="1091" t="s">
        <v>305</v>
      </c>
      <c r="AB135" s="1009"/>
      <c r="AC135" s="1009"/>
      <c r="AD135" s="1009"/>
      <c r="AE135" s="1009"/>
      <c r="AF135" s="1091" t="s">
        <v>306</v>
      </c>
      <c r="AG135" s="1009"/>
      <c r="AH135" s="1009"/>
      <c r="AI135" s="363" t="s">
        <v>85</v>
      </c>
      <c r="AJ135" s="1093" t="s">
        <v>307</v>
      </c>
      <c r="AK135" s="1009"/>
      <c r="AL135" s="1009"/>
      <c r="AM135" s="1009"/>
      <c r="AN135" s="1009"/>
      <c r="AO135" s="1009"/>
      <c r="AP135" s="678">
        <v>72100000</v>
      </c>
      <c r="AQ135" s="911">
        <v>0</v>
      </c>
      <c r="AR135" s="678">
        <v>21986260</v>
      </c>
      <c r="AS135" s="679">
        <v>0</v>
      </c>
      <c r="AT135" s="911">
        <v>0</v>
      </c>
      <c r="AU135" s="679">
        <v>0</v>
      </c>
      <c r="AV135" s="911">
        <v>0</v>
      </c>
      <c r="AW135" s="679">
        <v>0</v>
      </c>
      <c r="AX135" s="911">
        <v>0</v>
      </c>
      <c r="AY135" s="679">
        <v>0</v>
      </c>
      <c r="AZ135" s="679">
        <v>0</v>
      </c>
      <c r="BA135" s="679">
        <v>0</v>
      </c>
      <c r="BB135" s="679">
        <v>0</v>
      </c>
    </row>
    <row r="136" spans="1:54" x14ac:dyDescent="0.25">
      <c r="A136" s="1091" t="s">
        <v>34</v>
      </c>
      <c r="B136" s="1009"/>
      <c r="C136" s="1091" t="s">
        <v>314</v>
      </c>
      <c r="D136" s="1009"/>
      <c r="E136" s="1091" t="s">
        <v>312</v>
      </c>
      <c r="F136" s="1009"/>
      <c r="G136" s="1091" t="s">
        <v>315</v>
      </c>
      <c r="H136" s="1009"/>
      <c r="I136" s="1091" t="s">
        <v>320</v>
      </c>
      <c r="J136" s="1009"/>
      <c r="K136" s="1009"/>
      <c r="L136" s="1091" t="s">
        <v>326</v>
      </c>
      <c r="M136" s="1009"/>
      <c r="N136" s="1009"/>
      <c r="O136" s="1091"/>
      <c r="P136" s="1009"/>
      <c r="Q136" s="1091"/>
      <c r="R136" s="1009"/>
      <c r="S136" s="1092" t="s">
        <v>99</v>
      </c>
      <c r="T136" s="1009"/>
      <c r="U136" s="1009"/>
      <c r="V136" s="1009"/>
      <c r="W136" s="1009"/>
      <c r="X136" s="1009"/>
      <c r="Y136" s="1009"/>
      <c r="Z136" s="1009"/>
      <c r="AA136" s="1091" t="s">
        <v>305</v>
      </c>
      <c r="AB136" s="1009"/>
      <c r="AC136" s="1009"/>
      <c r="AD136" s="1009"/>
      <c r="AE136" s="1009"/>
      <c r="AF136" s="1091" t="s">
        <v>306</v>
      </c>
      <c r="AG136" s="1009"/>
      <c r="AH136" s="1009"/>
      <c r="AI136" s="363" t="s">
        <v>85</v>
      </c>
      <c r="AJ136" s="1093" t="s">
        <v>307</v>
      </c>
      <c r="AK136" s="1009"/>
      <c r="AL136" s="1009"/>
      <c r="AM136" s="1009"/>
      <c r="AN136" s="1009"/>
      <c r="AO136" s="1009"/>
      <c r="AP136" s="678">
        <v>13373589</v>
      </c>
      <c r="AQ136" s="911">
        <v>0</v>
      </c>
      <c r="AR136" s="679">
        <v>0</v>
      </c>
      <c r="AS136" s="679">
        <v>0</v>
      </c>
      <c r="AT136" s="911">
        <v>0</v>
      </c>
      <c r="AU136" s="679">
        <v>0</v>
      </c>
      <c r="AV136" s="911">
        <v>0</v>
      </c>
      <c r="AW136" s="679">
        <v>0</v>
      </c>
      <c r="AX136" s="911">
        <v>0</v>
      </c>
      <c r="AY136" s="679">
        <v>0</v>
      </c>
      <c r="AZ136" s="679">
        <v>0</v>
      </c>
      <c r="BA136" s="679">
        <v>0</v>
      </c>
      <c r="BB136" s="679">
        <v>0</v>
      </c>
    </row>
    <row r="137" spans="1:54" x14ac:dyDescent="0.25">
      <c r="A137" s="1091" t="s">
        <v>34</v>
      </c>
      <c r="B137" s="1009"/>
      <c r="C137" s="1091" t="s">
        <v>314</v>
      </c>
      <c r="D137" s="1009"/>
      <c r="E137" s="1091" t="s">
        <v>312</v>
      </c>
      <c r="F137" s="1009"/>
      <c r="G137" s="1091" t="s">
        <v>315</v>
      </c>
      <c r="H137" s="1009"/>
      <c r="I137" s="1091" t="s">
        <v>320</v>
      </c>
      <c r="J137" s="1009"/>
      <c r="K137" s="1009"/>
      <c r="L137" s="1091" t="s">
        <v>100</v>
      </c>
      <c r="M137" s="1009"/>
      <c r="N137" s="1009"/>
      <c r="O137" s="1091"/>
      <c r="P137" s="1009"/>
      <c r="Q137" s="1091"/>
      <c r="R137" s="1009"/>
      <c r="S137" s="1092" t="s">
        <v>101</v>
      </c>
      <c r="T137" s="1009"/>
      <c r="U137" s="1009"/>
      <c r="V137" s="1009"/>
      <c r="W137" s="1009"/>
      <c r="X137" s="1009"/>
      <c r="Y137" s="1009"/>
      <c r="Z137" s="1009"/>
      <c r="AA137" s="1091" t="s">
        <v>305</v>
      </c>
      <c r="AB137" s="1009"/>
      <c r="AC137" s="1009"/>
      <c r="AD137" s="1009"/>
      <c r="AE137" s="1009"/>
      <c r="AF137" s="1091" t="s">
        <v>306</v>
      </c>
      <c r="AG137" s="1009"/>
      <c r="AH137" s="1009"/>
      <c r="AI137" s="363" t="s">
        <v>85</v>
      </c>
      <c r="AJ137" s="1093" t="s">
        <v>307</v>
      </c>
      <c r="AK137" s="1009"/>
      <c r="AL137" s="1009"/>
      <c r="AM137" s="1009"/>
      <c r="AN137" s="1009"/>
      <c r="AO137" s="1009"/>
      <c r="AP137" s="678">
        <v>511776411</v>
      </c>
      <c r="AQ137" s="911">
        <v>0</v>
      </c>
      <c r="AR137" s="679">
        <v>0</v>
      </c>
      <c r="AS137" s="679">
        <v>0</v>
      </c>
      <c r="AT137" s="911">
        <v>0</v>
      </c>
      <c r="AU137" s="679">
        <v>0</v>
      </c>
      <c r="AV137" s="911">
        <v>0</v>
      </c>
      <c r="AW137" s="679">
        <v>0</v>
      </c>
      <c r="AX137" s="911">
        <v>0</v>
      </c>
      <c r="AY137" s="679">
        <v>0</v>
      </c>
      <c r="AZ137" s="679">
        <v>0</v>
      </c>
      <c r="BA137" s="679">
        <v>0</v>
      </c>
      <c r="BB137" s="679">
        <v>0</v>
      </c>
    </row>
    <row r="138" spans="1:54" x14ac:dyDescent="0.25">
      <c r="A138" s="1089" t="s">
        <v>34</v>
      </c>
      <c r="B138" s="1009"/>
      <c r="C138" s="1089" t="s">
        <v>314</v>
      </c>
      <c r="D138" s="1009"/>
      <c r="E138" s="1089" t="s">
        <v>312</v>
      </c>
      <c r="F138" s="1009"/>
      <c r="G138" s="1089" t="s">
        <v>315</v>
      </c>
      <c r="H138" s="1009"/>
      <c r="I138" s="1089" t="s">
        <v>85</v>
      </c>
      <c r="J138" s="1009"/>
      <c r="K138" s="1009"/>
      <c r="L138" s="1089"/>
      <c r="M138" s="1009"/>
      <c r="N138" s="1009"/>
      <c r="O138" s="1089"/>
      <c r="P138" s="1009"/>
      <c r="Q138" s="1089"/>
      <c r="R138" s="1009"/>
      <c r="S138" s="1096" t="s">
        <v>258</v>
      </c>
      <c r="T138" s="1009"/>
      <c r="U138" s="1009"/>
      <c r="V138" s="1009"/>
      <c r="W138" s="1009"/>
      <c r="X138" s="1009"/>
      <c r="Y138" s="1009"/>
      <c r="Z138" s="1009"/>
      <c r="AA138" s="1089" t="s">
        <v>305</v>
      </c>
      <c r="AB138" s="1009"/>
      <c r="AC138" s="1009"/>
      <c r="AD138" s="1009"/>
      <c r="AE138" s="1009"/>
      <c r="AF138" s="1089" t="s">
        <v>306</v>
      </c>
      <c r="AG138" s="1009"/>
      <c r="AH138" s="1009"/>
      <c r="AI138" s="360" t="s">
        <v>85</v>
      </c>
      <c r="AJ138" s="1090" t="s">
        <v>307</v>
      </c>
      <c r="AK138" s="1009"/>
      <c r="AL138" s="1009"/>
      <c r="AM138" s="1009"/>
      <c r="AN138" s="1009"/>
      <c r="AO138" s="1009"/>
      <c r="AP138" s="673">
        <v>1603139548</v>
      </c>
      <c r="AQ138" s="908">
        <v>0</v>
      </c>
      <c r="AR138" s="673">
        <v>325840661</v>
      </c>
      <c r="AS138" s="674">
        <v>0</v>
      </c>
      <c r="AT138" s="907">
        <v>22843182</v>
      </c>
      <c r="AU138" s="673">
        <v>-22843182</v>
      </c>
      <c r="AV138" s="907">
        <v>99689966</v>
      </c>
      <c r="AW138" s="673">
        <v>-76846784</v>
      </c>
      <c r="AX138" s="907">
        <v>99689966</v>
      </c>
      <c r="AY138" s="674">
        <v>0</v>
      </c>
      <c r="AZ138" s="673">
        <v>99689966</v>
      </c>
      <c r="BA138" s="674">
        <v>0</v>
      </c>
      <c r="BB138" s="674">
        <v>0</v>
      </c>
    </row>
    <row r="139" spans="1:54" x14ac:dyDescent="0.25">
      <c r="A139" s="1091" t="s">
        <v>34</v>
      </c>
      <c r="B139" s="1009"/>
      <c r="C139" s="1091" t="s">
        <v>314</v>
      </c>
      <c r="D139" s="1009"/>
      <c r="E139" s="1091" t="s">
        <v>312</v>
      </c>
      <c r="F139" s="1009"/>
      <c r="G139" s="1091" t="s">
        <v>315</v>
      </c>
      <c r="H139" s="1009"/>
      <c r="I139" s="1091" t="s">
        <v>85</v>
      </c>
      <c r="J139" s="1009"/>
      <c r="K139" s="1009"/>
      <c r="L139" s="1091" t="s">
        <v>311</v>
      </c>
      <c r="M139" s="1009"/>
      <c r="N139" s="1009"/>
      <c r="O139" s="1091"/>
      <c r="P139" s="1009"/>
      <c r="Q139" s="1091"/>
      <c r="R139" s="1009"/>
      <c r="S139" s="1092" t="s">
        <v>441</v>
      </c>
      <c r="T139" s="1009"/>
      <c r="U139" s="1009"/>
      <c r="V139" s="1009"/>
      <c r="W139" s="1009"/>
      <c r="X139" s="1009"/>
      <c r="Y139" s="1009"/>
      <c r="Z139" s="1009"/>
      <c r="AA139" s="1091" t="s">
        <v>305</v>
      </c>
      <c r="AB139" s="1009"/>
      <c r="AC139" s="1009"/>
      <c r="AD139" s="1009"/>
      <c r="AE139" s="1009"/>
      <c r="AF139" s="1091" t="s">
        <v>306</v>
      </c>
      <c r="AG139" s="1009"/>
      <c r="AH139" s="1009"/>
      <c r="AI139" s="363" t="s">
        <v>85</v>
      </c>
      <c r="AJ139" s="1093" t="s">
        <v>307</v>
      </c>
      <c r="AK139" s="1009"/>
      <c r="AL139" s="1009"/>
      <c r="AM139" s="1009"/>
      <c r="AN139" s="1009"/>
      <c r="AO139" s="1009"/>
      <c r="AP139" s="678">
        <v>400000000</v>
      </c>
      <c r="AQ139" s="911">
        <v>0</v>
      </c>
      <c r="AR139" s="678">
        <v>304800000</v>
      </c>
      <c r="AS139" s="679">
        <v>0</v>
      </c>
      <c r="AT139" s="911">
        <v>0</v>
      </c>
      <c r="AU139" s="679">
        <v>0</v>
      </c>
      <c r="AV139" s="910">
        <v>18041948</v>
      </c>
      <c r="AW139" s="678">
        <v>-18041948</v>
      </c>
      <c r="AX139" s="910">
        <v>18041948</v>
      </c>
      <c r="AY139" s="679">
        <v>0</v>
      </c>
      <c r="AZ139" s="678">
        <v>18041948</v>
      </c>
      <c r="BA139" s="679">
        <v>0</v>
      </c>
      <c r="BB139" s="679">
        <v>0</v>
      </c>
    </row>
    <row r="140" spans="1:54" x14ac:dyDescent="0.25">
      <c r="A140" s="1091" t="s">
        <v>34</v>
      </c>
      <c r="B140" s="1009"/>
      <c r="C140" s="1091" t="s">
        <v>314</v>
      </c>
      <c r="D140" s="1009"/>
      <c r="E140" s="1091" t="s">
        <v>312</v>
      </c>
      <c r="F140" s="1009"/>
      <c r="G140" s="1091" t="s">
        <v>315</v>
      </c>
      <c r="H140" s="1009"/>
      <c r="I140" s="1091" t="s">
        <v>85</v>
      </c>
      <c r="J140" s="1009"/>
      <c r="K140" s="1009"/>
      <c r="L140" s="1091" t="s">
        <v>314</v>
      </c>
      <c r="M140" s="1009"/>
      <c r="N140" s="1009"/>
      <c r="O140" s="1091"/>
      <c r="P140" s="1009"/>
      <c r="Q140" s="1091"/>
      <c r="R140" s="1009"/>
      <c r="S140" s="1092" t="s">
        <v>102</v>
      </c>
      <c r="T140" s="1009"/>
      <c r="U140" s="1009"/>
      <c r="V140" s="1009"/>
      <c r="W140" s="1009"/>
      <c r="X140" s="1009"/>
      <c r="Y140" s="1009"/>
      <c r="Z140" s="1009"/>
      <c r="AA140" s="1091" t="s">
        <v>305</v>
      </c>
      <c r="AB140" s="1009"/>
      <c r="AC140" s="1009"/>
      <c r="AD140" s="1009"/>
      <c r="AE140" s="1009"/>
      <c r="AF140" s="1091" t="s">
        <v>306</v>
      </c>
      <c r="AG140" s="1009"/>
      <c r="AH140" s="1009"/>
      <c r="AI140" s="363" t="s">
        <v>85</v>
      </c>
      <c r="AJ140" s="1093" t="s">
        <v>307</v>
      </c>
      <c r="AK140" s="1009"/>
      <c r="AL140" s="1009"/>
      <c r="AM140" s="1009"/>
      <c r="AN140" s="1009"/>
      <c r="AO140" s="1009"/>
      <c r="AP140" s="678">
        <v>1203139548</v>
      </c>
      <c r="AQ140" s="911">
        <v>0</v>
      </c>
      <c r="AR140" s="678">
        <v>21040661</v>
      </c>
      <c r="AS140" s="679">
        <v>0</v>
      </c>
      <c r="AT140" s="910">
        <v>22843182</v>
      </c>
      <c r="AU140" s="678">
        <v>-22843182</v>
      </c>
      <c r="AV140" s="910">
        <v>81648018</v>
      </c>
      <c r="AW140" s="678">
        <v>-58804836</v>
      </c>
      <c r="AX140" s="910">
        <v>81648018</v>
      </c>
      <c r="AY140" s="679">
        <v>0</v>
      </c>
      <c r="AZ140" s="678">
        <v>81648018</v>
      </c>
      <c r="BA140" s="679">
        <v>0</v>
      </c>
      <c r="BB140" s="679">
        <v>0</v>
      </c>
    </row>
    <row r="141" spans="1:54" x14ac:dyDescent="0.25">
      <c r="A141" s="1089" t="s">
        <v>34</v>
      </c>
      <c r="B141" s="1009"/>
      <c r="C141" s="1089" t="s">
        <v>314</v>
      </c>
      <c r="D141" s="1009"/>
      <c r="E141" s="1089" t="s">
        <v>312</v>
      </c>
      <c r="F141" s="1009"/>
      <c r="G141" s="1089" t="s">
        <v>315</v>
      </c>
      <c r="H141" s="1009"/>
      <c r="I141" s="1089" t="s">
        <v>100</v>
      </c>
      <c r="J141" s="1009"/>
      <c r="K141" s="1009"/>
      <c r="L141" s="1089"/>
      <c r="M141" s="1009"/>
      <c r="N141" s="1009"/>
      <c r="O141" s="1089"/>
      <c r="P141" s="1009"/>
      <c r="Q141" s="1089"/>
      <c r="R141" s="1009"/>
      <c r="S141" s="1096" t="s">
        <v>259</v>
      </c>
      <c r="T141" s="1009"/>
      <c r="U141" s="1009"/>
      <c r="V141" s="1009"/>
      <c r="W141" s="1009"/>
      <c r="X141" s="1009"/>
      <c r="Y141" s="1009"/>
      <c r="Z141" s="1009"/>
      <c r="AA141" s="1089" t="s">
        <v>305</v>
      </c>
      <c r="AB141" s="1009"/>
      <c r="AC141" s="1009"/>
      <c r="AD141" s="1009"/>
      <c r="AE141" s="1009"/>
      <c r="AF141" s="1089" t="s">
        <v>306</v>
      </c>
      <c r="AG141" s="1009"/>
      <c r="AH141" s="1009"/>
      <c r="AI141" s="360" t="s">
        <v>85</v>
      </c>
      <c r="AJ141" s="1090" t="s">
        <v>307</v>
      </c>
      <c r="AK141" s="1009"/>
      <c r="AL141" s="1009"/>
      <c r="AM141" s="1009"/>
      <c r="AN141" s="1009"/>
      <c r="AO141" s="1009"/>
      <c r="AP141" s="673">
        <v>348000000</v>
      </c>
      <c r="AQ141" s="908">
        <v>0</v>
      </c>
      <c r="AR141" s="674">
        <v>0</v>
      </c>
      <c r="AS141" s="674">
        <v>0</v>
      </c>
      <c r="AT141" s="907">
        <v>26205916</v>
      </c>
      <c r="AU141" s="673">
        <v>-26205916</v>
      </c>
      <c r="AV141" s="907">
        <v>21090302</v>
      </c>
      <c r="AW141" s="673">
        <v>5115614</v>
      </c>
      <c r="AX141" s="907">
        <v>12924499</v>
      </c>
      <c r="AY141" s="673">
        <v>8165803</v>
      </c>
      <c r="AZ141" s="673">
        <v>12924499</v>
      </c>
      <c r="BA141" s="674">
        <v>0</v>
      </c>
      <c r="BB141" s="674">
        <v>0</v>
      </c>
    </row>
    <row r="142" spans="1:54" x14ac:dyDescent="0.25">
      <c r="A142" s="1089" t="s">
        <v>34</v>
      </c>
      <c r="B142" s="1009"/>
      <c r="C142" s="1089" t="s">
        <v>314</v>
      </c>
      <c r="D142" s="1009"/>
      <c r="E142" s="1089" t="s">
        <v>312</v>
      </c>
      <c r="F142" s="1009"/>
      <c r="G142" s="1089" t="s">
        <v>315</v>
      </c>
      <c r="H142" s="1009"/>
      <c r="I142" s="1089" t="s">
        <v>100</v>
      </c>
      <c r="J142" s="1009"/>
      <c r="K142" s="1009"/>
      <c r="L142" s="1089"/>
      <c r="M142" s="1009"/>
      <c r="N142" s="1009"/>
      <c r="O142" s="1089"/>
      <c r="P142" s="1009"/>
      <c r="Q142" s="1089"/>
      <c r="R142" s="1009"/>
      <c r="S142" s="1096" t="s">
        <v>259</v>
      </c>
      <c r="T142" s="1009"/>
      <c r="U142" s="1009"/>
      <c r="V142" s="1009"/>
      <c r="W142" s="1009"/>
      <c r="X142" s="1009"/>
      <c r="Y142" s="1009"/>
      <c r="Z142" s="1009"/>
      <c r="AA142" s="1089" t="s">
        <v>305</v>
      </c>
      <c r="AB142" s="1009"/>
      <c r="AC142" s="1009"/>
      <c r="AD142" s="1009"/>
      <c r="AE142" s="1009"/>
      <c r="AF142" s="1089" t="s">
        <v>306</v>
      </c>
      <c r="AG142" s="1009"/>
      <c r="AH142" s="1009"/>
      <c r="AI142" s="360" t="s">
        <v>335</v>
      </c>
      <c r="AJ142" s="1090" t="s">
        <v>353</v>
      </c>
      <c r="AK142" s="1009"/>
      <c r="AL142" s="1009"/>
      <c r="AM142" s="1009"/>
      <c r="AN142" s="1009"/>
      <c r="AO142" s="1009"/>
      <c r="AP142" s="673">
        <v>550000000</v>
      </c>
      <c r="AQ142" s="908">
        <v>0</v>
      </c>
      <c r="AR142" s="674">
        <v>0</v>
      </c>
      <c r="AS142" s="674">
        <v>0</v>
      </c>
      <c r="AT142" s="907">
        <v>175888691</v>
      </c>
      <c r="AU142" s="673">
        <v>-175888691</v>
      </c>
      <c r="AV142" s="907">
        <v>99273893</v>
      </c>
      <c r="AW142" s="673">
        <v>76614798</v>
      </c>
      <c r="AX142" s="907">
        <v>66540544</v>
      </c>
      <c r="AY142" s="673">
        <v>32733349</v>
      </c>
      <c r="AZ142" s="673">
        <v>52496179</v>
      </c>
      <c r="BA142" s="673">
        <v>14044365</v>
      </c>
      <c r="BB142" s="674">
        <v>0</v>
      </c>
    </row>
    <row r="143" spans="1:54" x14ac:dyDescent="0.25">
      <c r="A143" s="1091" t="s">
        <v>34</v>
      </c>
      <c r="B143" s="1009"/>
      <c r="C143" s="1091" t="s">
        <v>314</v>
      </c>
      <c r="D143" s="1009"/>
      <c r="E143" s="1091" t="s">
        <v>312</v>
      </c>
      <c r="F143" s="1009"/>
      <c r="G143" s="1091" t="s">
        <v>315</v>
      </c>
      <c r="H143" s="1009"/>
      <c r="I143" s="1091" t="s">
        <v>100</v>
      </c>
      <c r="J143" s="1009"/>
      <c r="K143" s="1009"/>
      <c r="L143" s="1091" t="s">
        <v>311</v>
      </c>
      <c r="M143" s="1009"/>
      <c r="N143" s="1009"/>
      <c r="O143" s="1091"/>
      <c r="P143" s="1009"/>
      <c r="Q143" s="1091"/>
      <c r="R143" s="1009"/>
      <c r="S143" s="1092" t="s">
        <v>103</v>
      </c>
      <c r="T143" s="1009"/>
      <c r="U143" s="1009"/>
      <c r="V143" s="1009"/>
      <c r="W143" s="1009"/>
      <c r="X143" s="1009"/>
      <c r="Y143" s="1009"/>
      <c r="Z143" s="1009"/>
      <c r="AA143" s="1091" t="s">
        <v>305</v>
      </c>
      <c r="AB143" s="1009"/>
      <c r="AC143" s="1009"/>
      <c r="AD143" s="1009"/>
      <c r="AE143" s="1009"/>
      <c r="AF143" s="1091" t="s">
        <v>306</v>
      </c>
      <c r="AG143" s="1009"/>
      <c r="AH143" s="1009"/>
      <c r="AI143" s="363" t="s">
        <v>85</v>
      </c>
      <c r="AJ143" s="1093" t="s">
        <v>307</v>
      </c>
      <c r="AK143" s="1009"/>
      <c r="AL143" s="1009"/>
      <c r="AM143" s="1009"/>
      <c r="AN143" s="1009"/>
      <c r="AO143" s="1009"/>
      <c r="AP143" s="678">
        <v>160000000</v>
      </c>
      <c r="AQ143" s="911">
        <v>0</v>
      </c>
      <c r="AR143" s="679">
        <v>0</v>
      </c>
      <c r="AS143" s="679">
        <v>0</v>
      </c>
      <c r="AT143" s="910">
        <v>26205916</v>
      </c>
      <c r="AU143" s="678">
        <v>-26205916</v>
      </c>
      <c r="AV143" s="910">
        <v>21090302</v>
      </c>
      <c r="AW143" s="678">
        <v>5115614</v>
      </c>
      <c r="AX143" s="910">
        <v>12924499</v>
      </c>
      <c r="AY143" s="678">
        <v>8165803</v>
      </c>
      <c r="AZ143" s="678">
        <v>12924499</v>
      </c>
      <c r="BA143" s="679">
        <v>0</v>
      </c>
      <c r="BB143" s="679">
        <v>0</v>
      </c>
    </row>
    <row r="144" spans="1:54" x14ac:dyDescent="0.25">
      <c r="A144" s="1091" t="s">
        <v>34</v>
      </c>
      <c r="B144" s="1009"/>
      <c r="C144" s="1091" t="s">
        <v>314</v>
      </c>
      <c r="D144" s="1009"/>
      <c r="E144" s="1091" t="s">
        <v>312</v>
      </c>
      <c r="F144" s="1009"/>
      <c r="G144" s="1091" t="s">
        <v>315</v>
      </c>
      <c r="H144" s="1009"/>
      <c r="I144" s="1091" t="s">
        <v>100</v>
      </c>
      <c r="J144" s="1009"/>
      <c r="K144" s="1009"/>
      <c r="L144" s="1091" t="s">
        <v>311</v>
      </c>
      <c r="M144" s="1009"/>
      <c r="N144" s="1009"/>
      <c r="O144" s="1091"/>
      <c r="P144" s="1009"/>
      <c r="Q144" s="1091"/>
      <c r="R144" s="1009"/>
      <c r="S144" s="1092" t="s">
        <v>103</v>
      </c>
      <c r="T144" s="1009"/>
      <c r="U144" s="1009"/>
      <c r="V144" s="1009"/>
      <c r="W144" s="1009"/>
      <c r="X144" s="1009"/>
      <c r="Y144" s="1009"/>
      <c r="Z144" s="1009"/>
      <c r="AA144" s="1091" t="s">
        <v>305</v>
      </c>
      <c r="AB144" s="1009"/>
      <c r="AC144" s="1009"/>
      <c r="AD144" s="1009"/>
      <c r="AE144" s="1009"/>
      <c r="AF144" s="1091" t="s">
        <v>306</v>
      </c>
      <c r="AG144" s="1009"/>
      <c r="AH144" s="1009"/>
      <c r="AI144" s="363" t="s">
        <v>335</v>
      </c>
      <c r="AJ144" s="1093" t="s">
        <v>353</v>
      </c>
      <c r="AK144" s="1009"/>
      <c r="AL144" s="1009"/>
      <c r="AM144" s="1009"/>
      <c r="AN144" s="1009"/>
      <c r="AO144" s="1009"/>
      <c r="AP144" s="678">
        <v>50000000</v>
      </c>
      <c r="AQ144" s="911">
        <v>0</v>
      </c>
      <c r="AR144" s="679">
        <v>0</v>
      </c>
      <c r="AS144" s="679">
        <v>0</v>
      </c>
      <c r="AT144" s="911">
        <v>0</v>
      </c>
      <c r="AU144" s="679">
        <v>0</v>
      </c>
      <c r="AV144" s="911">
        <v>0</v>
      </c>
      <c r="AW144" s="679">
        <v>0</v>
      </c>
      <c r="AX144" s="911">
        <v>0</v>
      </c>
      <c r="AY144" s="679">
        <v>0</v>
      </c>
      <c r="AZ144" s="679">
        <v>0</v>
      </c>
      <c r="BA144" s="679">
        <v>0</v>
      </c>
      <c r="BB144" s="679">
        <v>0</v>
      </c>
    </row>
    <row r="145" spans="1:54" x14ac:dyDescent="0.25">
      <c r="A145" s="1091" t="s">
        <v>34</v>
      </c>
      <c r="B145" s="1009"/>
      <c r="C145" s="1091" t="s">
        <v>314</v>
      </c>
      <c r="D145" s="1009"/>
      <c r="E145" s="1091" t="s">
        <v>312</v>
      </c>
      <c r="F145" s="1009"/>
      <c r="G145" s="1091" t="s">
        <v>315</v>
      </c>
      <c r="H145" s="1009"/>
      <c r="I145" s="1091" t="s">
        <v>100</v>
      </c>
      <c r="J145" s="1009"/>
      <c r="K145" s="1009"/>
      <c r="L145" s="1091" t="s">
        <v>314</v>
      </c>
      <c r="M145" s="1009"/>
      <c r="N145" s="1009"/>
      <c r="O145" s="1091"/>
      <c r="P145" s="1009"/>
      <c r="Q145" s="1091"/>
      <c r="R145" s="1009"/>
      <c r="S145" s="1092" t="s">
        <v>104</v>
      </c>
      <c r="T145" s="1009"/>
      <c r="U145" s="1009"/>
      <c r="V145" s="1009"/>
      <c r="W145" s="1009"/>
      <c r="X145" s="1009"/>
      <c r="Y145" s="1009"/>
      <c r="Z145" s="1009"/>
      <c r="AA145" s="1091" t="s">
        <v>305</v>
      </c>
      <c r="AB145" s="1009"/>
      <c r="AC145" s="1009"/>
      <c r="AD145" s="1009"/>
      <c r="AE145" s="1009"/>
      <c r="AF145" s="1091" t="s">
        <v>306</v>
      </c>
      <c r="AG145" s="1009"/>
      <c r="AH145" s="1009"/>
      <c r="AI145" s="363" t="s">
        <v>85</v>
      </c>
      <c r="AJ145" s="1093" t="s">
        <v>307</v>
      </c>
      <c r="AK145" s="1009"/>
      <c r="AL145" s="1009"/>
      <c r="AM145" s="1009"/>
      <c r="AN145" s="1009"/>
      <c r="AO145" s="1009"/>
      <c r="AP145" s="678">
        <v>188000000</v>
      </c>
      <c r="AQ145" s="911">
        <v>0</v>
      </c>
      <c r="AR145" s="679">
        <v>0</v>
      </c>
      <c r="AS145" s="679">
        <v>0</v>
      </c>
      <c r="AT145" s="911">
        <v>0</v>
      </c>
      <c r="AU145" s="679">
        <v>0</v>
      </c>
      <c r="AV145" s="911">
        <v>0</v>
      </c>
      <c r="AW145" s="679">
        <v>0</v>
      </c>
      <c r="AX145" s="911">
        <v>0</v>
      </c>
      <c r="AY145" s="679">
        <v>0</v>
      </c>
      <c r="AZ145" s="679">
        <v>0</v>
      </c>
      <c r="BA145" s="679">
        <v>0</v>
      </c>
      <c r="BB145" s="679">
        <v>0</v>
      </c>
    </row>
    <row r="146" spans="1:54" x14ac:dyDescent="0.25">
      <c r="A146" s="1091" t="s">
        <v>34</v>
      </c>
      <c r="B146" s="1009"/>
      <c r="C146" s="1091" t="s">
        <v>314</v>
      </c>
      <c r="D146" s="1009"/>
      <c r="E146" s="1091" t="s">
        <v>312</v>
      </c>
      <c r="F146" s="1009"/>
      <c r="G146" s="1091" t="s">
        <v>315</v>
      </c>
      <c r="H146" s="1009"/>
      <c r="I146" s="1091" t="s">
        <v>100</v>
      </c>
      <c r="J146" s="1009"/>
      <c r="K146" s="1009"/>
      <c r="L146" s="1091" t="s">
        <v>314</v>
      </c>
      <c r="M146" s="1009"/>
      <c r="N146" s="1009"/>
      <c r="O146" s="1091"/>
      <c r="P146" s="1009"/>
      <c r="Q146" s="1091"/>
      <c r="R146" s="1009"/>
      <c r="S146" s="1092" t="s">
        <v>104</v>
      </c>
      <c r="T146" s="1009"/>
      <c r="U146" s="1009"/>
      <c r="V146" s="1009"/>
      <c r="W146" s="1009"/>
      <c r="X146" s="1009"/>
      <c r="Y146" s="1009"/>
      <c r="Z146" s="1009"/>
      <c r="AA146" s="1091" t="s">
        <v>305</v>
      </c>
      <c r="AB146" s="1009"/>
      <c r="AC146" s="1009"/>
      <c r="AD146" s="1009"/>
      <c r="AE146" s="1009"/>
      <c r="AF146" s="1091" t="s">
        <v>306</v>
      </c>
      <c r="AG146" s="1009"/>
      <c r="AH146" s="1009"/>
      <c r="AI146" s="363" t="s">
        <v>335</v>
      </c>
      <c r="AJ146" s="1093" t="s">
        <v>353</v>
      </c>
      <c r="AK146" s="1009"/>
      <c r="AL146" s="1009"/>
      <c r="AM146" s="1009"/>
      <c r="AN146" s="1009"/>
      <c r="AO146" s="1009"/>
      <c r="AP146" s="678">
        <v>500000000</v>
      </c>
      <c r="AQ146" s="911">
        <v>0</v>
      </c>
      <c r="AR146" s="679">
        <v>0</v>
      </c>
      <c r="AS146" s="679">
        <v>0</v>
      </c>
      <c r="AT146" s="910">
        <v>175888691</v>
      </c>
      <c r="AU146" s="678">
        <v>-175888691</v>
      </c>
      <c r="AV146" s="910">
        <v>99273893</v>
      </c>
      <c r="AW146" s="678">
        <v>76614798</v>
      </c>
      <c r="AX146" s="910">
        <v>66540544</v>
      </c>
      <c r="AY146" s="678">
        <v>32733349</v>
      </c>
      <c r="AZ146" s="678">
        <v>52496179</v>
      </c>
      <c r="BA146" s="678">
        <v>14044365</v>
      </c>
      <c r="BB146" s="679">
        <v>0</v>
      </c>
    </row>
    <row r="147" spans="1:54" x14ac:dyDescent="0.25">
      <c r="A147" s="1091" t="s">
        <v>34</v>
      </c>
      <c r="B147" s="1009"/>
      <c r="C147" s="1091" t="s">
        <v>314</v>
      </c>
      <c r="D147" s="1009"/>
      <c r="E147" s="1091" t="s">
        <v>312</v>
      </c>
      <c r="F147" s="1009"/>
      <c r="G147" s="1091" t="s">
        <v>315</v>
      </c>
      <c r="H147" s="1009"/>
      <c r="I147" s="1091" t="s">
        <v>317</v>
      </c>
      <c r="J147" s="1009"/>
      <c r="K147" s="1009"/>
      <c r="L147" s="1091"/>
      <c r="M147" s="1009"/>
      <c r="N147" s="1009"/>
      <c r="O147" s="1091"/>
      <c r="P147" s="1009"/>
      <c r="Q147" s="1091"/>
      <c r="R147" s="1009"/>
      <c r="S147" s="1092" t="s">
        <v>442</v>
      </c>
      <c r="T147" s="1009"/>
      <c r="U147" s="1009"/>
      <c r="V147" s="1009"/>
      <c r="W147" s="1009"/>
      <c r="X147" s="1009"/>
      <c r="Y147" s="1009"/>
      <c r="Z147" s="1009"/>
      <c r="AA147" s="1091" t="s">
        <v>305</v>
      </c>
      <c r="AB147" s="1009"/>
      <c r="AC147" s="1009"/>
      <c r="AD147" s="1009"/>
      <c r="AE147" s="1009"/>
      <c r="AF147" s="1091" t="s">
        <v>306</v>
      </c>
      <c r="AG147" s="1009"/>
      <c r="AH147" s="1009"/>
      <c r="AI147" s="363" t="s">
        <v>85</v>
      </c>
      <c r="AJ147" s="1093" t="s">
        <v>307</v>
      </c>
      <c r="AK147" s="1009"/>
      <c r="AL147" s="1009"/>
      <c r="AM147" s="1009"/>
      <c r="AN147" s="1009"/>
      <c r="AO147" s="1009"/>
      <c r="AP147" s="678">
        <v>2500000</v>
      </c>
      <c r="AQ147" s="910">
        <v>12140</v>
      </c>
      <c r="AR147" s="678">
        <v>1543920</v>
      </c>
      <c r="AS147" s="679">
        <v>0</v>
      </c>
      <c r="AT147" s="910">
        <v>12140</v>
      </c>
      <c r="AU147" s="679">
        <v>0</v>
      </c>
      <c r="AV147" s="910">
        <v>12140</v>
      </c>
      <c r="AW147" s="679">
        <v>0</v>
      </c>
      <c r="AX147" s="910">
        <v>12140</v>
      </c>
      <c r="AY147" s="679">
        <v>0</v>
      </c>
      <c r="AZ147" s="678">
        <v>12140</v>
      </c>
      <c r="BA147" s="679">
        <v>0</v>
      </c>
      <c r="BB147" s="679">
        <v>0</v>
      </c>
    </row>
    <row r="148" spans="1:54" x14ac:dyDescent="0.25">
      <c r="A148" s="1089" t="s">
        <v>34</v>
      </c>
      <c r="B148" s="1009"/>
      <c r="C148" s="1089" t="s">
        <v>314</v>
      </c>
      <c r="D148" s="1009"/>
      <c r="E148" s="1089" t="s">
        <v>312</v>
      </c>
      <c r="F148" s="1009"/>
      <c r="G148" s="1089" t="s">
        <v>315</v>
      </c>
      <c r="H148" s="1009"/>
      <c r="I148" s="1089" t="s">
        <v>333</v>
      </c>
      <c r="J148" s="1009"/>
      <c r="K148" s="1009"/>
      <c r="L148" s="1089"/>
      <c r="M148" s="1009"/>
      <c r="N148" s="1009"/>
      <c r="O148" s="1089"/>
      <c r="P148" s="1009"/>
      <c r="Q148" s="1089"/>
      <c r="R148" s="1009"/>
      <c r="S148" s="1096" t="s">
        <v>338</v>
      </c>
      <c r="T148" s="1009"/>
      <c r="U148" s="1009"/>
      <c r="V148" s="1009"/>
      <c r="W148" s="1009"/>
      <c r="X148" s="1009"/>
      <c r="Y148" s="1009"/>
      <c r="Z148" s="1009"/>
      <c r="AA148" s="1089" t="s">
        <v>305</v>
      </c>
      <c r="AB148" s="1009"/>
      <c r="AC148" s="1009"/>
      <c r="AD148" s="1009"/>
      <c r="AE148" s="1009"/>
      <c r="AF148" s="1089" t="s">
        <v>306</v>
      </c>
      <c r="AG148" s="1009"/>
      <c r="AH148" s="1009"/>
      <c r="AI148" s="360" t="s">
        <v>85</v>
      </c>
      <c r="AJ148" s="1090" t="s">
        <v>307</v>
      </c>
      <c r="AK148" s="1009"/>
      <c r="AL148" s="1009"/>
      <c r="AM148" s="1009"/>
      <c r="AN148" s="1009"/>
      <c r="AO148" s="1009"/>
      <c r="AP148" s="673">
        <v>99950578</v>
      </c>
      <c r="AQ148" s="907">
        <v>21643880</v>
      </c>
      <c r="AR148" s="673">
        <v>11986698</v>
      </c>
      <c r="AS148" s="674">
        <v>0</v>
      </c>
      <c r="AT148" s="908">
        <v>0</v>
      </c>
      <c r="AU148" s="673">
        <v>21643880</v>
      </c>
      <c r="AV148" s="908">
        <v>0</v>
      </c>
      <c r="AW148" s="674">
        <v>0</v>
      </c>
      <c r="AX148" s="908">
        <v>0</v>
      </c>
      <c r="AY148" s="674">
        <v>0</v>
      </c>
      <c r="AZ148" s="674">
        <v>0</v>
      </c>
      <c r="BA148" s="674">
        <v>0</v>
      </c>
      <c r="BB148" s="674">
        <v>0</v>
      </c>
    </row>
    <row r="149" spans="1:54" x14ac:dyDescent="0.25">
      <c r="A149" s="1089" t="s">
        <v>34</v>
      </c>
      <c r="B149" s="1009"/>
      <c r="C149" s="1089" t="s">
        <v>314</v>
      </c>
      <c r="D149" s="1009"/>
      <c r="E149" s="1089" t="s">
        <v>312</v>
      </c>
      <c r="F149" s="1009"/>
      <c r="G149" s="1089" t="s">
        <v>315</v>
      </c>
      <c r="H149" s="1009"/>
      <c r="I149" s="1089" t="s">
        <v>333</v>
      </c>
      <c r="J149" s="1009"/>
      <c r="K149" s="1009"/>
      <c r="L149" s="1089"/>
      <c r="M149" s="1009"/>
      <c r="N149" s="1009"/>
      <c r="O149" s="1089"/>
      <c r="P149" s="1009"/>
      <c r="Q149" s="1089"/>
      <c r="R149" s="1009"/>
      <c r="S149" s="1096" t="s">
        <v>338</v>
      </c>
      <c r="T149" s="1009"/>
      <c r="U149" s="1009"/>
      <c r="V149" s="1009"/>
      <c r="W149" s="1009"/>
      <c r="X149" s="1009"/>
      <c r="Y149" s="1009"/>
      <c r="Z149" s="1009"/>
      <c r="AA149" s="1089" t="s">
        <v>305</v>
      </c>
      <c r="AB149" s="1009"/>
      <c r="AC149" s="1009"/>
      <c r="AD149" s="1009"/>
      <c r="AE149" s="1009"/>
      <c r="AF149" s="1089" t="s">
        <v>306</v>
      </c>
      <c r="AG149" s="1009"/>
      <c r="AH149" s="1009"/>
      <c r="AI149" s="360" t="s">
        <v>335</v>
      </c>
      <c r="AJ149" s="1090" t="s">
        <v>353</v>
      </c>
      <c r="AK149" s="1009"/>
      <c r="AL149" s="1009"/>
      <c r="AM149" s="1009"/>
      <c r="AN149" s="1009"/>
      <c r="AO149" s="1009"/>
      <c r="AP149" s="673">
        <v>120000000</v>
      </c>
      <c r="AQ149" s="907">
        <v>120000000</v>
      </c>
      <c r="AR149" s="674">
        <v>0</v>
      </c>
      <c r="AS149" s="674">
        <v>0</v>
      </c>
      <c r="AT149" s="908">
        <v>0</v>
      </c>
      <c r="AU149" s="673">
        <v>120000000</v>
      </c>
      <c r="AV149" s="908">
        <v>0</v>
      </c>
      <c r="AW149" s="674">
        <v>0</v>
      </c>
      <c r="AX149" s="908">
        <v>0</v>
      </c>
      <c r="AY149" s="674">
        <v>0</v>
      </c>
      <c r="AZ149" s="674">
        <v>0</v>
      </c>
      <c r="BA149" s="674">
        <v>0</v>
      </c>
      <c r="BB149" s="674">
        <v>0</v>
      </c>
    </row>
    <row r="150" spans="1:54" x14ac:dyDescent="0.25">
      <c r="A150" s="1091" t="s">
        <v>34</v>
      </c>
      <c r="B150" s="1009"/>
      <c r="C150" s="1091" t="s">
        <v>314</v>
      </c>
      <c r="D150" s="1009"/>
      <c r="E150" s="1091" t="s">
        <v>312</v>
      </c>
      <c r="F150" s="1009"/>
      <c r="G150" s="1091" t="s">
        <v>315</v>
      </c>
      <c r="H150" s="1009"/>
      <c r="I150" s="1091" t="s">
        <v>333</v>
      </c>
      <c r="J150" s="1009"/>
      <c r="K150" s="1009"/>
      <c r="L150" s="1091" t="s">
        <v>311</v>
      </c>
      <c r="M150" s="1009"/>
      <c r="N150" s="1009"/>
      <c r="O150" s="1091"/>
      <c r="P150" s="1009"/>
      <c r="Q150" s="1091"/>
      <c r="R150" s="1009"/>
      <c r="S150" s="1092" t="s">
        <v>105</v>
      </c>
      <c r="T150" s="1009"/>
      <c r="U150" s="1009"/>
      <c r="V150" s="1009"/>
      <c r="W150" s="1009"/>
      <c r="X150" s="1009"/>
      <c r="Y150" s="1009"/>
      <c r="Z150" s="1009"/>
      <c r="AA150" s="1091" t="s">
        <v>305</v>
      </c>
      <c r="AB150" s="1009"/>
      <c r="AC150" s="1009"/>
      <c r="AD150" s="1009"/>
      <c r="AE150" s="1009"/>
      <c r="AF150" s="1091" t="s">
        <v>306</v>
      </c>
      <c r="AG150" s="1009"/>
      <c r="AH150" s="1009"/>
      <c r="AI150" s="363" t="s">
        <v>85</v>
      </c>
      <c r="AJ150" s="1093" t="s">
        <v>307</v>
      </c>
      <c r="AK150" s="1009"/>
      <c r="AL150" s="1009"/>
      <c r="AM150" s="1009"/>
      <c r="AN150" s="1009"/>
      <c r="AO150" s="1009"/>
      <c r="AP150" s="678">
        <v>16630578</v>
      </c>
      <c r="AQ150" s="910">
        <v>5000000</v>
      </c>
      <c r="AR150" s="678">
        <v>11380578</v>
      </c>
      <c r="AS150" s="679">
        <v>0</v>
      </c>
      <c r="AT150" s="911">
        <v>0</v>
      </c>
      <c r="AU150" s="678">
        <v>5000000</v>
      </c>
      <c r="AV150" s="911">
        <v>0</v>
      </c>
      <c r="AW150" s="679">
        <v>0</v>
      </c>
      <c r="AX150" s="911">
        <v>0</v>
      </c>
      <c r="AY150" s="679">
        <v>0</v>
      </c>
      <c r="AZ150" s="679">
        <v>0</v>
      </c>
      <c r="BA150" s="679">
        <v>0</v>
      </c>
      <c r="BB150" s="679">
        <v>0</v>
      </c>
    </row>
    <row r="151" spans="1:54" x14ac:dyDescent="0.25">
      <c r="A151" s="1091" t="s">
        <v>34</v>
      </c>
      <c r="B151" s="1009"/>
      <c r="C151" s="1091" t="s">
        <v>314</v>
      </c>
      <c r="D151" s="1009"/>
      <c r="E151" s="1091" t="s">
        <v>312</v>
      </c>
      <c r="F151" s="1009"/>
      <c r="G151" s="1091" t="s">
        <v>315</v>
      </c>
      <c r="H151" s="1009"/>
      <c r="I151" s="1091" t="s">
        <v>333</v>
      </c>
      <c r="J151" s="1009"/>
      <c r="K151" s="1009"/>
      <c r="L151" s="1091" t="s">
        <v>311</v>
      </c>
      <c r="M151" s="1009"/>
      <c r="N151" s="1009"/>
      <c r="O151" s="1091"/>
      <c r="P151" s="1009"/>
      <c r="Q151" s="1091"/>
      <c r="R151" s="1009"/>
      <c r="S151" s="1092" t="s">
        <v>105</v>
      </c>
      <c r="T151" s="1009"/>
      <c r="U151" s="1009"/>
      <c r="V151" s="1009"/>
      <c r="W151" s="1009"/>
      <c r="X151" s="1009"/>
      <c r="Y151" s="1009"/>
      <c r="Z151" s="1009"/>
      <c r="AA151" s="1091" t="s">
        <v>305</v>
      </c>
      <c r="AB151" s="1009"/>
      <c r="AC151" s="1009"/>
      <c r="AD151" s="1009"/>
      <c r="AE151" s="1009"/>
      <c r="AF151" s="1091" t="s">
        <v>306</v>
      </c>
      <c r="AG151" s="1009"/>
      <c r="AH151" s="1009"/>
      <c r="AI151" s="363" t="s">
        <v>335</v>
      </c>
      <c r="AJ151" s="1093" t="s">
        <v>353</v>
      </c>
      <c r="AK151" s="1009"/>
      <c r="AL151" s="1009"/>
      <c r="AM151" s="1009"/>
      <c r="AN151" s="1009"/>
      <c r="AO151" s="1009"/>
      <c r="AP151" s="678">
        <v>30000000</v>
      </c>
      <c r="AQ151" s="910">
        <v>30000000</v>
      </c>
      <c r="AR151" s="679">
        <v>0</v>
      </c>
      <c r="AS151" s="679">
        <v>0</v>
      </c>
      <c r="AT151" s="911">
        <v>0</v>
      </c>
      <c r="AU151" s="678">
        <v>30000000</v>
      </c>
      <c r="AV151" s="911">
        <v>0</v>
      </c>
      <c r="AW151" s="679">
        <v>0</v>
      </c>
      <c r="AX151" s="911">
        <v>0</v>
      </c>
      <c r="AY151" s="679">
        <v>0</v>
      </c>
      <c r="AZ151" s="679">
        <v>0</v>
      </c>
      <c r="BA151" s="679">
        <v>0</v>
      </c>
      <c r="BB151" s="679">
        <v>0</v>
      </c>
    </row>
    <row r="152" spans="1:54" x14ac:dyDescent="0.25">
      <c r="A152" s="1091" t="s">
        <v>34</v>
      </c>
      <c r="B152" s="1009"/>
      <c r="C152" s="1091" t="s">
        <v>314</v>
      </c>
      <c r="D152" s="1009"/>
      <c r="E152" s="1091" t="s">
        <v>312</v>
      </c>
      <c r="F152" s="1009"/>
      <c r="G152" s="1091" t="s">
        <v>315</v>
      </c>
      <c r="H152" s="1009"/>
      <c r="I152" s="1091" t="s">
        <v>333</v>
      </c>
      <c r="J152" s="1009"/>
      <c r="K152" s="1009"/>
      <c r="L152" s="1091" t="s">
        <v>315</v>
      </c>
      <c r="M152" s="1009"/>
      <c r="N152" s="1009"/>
      <c r="O152" s="1091"/>
      <c r="P152" s="1009"/>
      <c r="Q152" s="1091"/>
      <c r="R152" s="1009"/>
      <c r="S152" s="1092" t="s">
        <v>106</v>
      </c>
      <c r="T152" s="1009"/>
      <c r="U152" s="1009"/>
      <c r="V152" s="1009"/>
      <c r="W152" s="1009"/>
      <c r="X152" s="1009"/>
      <c r="Y152" s="1009"/>
      <c r="Z152" s="1009"/>
      <c r="AA152" s="1091" t="s">
        <v>305</v>
      </c>
      <c r="AB152" s="1009"/>
      <c r="AC152" s="1009"/>
      <c r="AD152" s="1009"/>
      <c r="AE152" s="1009"/>
      <c r="AF152" s="1091" t="s">
        <v>306</v>
      </c>
      <c r="AG152" s="1009"/>
      <c r="AH152" s="1009"/>
      <c r="AI152" s="363" t="s">
        <v>85</v>
      </c>
      <c r="AJ152" s="1093" t="s">
        <v>307</v>
      </c>
      <c r="AK152" s="1009"/>
      <c r="AL152" s="1009"/>
      <c r="AM152" s="1009"/>
      <c r="AN152" s="1009"/>
      <c r="AO152" s="1009"/>
      <c r="AP152" s="678">
        <v>16643880</v>
      </c>
      <c r="AQ152" s="910">
        <v>16643880</v>
      </c>
      <c r="AR152" s="679">
        <v>0</v>
      </c>
      <c r="AS152" s="679">
        <v>0</v>
      </c>
      <c r="AT152" s="911">
        <v>0</v>
      </c>
      <c r="AU152" s="678">
        <v>16643880</v>
      </c>
      <c r="AV152" s="911">
        <v>0</v>
      </c>
      <c r="AW152" s="679">
        <v>0</v>
      </c>
      <c r="AX152" s="911">
        <v>0</v>
      </c>
      <c r="AY152" s="679">
        <v>0</v>
      </c>
      <c r="AZ152" s="679">
        <v>0</v>
      </c>
      <c r="BA152" s="679">
        <v>0</v>
      </c>
      <c r="BB152" s="679">
        <v>0</v>
      </c>
    </row>
    <row r="153" spans="1:54" x14ac:dyDescent="0.25">
      <c r="A153" s="1091" t="s">
        <v>34</v>
      </c>
      <c r="B153" s="1009"/>
      <c r="C153" s="1091" t="s">
        <v>314</v>
      </c>
      <c r="D153" s="1009"/>
      <c r="E153" s="1091" t="s">
        <v>312</v>
      </c>
      <c r="F153" s="1009"/>
      <c r="G153" s="1091" t="s">
        <v>315</v>
      </c>
      <c r="H153" s="1009"/>
      <c r="I153" s="1091" t="s">
        <v>333</v>
      </c>
      <c r="J153" s="1009"/>
      <c r="K153" s="1009"/>
      <c r="L153" s="1091" t="s">
        <v>315</v>
      </c>
      <c r="M153" s="1009"/>
      <c r="N153" s="1009"/>
      <c r="O153" s="1091"/>
      <c r="P153" s="1009"/>
      <c r="Q153" s="1091"/>
      <c r="R153" s="1009"/>
      <c r="S153" s="1092" t="s">
        <v>106</v>
      </c>
      <c r="T153" s="1009"/>
      <c r="U153" s="1009"/>
      <c r="V153" s="1009"/>
      <c r="W153" s="1009"/>
      <c r="X153" s="1009"/>
      <c r="Y153" s="1009"/>
      <c r="Z153" s="1009"/>
      <c r="AA153" s="1091" t="s">
        <v>305</v>
      </c>
      <c r="AB153" s="1009"/>
      <c r="AC153" s="1009"/>
      <c r="AD153" s="1009"/>
      <c r="AE153" s="1009"/>
      <c r="AF153" s="1091" t="s">
        <v>306</v>
      </c>
      <c r="AG153" s="1009"/>
      <c r="AH153" s="1009"/>
      <c r="AI153" s="363" t="s">
        <v>335</v>
      </c>
      <c r="AJ153" s="1093" t="s">
        <v>353</v>
      </c>
      <c r="AK153" s="1009"/>
      <c r="AL153" s="1009"/>
      <c r="AM153" s="1009"/>
      <c r="AN153" s="1009"/>
      <c r="AO153" s="1009"/>
      <c r="AP153" s="678">
        <v>60000000</v>
      </c>
      <c r="AQ153" s="910">
        <v>60000000</v>
      </c>
      <c r="AR153" s="679">
        <v>0</v>
      </c>
      <c r="AS153" s="679">
        <v>0</v>
      </c>
      <c r="AT153" s="911">
        <v>0</v>
      </c>
      <c r="AU153" s="678">
        <v>60000000</v>
      </c>
      <c r="AV153" s="911">
        <v>0</v>
      </c>
      <c r="AW153" s="679">
        <v>0</v>
      </c>
      <c r="AX153" s="911">
        <v>0</v>
      </c>
      <c r="AY153" s="679">
        <v>0</v>
      </c>
      <c r="AZ153" s="679">
        <v>0</v>
      </c>
      <c r="BA153" s="679">
        <v>0</v>
      </c>
      <c r="BB153" s="679">
        <v>0</v>
      </c>
    </row>
    <row r="154" spans="1:54" x14ac:dyDescent="0.25">
      <c r="A154" s="1091" t="s">
        <v>34</v>
      </c>
      <c r="B154" s="1009"/>
      <c r="C154" s="1091" t="s">
        <v>314</v>
      </c>
      <c r="D154" s="1009"/>
      <c r="E154" s="1091" t="s">
        <v>312</v>
      </c>
      <c r="F154" s="1009"/>
      <c r="G154" s="1091" t="s">
        <v>315</v>
      </c>
      <c r="H154" s="1009"/>
      <c r="I154" s="1091" t="s">
        <v>333</v>
      </c>
      <c r="J154" s="1009"/>
      <c r="K154" s="1009"/>
      <c r="L154" s="1091" t="s">
        <v>316</v>
      </c>
      <c r="M154" s="1009"/>
      <c r="N154" s="1009"/>
      <c r="O154" s="1091"/>
      <c r="P154" s="1009"/>
      <c r="Q154" s="1091"/>
      <c r="R154" s="1009"/>
      <c r="S154" s="1092" t="s">
        <v>107</v>
      </c>
      <c r="T154" s="1009"/>
      <c r="U154" s="1009"/>
      <c r="V154" s="1009"/>
      <c r="W154" s="1009"/>
      <c r="X154" s="1009"/>
      <c r="Y154" s="1009"/>
      <c r="Z154" s="1009"/>
      <c r="AA154" s="1091" t="s">
        <v>305</v>
      </c>
      <c r="AB154" s="1009"/>
      <c r="AC154" s="1009"/>
      <c r="AD154" s="1009"/>
      <c r="AE154" s="1009"/>
      <c r="AF154" s="1091" t="s">
        <v>306</v>
      </c>
      <c r="AG154" s="1009"/>
      <c r="AH154" s="1009"/>
      <c r="AI154" s="363" t="s">
        <v>85</v>
      </c>
      <c r="AJ154" s="1093" t="s">
        <v>307</v>
      </c>
      <c r="AK154" s="1009"/>
      <c r="AL154" s="1009"/>
      <c r="AM154" s="1009"/>
      <c r="AN154" s="1009"/>
      <c r="AO154" s="1009"/>
      <c r="AP154" s="678">
        <v>66070000</v>
      </c>
      <c r="AQ154" s="911">
        <v>0</v>
      </c>
      <c r="AR154" s="679">
        <v>0</v>
      </c>
      <c r="AS154" s="679">
        <v>0</v>
      </c>
      <c r="AT154" s="911">
        <v>0</v>
      </c>
      <c r="AU154" s="679">
        <v>0</v>
      </c>
      <c r="AV154" s="911">
        <v>0</v>
      </c>
      <c r="AW154" s="679">
        <v>0</v>
      </c>
      <c r="AX154" s="911">
        <v>0</v>
      </c>
      <c r="AY154" s="679">
        <v>0</v>
      </c>
      <c r="AZ154" s="679">
        <v>0</v>
      </c>
      <c r="BA154" s="679">
        <v>0</v>
      </c>
      <c r="BB154" s="679">
        <v>0</v>
      </c>
    </row>
    <row r="155" spans="1:54" x14ac:dyDescent="0.25">
      <c r="A155" s="1091" t="s">
        <v>34</v>
      </c>
      <c r="B155" s="1009"/>
      <c r="C155" s="1091" t="s">
        <v>314</v>
      </c>
      <c r="D155" s="1009"/>
      <c r="E155" s="1091" t="s">
        <v>312</v>
      </c>
      <c r="F155" s="1009"/>
      <c r="G155" s="1091" t="s">
        <v>315</v>
      </c>
      <c r="H155" s="1009"/>
      <c r="I155" s="1091" t="s">
        <v>333</v>
      </c>
      <c r="J155" s="1009"/>
      <c r="K155" s="1009"/>
      <c r="L155" s="1091" t="s">
        <v>316</v>
      </c>
      <c r="M155" s="1009"/>
      <c r="N155" s="1009"/>
      <c r="O155" s="1091"/>
      <c r="P155" s="1009"/>
      <c r="Q155" s="1091"/>
      <c r="R155" s="1009"/>
      <c r="S155" s="1092" t="s">
        <v>107</v>
      </c>
      <c r="T155" s="1009"/>
      <c r="U155" s="1009"/>
      <c r="V155" s="1009"/>
      <c r="W155" s="1009"/>
      <c r="X155" s="1009"/>
      <c r="Y155" s="1009"/>
      <c r="Z155" s="1009"/>
      <c r="AA155" s="1091" t="s">
        <v>305</v>
      </c>
      <c r="AB155" s="1009"/>
      <c r="AC155" s="1009"/>
      <c r="AD155" s="1009"/>
      <c r="AE155" s="1009"/>
      <c r="AF155" s="1091" t="s">
        <v>306</v>
      </c>
      <c r="AG155" s="1009"/>
      <c r="AH155" s="1009"/>
      <c r="AI155" s="363" t="s">
        <v>335</v>
      </c>
      <c r="AJ155" s="1093" t="s">
        <v>353</v>
      </c>
      <c r="AK155" s="1009"/>
      <c r="AL155" s="1009"/>
      <c r="AM155" s="1009"/>
      <c r="AN155" s="1009"/>
      <c r="AO155" s="1009"/>
      <c r="AP155" s="678">
        <v>30000000</v>
      </c>
      <c r="AQ155" s="910">
        <v>30000000</v>
      </c>
      <c r="AR155" s="679">
        <v>0</v>
      </c>
      <c r="AS155" s="679">
        <v>0</v>
      </c>
      <c r="AT155" s="911">
        <v>0</v>
      </c>
      <c r="AU155" s="678">
        <v>30000000</v>
      </c>
      <c r="AV155" s="911">
        <v>0</v>
      </c>
      <c r="AW155" s="679">
        <v>0</v>
      </c>
      <c r="AX155" s="911">
        <v>0</v>
      </c>
      <c r="AY155" s="679">
        <v>0</v>
      </c>
      <c r="AZ155" s="679">
        <v>0</v>
      </c>
      <c r="BA155" s="679">
        <v>0</v>
      </c>
      <c r="BB155" s="679">
        <v>0</v>
      </c>
    </row>
    <row r="156" spans="1:54" x14ac:dyDescent="0.25">
      <c r="A156" s="1091" t="s">
        <v>34</v>
      </c>
      <c r="B156" s="1009"/>
      <c r="C156" s="1091" t="s">
        <v>314</v>
      </c>
      <c r="D156" s="1009"/>
      <c r="E156" s="1091" t="s">
        <v>312</v>
      </c>
      <c r="F156" s="1009"/>
      <c r="G156" s="1091" t="s">
        <v>315</v>
      </c>
      <c r="H156" s="1009"/>
      <c r="I156" s="1091" t="s">
        <v>333</v>
      </c>
      <c r="J156" s="1009"/>
      <c r="K156" s="1009"/>
      <c r="L156" s="1091" t="s">
        <v>326</v>
      </c>
      <c r="M156" s="1009"/>
      <c r="N156" s="1009"/>
      <c r="O156" s="1091"/>
      <c r="P156" s="1009"/>
      <c r="Q156" s="1091"/>
      <c r="R156" s="1009"/>
      <c r="S156" s="1092" t="s">
        <v>108</v>
      </c>
      <c r="T156" s="1009"/>
      <c r="U156" s="1009"/>
      <c r="V156" s="1009"/>
      <c r="W156" s="1009"/>
      <c r="X156" s="1009"/>
      <c r="Y156" s="1009"/>
      <c r="Z156" s="1009"/>
      <c r="AA156" s="1091" t="s">
        <v>305</v>
      </c>
      <c r="AB156" s="1009"/>
      <c r="AC156" s="1009"/>
      <c r="AD156" s="1009"/>
      <c r="AE156" s="1009"/>
      <c r="AF156" s="1091" t="s">
        <v>306</v>
      </c>
      <c r="AG156" s="1009"/>
      <c r="AH156" s="1009"/>
      <c r="AI156" s="363" t="s">
        <v>85</v>
      </c>
      <c r="AJ156" s="1093" t="s">
        <v>307</v>
      </c>
      <c r="AK156" s="1009"/>
      <c r="AL156" s="1009"/>
      <c r="AM156" s="1009"/>
      <c r="AN156" s="1009"/>
      <c r="AO156" s="1009"/>
      <c r="AP156" s="678">
        <v>606120</v>
      </c>
      <c r="AQ156" s="911">
        <v>0</v>
      </c>
      <c r="AR156" s="678">
        <v>606120</v>
      </c>
      <c r="AS156" s="679">
        <v>0</v>
      </c>
      <c r="AT156" s="911">
        <v>0</v>
      </c>
      <c r="AU156" s="679">
        <v>0</v>
      </c>
      <c r="AV156" s="911">
        <v>0</v>
      </c>
      <c r="AW156" s="679">
        <v>0</v>
      </c>
      <c r="AX156" s="911">
        <v>0</v>
      </c>
      <c r="AY156" s="679">
        <v>0</v>
      </c>
      <c r="AZ156" s="679">
        <v>0</v>
      </c>
      <c r="BA156" s="679">
        <v>0</v>
      </c>
      <c r="BB156" s="679">
        <v>0</v>
      </c>
    </row>
    <row r="157" spans="1:54" x14ac:dyDescent="0.25">
      <c r="A157" s="1091" t="s">
        <v>34</v>
      </c>
      <c r="B157" s="1009"/>
      <c r="C157" s="1091" t="s">
        <v>314</v>
      </c>
      <c r="D157" s="1009"/>
      <c r="E157" s="1091" t="s">
        <v>312</v>
      </c>
      <c r="F157" s="1009"/>
      <c r="G157" s="1091" t="s">
        <v>315</v>
      </c>
      <c r="H157" s="1009"/>
      <c r="I157" s="1091" t="s">
        <v>333</v>
      </c>
      <c r="J157" s="1009"/>
      <c r="K157" s="1009"/>
      <c r="L157" s="1091" t="s">
        <v>326</v>
      </c>
      <c r="M157" s="1009"/>
      <c r="N157" s="1009"/>
      <c r="O157" s="1091"/>
      <c r="P157" s="1009"/>
      <c r="Q157" s="1091"/>
      <c r="R157" s="1009"/>
      <c r="S157" s="1092" t="s">
        <v>108</v>
      </c>
      <c r="T157" s="1009"/>
      <c r="U157" s="1009"/>
      <c r="V157" s="1009"/>
      <c r="W157" s="1009"/>
      <c r="X157" s="1009"/>
      <c r="Y157" s="1009"/>
      <c r="Z157" s="1009"/>
      <c r="AA157" s="1091" t="s">
        <v>305</v>
      </c>
      <c r="AB157" s="1009"/>
      <c r="AC157" s="1009"/>
      <c r="AD157" s="1009"/>
      <c r="AE157" s="1009"/>
      <c r="AF157" s="1091" t="s">
        <v>306</v>
      </c>
      <c r="AG157" s="1009"/>
      <c r="AH157" s="1009"/>
      <c r="AI157" s="363" t="s">
        <v>335</v>
      </c>
      <c r="AJ157" s="1093" t="s">
        <v>353</v>
      </c>
      <c r="AK157" s="1009"/>
      <c r="AL157" s="1009"/>
      <c r="AM157" s="1009"/>
      <c r="AN157" s="1009"/>
      <c r="AO157" s="1009"/>
      <c r="AP157" s="679">
        <v>0</v>
      </c>
      <c r="AQ157" s="911">
        <v>0</v>
      </c>
      <c r="AR157" s="679">
        <v>0</v>
      </c>
      <c r="AS157" s="679">
        <v>0</v>
      </c>
      <c r="AT157" s="911">
        <v>0</v>
      </c>
      <c r="AU157" s="679">
        <v>0</v>
      </c>
      <c r="AV157" s="911">
        <v>0</v>
      </c>
      <c r="AW157" s="679">
        <v>0</v>
      </c>
      <c r="AX157" s="911">
        <v>0</v>
      </c>
      <c r="AY157" s="679">
        <v>0</v>
      </c>
      <c r="AZ157" s="679">
        <v>0</v>
      </c>
      <c r="BA157" s="679">
        <v>0</v>
      </c>
      <c r="BB157" s="679">
        <v>0</v>
      </c>
    </row>
    <row r="158" spans="1:54" x14ac:dyDescent="0.25">
      <c r="A158" s="1089" t="s">
        <v>34</v>
      </c>
      <c r="B158" s="1009"/>
      <c r="C158" s="1089" t="s">
        <v>314</v>
      </c>
      <c r="D158" s="1009"/>
      <c r="E158" s="1089" t="s">
        <v>312</v>
      </c>
      <c r="F158" s="1009"/>
      <c r="G158" s="1089" t="s">
        <v>315</v>
      </c>
      <c r="H158" s="1009"/>
      <c r="I158" s="1089" t="s">
        <v>339</v>
      </c>
      <c r="J158" s="1009"/>
      <c r="K158" s="1009"/>
      <c r="L158" s="1089"/>
      <c r="M158" s="1009"/>
      <c r="N158" s="1009"/>
      <c r="O158" s="1089"/>
      <c r="P158" s="1009"/>
      <c r="Q158" s="1089"/>
      <c r="R158" s="1009"/>
      <c r="S158" s="1096" t="s">
        <v>340</v>
      </c>
      <c r="T158" s="1009"/>
      <c r="U158" s="1009"/>
      <c r="V158" s="1009"/>
      <c r="W158" s="1009"/>
      <c r="X158" s="1009"/>
      <c r="Y158" s="1009"/>
      <c r="Z158" s="1009"/>
      <c r="AA158" s="1089" t="s">
        <v>305</v>
      </c>
      <c r="AB158" s="1009"/>
      <c r="AC158" s="1009"/>
      <c r="AD158" s="1009"/>
      <c r="AE158" s="1009"/>
      <c r="AF158" s="1089" t="s">
        <v>306</v>
      </c>
      <c r="AG158" s="1009"/>
      <c r="AH158" s="1009"/>
      <c r="AI158" s="360" t="s">
        <v>85</v>
      </c>
      <c r="AJ158" s="1090" t="s">
        <v>307</v>
      </c>
      <c r="AK158" s="1009"/>
      <c r="AL158" s="1009"/>
      <c r="AM158" s="1009"/>
      <c r="AN158" s="1009"/>
      <c r="AO158" s="1009"/>
      <c r="AP158" s="673">
        <v>9880000</v>
      </c>
      <c r="AQ158" s="907">
        <v>135000</v>
      </c>
      <c r="AR158" s="673">
        <v>9352200</v>
      </c>
      <c r="AS158" s="674">
        <v>0</v>
      </c>
      <c r="AT158" s="907">
        <v>135000</v>
      </c>
      <c r="AU158" s="674">
        <v>0</v>
      </c>
      <c r="AV158" s="907">
        <v>135000</v>
      </c>
      <c r="AW158" s="674">
        <v>0</v>
      </c>
      <c r="AX158" s="907">
        <v>135000</v>
      </c>
      <c r="AY158" s="674">
        <v>0</v>
      </c>
      <c r="AZ158" s="673">
        <v>135000</v>
      </c>
      <c r="BA158" s="674">
        <v>0</v>
      </c>
      <c r="BB158" s="674">
        <v>0</v>
      </c>
    </row>
    <row r="159" spans="1:54" x14ac:dyDescent="0.25">
      <c r="A159" s="1091" t="s">
        <v>34</v>
      </c>
      <c r="B159" s="1009"/>
      <c r="C159" s="1091" t="s">
        <v>314</v>
      </c>
      <c r="D159" s="1009"/>
      <c r="E159" s="1091" t="s">
        <v>312</v>
      </c>
      <c r="F159" s="1009"/>
      <c r="G159" s="1091" t="s">
        <v>315</v>
      </c>
      <c r="H159" s="1009"/>
      <c r="I159" s="1091" t="s">
        <v>339</v>
      </c>
      <c r="J159" s="1009"/>
      <c r="K159" s="1009"/>
      <c r="L159" s="1091" t="s">
        <v>318</v>
      </c>
      <c r="M159" s="1009"/>
      <c r="N159" s="1009"/>
      <c r="O159" s="1091"/>
      <c r="P159" s="1009"/>
      <c r="Q159" s="1091"/>
      <c r="R159" s="1009"/>
      <c r="S159" s="1092" t="s">
        <v>206</v>
      </c>
      <c r="T159" s="1009"/>
      <c r="U159" s="1009"/>
      <c r="V159" s="1009"/>
      <c r="W159" s="1009"/>
      <c r="X159" s="1009"/>
      <c r="Y159" s="1009"/>
      <c r="Z159" s="1009"/>
      <c r="AA159" s="1091" t="s">
        <v>305</v>
      </c>
      <c r="AB159" s="1009"/>
      <c r="AC159" s="1009"/>
      <c r="AD159" s="1009"/>
      <c r="AE159" s="1009"/>
      <c r="AF159" s="1091" t="s">
        <v>306</v>
      </c>
      <c r="AG159" s="1009"/>
      <c r="AH159" s="1009"/>
      <c r="AI159" s="363" t="s">
        <v>85</v>
      </c>
      <c r="AJ159" s="1093" t="s">
        <v>307</v>
      </c>
      <c r="AK159" s="1009"/>
      <c r="AL159" s="1009"/>
      <c r="AM159" s="1009"/>
      <c r="AN159" s="1009"/>
      <c r="AO159" s="1009"/>
      <c r="AP159" s="678">
        <v>9880000</v>
      </c>
      <c r="AQ159" s="910">
        <v>135000</v>
      </c>
      <c r="AR159" s="678">
        <v>9352200</v>
      </c>
      <c r="AS159" s="679">
        <v>0</v>
      </c>
      <c r="AT159" s="910">
        <v>135000</v>
      </c>
      <c r="AU159" s="679">
        <v>0</v>
      </c>
      <c r="AV159" s="910">
        <v>135000</v>
      </c>
      <c r="AW159" s="679">
        <v>0</v>
      </c>
      <c r="AX159" s="910">
        <v>135000</v>
      </c>
      <c r="AY159" s="679">
        <v>0</v>
      </c>
      <c r="AZ159" s="678">
        <v>135000</v>
      </c>
      <c r="BA159" s="679">
        <v>0</v>
      </c>
      <c r="BB159" s="679">
        <v>0</v>
      </c>
    </row>
    <row r="160" spans="1:54" x14ac:dyDescent="0.25">
      <c r="A160" s="1089" t="s">
        <v>34</v>
      </c>
      <c r="B160" s="1009"/>
      <c r="C160" s="1089" t="s">
        <v>314</v>
      </c>
      <c r="D160" s="1009"/>
      <c r="E160" s="1089" t="s">
        <v>312</v>
      </c>
      <c r="F160" s="1009"/>
      <c r="G160" s="1089" t="s">
        <v>315</v>
      </c>
      <c r="H160" s="1009"/>
      <c r="I160" s="1089" t="s">
        <v>341</v>
      </c>
      <c r="J160" s="1009"/>
      <c r="K160" s="1009"/>
      <c r="L160" s="1089"/>
      <c r="M160" s="1009"/>
      <c r="N160" s="1009"/>
      <c r="O160" s="1089"/>
      <c r="P160" s="1009"/>
      <c r="Q160" s="1089"/>
      <c r="R160" s="1009"/>
      <c r="S160" s="1096" t="s">
        <v>109</v>
      </c>
      <c r="T160" s="1009"/>
      <c r="U160" s="1009"/>
      <c r="V160" s="1009"/>
      <c r="W160" s="1009"/>
      <c r="X160" s="1009"/>
      <c r="Y160" s="1009"/>
      <c r="Z160" s="1009"/>
      <c r="AA160" s="1089" t="s">
        <v>305</v>
      </c>
      <c r="AB160" s="1009"/>
      <c r="AC160" s="1009"/>
      <c r="AD160" s="1009"/>
      <c r="AE160" s="1009"/>
      <c r="AF160" s="1089" t="s">
        <v>306</v>
      </c>
      <c r="AG160" s="1009"/>
      <c r="AH160" s="1009"/>
      <c r="AI160" s="360" t="s">
        <v>85</v>
      </c>
      <c r="AJ160" s="1090" t="s">
        <v>307</v>
      </c>
      <c r="AK160" s="1009"/>
      <c r="AL160" s="1009"/>
      <c r="AM160" s="1009"/>
      <c r="AN160" s="1009"/>
      <c r="AO160" s="1009"/>
      <c r="AP160" s="673">
        <v>728100000</v>
      </c>
      <c r="AQ160" s="907">
        <v>501575000</v>
      </c>
      <c r="AR160" s="673">
        <v>1256638</v>
      </c>
      <c r="AS160" s="674">
        <v>0</v>
      </c>
      <c r="AT160" s="907">
        <v>247816050</v>
      </c>
      <c r="AU160" s="673">
        <v>253758950</v>
      </c>
      <c r="AV160" s="908">
        <v>0</v>
      </c>
      <c r="AW160" s="673">
        <v>247816050</v>
      </c>
      <c r="AX160" s="908">
        <v>0</v>
      </c>
      <c r="AY160" s="674">
        <v>0</v>
      </c>
      <c r="AZ160" s="674">
        <v>0</v>
      </c>
      <c r="BA160" s="674">
        <v>0</v>
      </c>
      <c r="BB160" s="674">
        <v>0</v>
      </c>
    </row>
    <row r="161" spans="1:54" x14ac:dyDescent="0.25">
      <c r="A161" s="1089" t="s">
        <v>34</v>
      </c>
      <c r="B161" s="1009"/>
      <c r="C161" s="1089" t="s">
        <v>314</v>
      </c>
      <c r="D161" s="1009"/>
      <c r="E161" s="1089" t="s">
        <v>312</v>
      </c>
      <c r="F161" s="1009"/>
      <c r="G161" s="1089" t="s">
        <v>315</v>
      </c>
      <c r="H161" s="1009"/>
      <c r="I161" s="1089" t="s">
        <v>341</v>
      </c>
      <c r="J161" s="1009"/>
      <c r="K161" s="1009"/>
      <c r="L161" s="1089"/>
      <c r="M161" s="1009"/>
      <c r="N161" s="1009"/>
      <c r="O161" s="1089"/>
      <c r="P161" s="1009"/>
      <c r="Q161" s="1089"/>
      <c r="R161" s="1009"/>
      <c r="S161" s="1096" t="s">
        <v>109</v>
      </c>
      <c r="T161" s="1009"/>
      <c r="U161" s="1009"/>
      <c r="V161" s="1009"/>
      <c r="W161" s="1009"/>
      <c r="X161" s="1009"/>
      <c r="Y161" s="1009"/>
      <c r="Z161" s="1009"/>
      <c r="AA161" s="1089" t="s">
        <v>305</v>
      </c>
      <c r="AB161" s="1009"/>
      <c r="AC161" s="1009"/>
      <c r="AD161" s="1009"/>
      <c r="AE161" s="1009"/>
      <c r="AF161" s="1089" t="s">
        <v>306</v>
      </c>
      <c r="AG161" s="1009"/>
      <c r="AH161" s="1009"/>
      <c r="AI161" s="360" t="s">
        <v>335</v>
      </c>
      <c r="AJ161" s="1090" t="s">
        <v>353</v>
      </c>
      <c r="AK161" s="1009"/>
      <c r="AL161" s="1009"/>
      <c r="AM161" s="1009"/>
      <c r="AN161" s="1009"/>
      <c r="AO161" s="1009"/>
      <c r="AP161" s="673">
        <v>116000000</v>
      </c>
      <c r="AQ161" s="907">
        <v>116000000</v>
      </c>
      <c r="AR161" s="674">
        <v>0</v>
      </c>
      <c r="AS161" s="674">
        <v>0</v>
      </c>
      <c r="AT161" s="908">
        <v>0</v>
      </c>
      <c r="AU161" s="673">
        <v>116000000</v>
      </c>
      <c r="AV161" s="908">
        <v>0</v>
      </c>
      <c r="AW161" s="674">
        <v>0</v>
      </c>
      <c r="AX161" s="908">
        <v>0</v>
      </c>
      <c r="AY161" s="674">
        <v>0</v>
      </c>
      <c r="AZ161" s="674">
        <v>0</v>
      </c>
      <c r="BA161" s="674">
        <v>0</v>
      </c>
      <c r="BB161" s="674">
        <v>0</v>
      </c>
    </row>
    <row r="162" spans="1:54" s="877" customFormat="1" ht="27.75" customHeight="1" x14ac:dyDescent="0.25">
      <c r="A162" s="1114" t="s">
        <v>34</v>
      </c>
      <c r="B162" s="1113"/>
      <c r="C162" s="1114" t="s">
        <v>314</v>
      </c>
      <c r="D162" s="1113"/>
      <c r="E162" s="1114" t="s">
        <v>312</v>
      </c>
      <c r="F162" s="1113"/>
      <c r="G162" s="1114" t="s">
        <v>315</v>
      </c>
      <c r="H162" s="1113"/>
      <c r="I162" s="1114" t="s">
        <v>341</v>
      </c>
      <c r="J162" s="1113"/>
      <c r="K162" s="1113"/>
      <c r="L162" s="1114" t="s">
        <v>314</v>
      </c>
      <c r="M162" s="1113"/>
      <c r="N162" s="1113"/>
      <c r="O162" s="1114"/>
      <c r="P162" s="1113"/>
      <c r="Q162" s="1114"/>
      <c r="R162" s="1113"/>
      <c r="S162" s="1115" t="s">
        <v>110</v>
      </c>
      <c r="T162" s="1113"/>
      <c r="U162" s="1113"/>
      <c r="V162" s="1113"/>
      <c r="W162" s="1113"/>
      <c r="X162" s="1113"/>
      <c r="Y162" s="1113"/>
      <c r="Z162" s="1113"/>
      <c r="AA162" s="1114" t="s">
        <v>305</v>
      </c>
      <c r="AB162" s="1113"/>
      <c r="AC162" s="1113"/>
      <c r="AD162" s="1113"/>
      <c r="AE162" s="1113"/>
      <c r="AF162" s="1114" t="s">
        <v>306</v>
      </c>
      <c r="AG162" s="1113"/>
      <c r="AH162" s="1113"/>
      <c r="AI162" s="875" t="s">
        <v>85</v>
      </c>
      <c r="AJ162" s="1112" t="s">
        <v>307</v>
      </c>
      <c r="AK162" s="1113"/>
      <c r="AL162" s="1113"/>
      <c r="AM162" s="1113"/>
      <c r="AN162" s="1113"/>
      <c r="AO162" s="1113"/>
      <c r="AP162" s="874">
        <v>12000000</v>
      </c>
      <c r="AQ162" s="917">
        <v>12000000</v>
      </c>
      <c r="AR162" s="876">
        <v>0</v>
      </c>
      <c r="AS162" s="876">
        <v>0</v>
      </c>
      <c r="AT162" s="912">
        <v>0</v>
      </c>
      <c r="AU162" s="874">
        <v>12000000</v>
      </c>
      <c r="AV162" s="912">
        <v>0</v>
      </c>
      <c r="AW162" s="876">
        <v>0</v>
      </c>
      <c r="AX162" s="912">
        <v>0</v>
      </c>
      <c r="AY162" s="876">
        <v>0</v>
      </c>
      <c r="AZ162" s="876">
        <v>0</v>
      </c>
      <c r="BA162" s="876">
        <v>0</v>
      </c>
      <c r="BB162" s="876">
        <v>0</v>
      </c>
    </row>
    <row r="163" spans="1:54" x14ac:dyDescent="0.25">
      <c r="A163" s="1091" t="s">
        <v>34</v>
      </c>
      <c r="B163" s="1009"/>
      <c r="C163" s="1091" t="s">
        <v>314</v>
      </c>
      <c r="D163" s="1009"/>
      <c r="E163" s="1091" t="s">
        <v>312</v>
      </c>
      <c r="F163" s="1009"/>
      <c r="G163" s="1091" t="s">
        <v>315</v>
      </c>
      <c r="H163" s="1009"/>
      <c r="I163" s="1091" t="s">
        <v>341</v>
      </c>
      <c r="J163" s="1009"/>
      <c r="K163" s="1009"/>
      <c r="L163" s="1091" t="s">
        <v>314</v>
      </c>
      <c r="M163" s="1009"/>
      <c r="N163" s="1009"/>
      <c r="O163" s="1091"/>
      <c r="P163" s="1009"/>
      <c r="Q163" s="1091"/>
      <c r="R163" s="1009"/>
      <c r="S163" s="1092" t="s">
        <v>110</v>
      </c>
      <c r="T163" s="1009"/>
      <c r="U163" s="1009"/>
      <c r="V163" s="1009"/>
      <c r="W163" s="1009"/>
      <c r="X163" s="1009"/>
      <c r="Y163" s="1009"/>
      <c r="Z163" s="1009"/>
      <c r="AA163" s="1091" t="s">
        <v>305</v>
      </c>
      <c r="AB163" s="1009"/>
      <c r="AC163" s="1009"/>
      <c r="AD163" s="1009"/>
      <c r="AE163" s="1009"/>
      <c r="AF163" s="1091" t="s">
        <v>306</v>
      </c>
      <c r="AG163" s="1009"/>
      <c r="AH163" s="1009"/>
      <c r="AI163" s="363" t="s">
        <v>335</v>
      </c>
      <c r="AJ163" s="1093" t="s">
        <v>353</v>
      </c>
      <c r="AK163" s="1009"/>
      <c r="AL163" s="1009"/>
      <c r="AM163" s="1009"/>
      <c r="AN163" s="1009"/>
      <c r="AO163" s="1009"/>
      <c r="AP163" s="678">
        <v>116000000</v>
      </c>
      <c r="AQ163" s="910">
        <v>116000000</v>
      </c>
      <c r="AR163" s="679">
        <v>0</v>
      </c>
      <c r="AS163" s="679">
        <v>0</v>
      </c>
      <c r="AT163" s="911">
        <v>0</v>
      </c>
      <c r="AU163" s="678">
        <v>116000000</v>
      </c>
      <c r="AV163" s="911">
        <v>0</v>
      </c>
      <c r="AW163" s="679">
        <v>0</v>
      </c>
      <c r="AX163" s="911">
        <v>0</v>
      </c>
      <c r="AY163" s="679">
        <v>0</v>
      </c>
      <c r="AZ163" s="679">
        <v>0</v>
      </c>
      <c r="BA163" s="679">
        <v>0</v>
      </c>
      <c r="BB163" s="679">
        <v>0</v>
      </c>
    </row>
    <row r="164" spans="1:54" x14ac:dyDescent="0.25">
      <c r="A164" s="1091" t="s">
        <v>34</v>
      </c>
      <c r="B164" s="1009"/>
      <c r="C164" s="1091" t="s">
        <v>314</v>
      </c>
      <c r="D164" s="1009"/>
      <c r="E164" s="1091" t="s">
        <v>312</v>
      </c>
      <c r="F164" s="1009"/>
      <c r="G164" s="1091" t="s">
        <v>315</v>
      </c>
      <c r="H164" s="1009"/>
      <c r="I164" s="1091" t="s">
        <v>341</v>
      </c>
      <c r="J164" s="1009"/>
      <c r="K164" s="1009"/>
      <c r="L164" s="1091" t="s">
        <v>316</v>
      </c>
      <c r="M164" s="1009"/>
      <c r="N164" s="1009"/>
      <c r="O164" s="1091"/>
      <c r="P164" s="1009"/>
      <c r="Q164" s="1091"/>
      <c r="R164" s="1009"/>
      <c r="S164" s="1092" t="s">
        <v>111</v>
      </c>
      <c r="T164" s="1009"/>
      <c r="U164" s="1009"/>
      <c r="V164" s="1009"/>
      <c r="W164" s="1009"/>
      <c r="X164" s="1009"/>
      <c r="Y164" s="1009"/>
      <c r="Z164" s="1009"/>
      <c r="AA164" s="1091" t="s">
        <v>305</v>
      </c>
      <c r="AB164" s="1009"/>
      <c r="AC164" s="1009"/>
      <c r="AD164" s="1009"/>
      <c r="AE164" s="1009"/>
      <c r="AF164" s="1091" t="s">
        <v>306</v>
      </c>
      <c r="AG164" s="1009"/>
      <c r="AH164" s="1009"/>
      <c r="AI164" s="363" t="s">
        <v>85</v>
      </c>
      <c r="AJ164" s="1093" t="s">
        <v>307</v>
      </c>
      <c r="AK164" s="1009"/>
      <c r="AL164" s="1009"/>
      <c r="AM164" s="1009"/>
      <c r="AN164" s="1009"/>
      <c r="AO164" s="1009"/>
      <c r="AP164" s="678">
        <v>5000000</v>
      </c>
      <c r="AQ164" s="911">
        <v>0</v>
      </c>
      <c r="AR164" s="678">
        <v>1234538</v>
      </c>
      <c r="AS164" s="679">
        <v>0</v>
      </c>
      <c r="AT164" s="911">
        <v>0</v>
      </c>
      <c r="AU164" s="679">
        <v>0</v>
      </c>
      <c r="AV164" s="911">
        <v>0</v>
      </c>
      <c r="AW164" s="679">
        <v>0</v>
      </c>
      <c r="AX164" s="911">
        <v>0</v>
      </c>
      <c r="AY164" s="679">
        <v>0</v>
      </c>
      <c r="AZ164" s="679">
        <v>0</v>
      </c>
      <c r="BA164" s="679">
        <v>0</v>
      </c>
      <c r="BB164" s="679">
        <v>0</v>
      </c>
    </row>
    <row r="165" spans="1:54" x14ac:dyDescent="0.25">
      <c r="A165" s="1091" t="s">
        <v>34</v>
      </c>
      <c r="B165" s="1009"/>
      <c r="C165" s="1091" t="s">
        <v>314</v>
      </c>
      <c r="D165" s="1009"/>
      <c r="E165" s="1091" t="s">
        <v>312</v>
      </c>
      <c r="F165" s="1009"/>
      <c r="G165" s="1091" t="s">
        <v>315</v>
      </c>
      <c r="H165" s="1009"/>
      <c r="I165" s="1091" t="s">
        <v>341</v>
      </c>
      <c r="J165" s="1009"/>
      <c r="K165" s="1009"/>
      <c r="L165" s="1091" t="s">
        <v>335</v>
      </c>
      <c r="M165" s="1009"/>
      <c r="N165" s="1009"/>
      <c r="O165" s="1091"/>
      <c r="P165" s="1009"/>
      <c r="Q165" s="1091"/>
      <c r="R165" s="1009"/>
      <c r="S165" s="1092" t="s">
        <v>109</v>
      </c>
      <c r="T165" s="1009"/>
      <c r="U165" s="1009"/>
      <c r="V165" s="1009"/>
      <c r="W165" s="1009"/>
      <c r="X165" s="1009"/>
      <c r="Y165" s="1009"/>
      <c r="Z165" s="1009"/>
      <c r="AA165" s="1091" t="s">
        <v>305</v>
      </c>
      <c r="AB165" s="1009"/>
      <c r="AC165" s="1009"/>
      <c r="AD165" s="1009"/>
      <c r="AE165" s="1009"/>
      <c r="AF165" s="1091" t="s">
        <v>306</v>
      </c>
      <c r="AG165" s="1009"/>
      <c r="AH165" s="1009"/>
      <c r="AI165" s="363" t="s">
        <v>85</v>
      </c>
      <c r="AJ165" s="1093" t="s">
        <v>307</v>
      </c>
      <c r="AK165" s="1009"/>
      <c r="AL165" s="1009"/>
      <c r="AM165" s="1009"/>
      <c r="AN165" s="1009"/>
      <c r="AO165" s="1009"/>
      <c r="AP165" s="678">
        <v>711100000</v>
      </c>
      <c r="AQ165" s="910">
        <v>489575000</v>
      </c>
      <c r="AR165" s="678">
        <v>22100</v>
      </c>
      <c r="AS165" s="679">
        <v>0</v>
      </c>
      <c r="AT165" s="910">
        <v>247816050</v>
      </c>
      <c r="AU165" s="678">
        <v>241758950</v>
      </c>
      <c r="AV165" s="911">
        <v>0</v>
      </c>
      <c r="AW165" s="678">
        <v>247816050</v>
      </c>
      <c r="AX165" s="911">
        <v>0</v>
      </c>
      <c r="AY165" s="679">
        <v>0</v>
      </c>
      <c r="AZ165" s="679">
        <v>0</v>
      </c>
      <c r="BA165" s="679">
        <v>0</v>
      </c>
      <c r="BB165" s="679">
        <v>0</v>
      </c>
    </row>
    <row r="166" spans="1:54" s="826" customFormat="1" ht="13.5" x14ac:dyDescent="0.2">
      <c r="A166" s="1108" t="s">
        <v>34</v>
      </c>
      <c r="B166" s="1109"/>
      <c r="C166" s="1108" t="s">
        <v>321</v>
      </c>
      <c r="D166" s="1109"/>
      <c r="E166" s="1108"/>
      <c r="F166" s="1109"/>
      <c r="G166" s="1108"/>
      <c r="H166" s="1109"/>
      <c r="I166" s="1108"/>
      <c r="J166" s="1109"/>
      <c r="K166" s="1109"/>
      <c r="L166" s="1108"/>
      <c r="M166" s="1109"/>
      <c r="N166" s="1109"/>
      <c r="O166" s="1108"/>
      <c r="P166" s="1109"/>
      <c r="Q166" s="1108"/>
      <c r="R166" s="1109"/>
      <c r="S166" s="1111" t="s">
        <v>26</v>
      </c>
      <c r="T166" s="1109"/>
      <c r="U166" s="1109"/>
      <c r="V166" s="1109"/>
      <c r="W166" s="1109"/>
      <c r="X166" s="1109"/>
      <c r="Y166" s="1109"/>
      <c r="Z166" s="1109"/>
      <c r="AA166" s="1108" t="s">
        <v>305</v>
      </c>
      <c r="AB166" s="1109"/>
      <c r="AC166" s="1109"/>
      <c r="AD166" s="1109"/>
      <c r="AE166" s="1109"/>
      <c r="AF166" s="1108" t="s">
        <v>306</v>
      </c>
      <c r="AG166" s="1109"/>
      <c r="AH166" s="1109"/>
      <c r="AI166" s="863" t="s">
        <v>85</v>
      </c>
      <c r="AJ166" s="1110" t="s">
        <v>307</v>
      </c>
      <c r="AK166" s="1109"/>
      <c r="AL166" s="1109"/>
      <c r="AM166" s="1109"/>
      <c r="AN166" s="1109"/>
      <c r="AO166" s="1109"/>
      <c r="AP166" s="864">
        <v>202324200000</v>
      </c>
      <c r="AQ166" s="909">
        <v>60250000</v>
      </c>
      <c r="AR166" s="864">
        <v>205669182</v>
      </c>
      <c r="AS166" s="864">
        <v>-420000000</v>
      </c>
      <c r="AT166" s="909">
        <v>2967951308</v>
      </c>
      <c r="AU166" s="864">
        <v>-2907701308</v>
      </c>
      <c r="AV166" s="909">
        <v>16566181354</v>
      </c>
      <c r="AW166" s="864">
        <v>-13598230046</v>
      </c>
      <c r="AX166" s="909">
        <v>16582467209</v>
      </c>
      <c r="AY166" s="864">
        <v>-16285855</v>
      </c>
      <c r="AZ166" s="864">
        <v>16582467209</v>
      </c>
      <c r="BA166" s="865">
        <v>0</v>
      </c>
      <c r="BB166" s="865">
        <v>0</v>
      </c>
    </row>
    <row r="167" spans="1:54" s="826" customFormat="1" ht="13.5" x14ac:dyDescent="0.2">
      <c r="A167" s="1108" t="s">
        <v>34</v>
      </c>
      <c r="B167" s="1109"/>
      <c r="C167" s="1108" t="s">
        <v>321</v>
      </c>
      <c r="D167" s="1109"/>
      <c r="E167" s="1108"/>
      <c r="F167" s="1109"/>
      <c r="G167" s="1108"/>
      <c r="H167" s="1109"/>
      <c r="I167" s="1108"/>
      <c r="J167" s="1109"/>
      <c r="K167" s="1109"/>
      <c r="L167" s="1108"/>
      <c r="M167" s="1109"/>
      <c r="N167" s="1109"/>
      <c r="O167" s="1108"/>
      <c r="P167" s="1109"/>
      <c r="Q167" s="1108"/>
      <c r="R167" s="1109"/>
      <c r="S167" s="1111" t="s">
        <v>26</v>
      </c>
      <c r="T167" s="1109"/>
      <c r="U167" s="1109"/>
      <c r="V167" s="1109"/>
      <c r="W167" s="1109"/>
      <c r="X167" s="1109"/>
      <c r="Y167" s="1109"/>
      <c r="Z167" s="1109"/>
      <c r="AA167" s="1108" t="s">
        <v>305</v>
      </c>
      <c r="AB167" s="1109"/>
      <c r="AC167" s="1109"/>
      <c r="AD167" s="1109"/>
      <c r="AE167" s="1109"/>
      <c r="AF167" s="1108" t="s">
        <v>308</v>
      </c>
      <c r="AG167" s="1109"/>
      <c r="AH167" s="1109"/>
      <c r="AI167" s="863" t="s">
        <v>100</v>
      </c>
      <c r="AJ167" s="1110" t="s">
        <v>309</v>
      </c>
      <c r="AK167" s="1109"/>
      <c r="AL167" s="1109"/>
      <c r="AM167" s="1109"/>
      <c r="AN167" s="1109"/>
      <c r="AO167" s="1109"/>
      <c r="AP167" s="864">
        <v>519000000</v>
      </c>
      <c r="AQ167" s="913">
        <v>0</v>
      </c>
      <c r="AR167" s="864">
        <v>519000000</v>
      </c>
      <c r="AS167" s="865">
        <v>0</v>
      </c>
      <c r="AT167" s="913">
        <v>0</v>
      </c>
      <c r="AU167" s="865">
        <v>0</v>
      </c>
      <c r="AV167" s="913">
        <v>0</v>
      </c>
      <c r="AW167" s="865">
        <v>0</v>
      </c>
      <c r="AX167" s="913">
        <v>0</v>
      </c>
      <c r="AY167" s="865">
        <v>0</v>
      </c>
      <c r="AZ167" s="865">
        <v>0</v>
      </c>
      <c r="BA167" s="865">
        <v>0</v>
      </c>
      <c r="BB167" s="865">
        <v>0</v>
      </c>
    </row>
    <row r="168" spans="1:54" s="826" customFormat="1" ht="13.5" x14ac:dyDescent="0.2">
      <c r="A168" s="1108" t="s">
        <v>34</v>
      </c>
      <c r="B168" s="1109"/>
      <c r="C168" s="1108" t="s">
        <v>321</v>
      </c>
      <c r="D168" s="1109"/>
      <c r="E168" s="1108"/>
      <c r="F168" s="1109"/>
      <c r="G168" s="1108"/>
      <c r="H168" s="1109"/>
      <c r="I168" s="1108"/>
      <c r="J168" s="1109"/>
      <c r="K168" s="1109"/>
      <c r="L168" s="1108"/>
      <c r="M168" s="1109"/>
      <c r="N168" s="1109"/>
      <c r="O168" s="1108"/>
      <c r="P168" s="1109"/>
      <c r="Q168" s="1108"/>
      <c r="R168" s="1109"/>
      <c r="S168" s="1111" t="s">
        <v>26</v>
      </c>
      <c r="T168" s="1109"/>
      <c r="U168" s="1109"/>
      <c r="V168" s="1109"/>
      <c r="W168" s="1109"/>
      <c r="X168" s="1109"/>
      <c r="Y168" s="1109"/>
      <c r="Z168" s="1109"/>
      <c r="AA168" s="1108" t="s">
        <v>305</v>
      </c>
      <c r="AB168" s="1109"/>
      <c r="AC168" s="1109"/>
      <c r="AD168" s="1109"/>
      <c r="AE168" s="1109"/>
      <c r="AF168" s="1108" t="s">
        <v>308</v>
      </c>
      <c r="AG168" s="1109"/>
      <c r="AH168" s="1109"/>
      <c r="AI168" s="863" t="s">
        <v>43</v>
      </c>
      <c r="AJ168" s="1110" t="s">
        <v>310</v>
      </c>
      <c r="AK168" s="1109"/>
      <c r="AL168" s="1109"/>
      <c r="AM168" s="1109"/>
      <c r="AN168" s="1109"/>
      <c r="AO168" s="1109"/>
      <c r="AP168" s="864">
        <v>66513900000</v>
      </c>
      <c r="AQ168" s="909">
        <v>72524364</v>
      </c>
      <c r="AR168" s="864">
        <v>48689635321</v>
      </c>
      <c r="AS168" s="865">
        <v>0</v>
      </c>
      <c r="AT168" s="909">
        <v>733493750</v>
      </c>
      <c r="AU168" s="864">
        <v>-660969386</v>
      </c>
      <c r="AV168" s="909">
        <v>477988151</v>
      </c>
      <c r="AW168" s="864">
        <v>255505599</v>
      </c>
      <c r="AX168" s="909">
        <v>715719475</v>
      </c>
      <c r="AY168" s="864">
        <v>-237731324</v>
      </c>
      <c r="AZ168" s="864">
        <v>715719475</v>
      </c>
      <c r="BA168" s="865">
        <v>0</v>
      </c>
      <c r="BB168" s="865">
        <v>0</v>
      </c>
    </row>
    <row r="169" spans="1:54" x14ac:dyDescent="0.25">
      <c r="A169" s="1089" t="s">
        <v>34</v>
      </c>
      <c r="B169" s="1009"/>
      <c r="C169" s="1089" t="s">
        <v>321</v>
      </c>
      <c r="D169" s="1009"/>
      <c r="E169" s="1089" t="s">
        <v>314</v>
      </c>
      <c r="F169" s="1009"/>
      <c r="G169" s="1089"/>
      <c r="H169" s="1009"/>
      <c r="I169" s="1089"/>
      <c r="J169" s="1009"/>
      <c r="K169" s="1009"/>
      <c r="L169" s="1089"/>
      <c r="M169" s="1009"/>
      <c r="N169" s="1009"/>
      <c r="O169" s="1089"/>
      <c r="P169" s="1009"/>
      <c r="Q169" s="1089"/>
      <c r="R169" s="1009"/>
      <c r="S169" s="1096" t="s">
        <v>342</v>
      </c>
      <c r="T169" s="1009"/>
      <c r="U169" s="1009"/>
      <c r="V169" s="1009"/>
      <c r="W169" s="1009"/>
      <c r="X169" s="1009"/>
      <c r="Y169" s="1009"/>
      <c r="Z169" s="1009"/>
      <c r="AA169" s="1089" t="s">
        <v>305</v>
      </c>
      <c r="AB169" s="1009"/>
      <c r="AC169" s="1009"/>
      <c r="AD169" s="1009"/>
      <c r="AE169" s="1009"/>
      <c r="AF169" s="1089" t="s">
        <v>308</v>
      </c>
      <c r="AG169" s="1009"/>
      <c r="AH169" s="1009"/>
      <c r="AI169" s="360" t="s">
        <v>100</v>
      </c>
      <c r="AJ169" s="1090" t="s">
        <v>309</v>
      </c>
      <c r="AK169" s="1009"/>
      <c r="AL169" s="1009"/>
      <c r="AM169" s="1009"/>
      <c r="AN169" s="1009"/>
      <c r="AO169" s="1009"/>
      <c r="AP169" s="673">
        <v>519000000</v>
      </c>
      <c r="AQ169" s="908">
        <v>0</v>
      </c>
      <c r="AR169" s="673">
        <v>519000000</v>
      </c>
      <c r="AS169" s="674">
        <v>0</v>
      </c>
      <c r="AT169" s="908">
        <v>0</v>
      </c>
      <c r="AU169" s="674">
        <v>0</v>
      </c>
      <c r="AV169" s="908">
        <v>0</v>
      </c>
      <c r="AW169" s="674">
        <v>0</v>
      </c>
      <c r="AX169" s="908">
        <v>0</v>
      </c>
      <c r="AY169" s="674">
        <v>0</v>
      </c>
      <c r="AZ169" s="674">
        <v>0</v>
      </c>
      <c r="BA169" s="674">
        <v>0</v>
      </c>
      <c r="BB169" s="674">
        <v>0</v>
      </c>
    </row>
    <row r="170" spans="1:54" x14ac:dyDescent="0.25">
      <c r="A170" s="1089" t="s">
        <v>34</v>
      </c>
      <c r="B170" s="1009"/>
      <c r="C170" s="1089" t="s">
        <v>321</v>
      </c>
      <c r="D170" s="1009"/>
      <c r="E170" s="1089" t="s">
        <v>314</v>
      </c>
      <c r="F170" s="1009"/>
      <c r="G170" s="1089" t="s">
        <v>311</v>
      </c>
      <c r="H170" s="1009"/>
      <c r="I170" s="1089"/>
      <c r="J170" s="1009"/>
      <c r="K170" s="1009"/>
      <c r="L170" s="1089"/>
      <c r="M170" s="1009"/>
      <c r="N170" s="1009"/>
      <c r="O170" s="1089"/>
      <c r="P170" s="1009"/>
      <c r="Q170" s="1089"/>
      <c r="R170" s="1009"/>
      <c r="S170" s="1096" t="s">
        <v>343</v>
      </c>
      <c r="T170" s="1009"/>
      <c r="U170" s="1009"/>
      <c r="V170" s="1009"/>
      <c r="W170" s="1009"/>
      <c r="X170" s="1009"/>
      <c r="Y170" s="1009"/>
      <c r="Z170" s="1009"/>
      <c r="AA170" s="1089" t="s">
        <v>305</v>
      </c>
      <c r="AB170" s="1009"/>
      <c r="AC170" s="1009"/>
      <c r="AD170" s="1009"/>
      <c r="AE170" s="1009"/>
      <c r="AF170" s="1089" t="s">
        <v>308</v>
      </c>
      <c r="AG170" s="1009"/>
      <c r="AH170" s="1009"/>
      <c r="AI170" s="360" t="s">
        <v>100</v>
      </c>
      <c r="AJ170" s="1090" t="s">
        <v>309</v>
      </c>
      <c r="AK170" s="1009"/>
      <c r="AL170" s="1009"/>
      <c r="AM170" s="1009"/>
      <c r="AN170" s="1009"/>
      <c r="AO170" s="1009"/>
      <c r="AP170" s="673">
        <v>519000000</v>
      </c>
      <c r="AQ170" s="908">
        <v>0</v>
      </c>
      <c r="AR170" s="673">
        <v>519000000</v>
      </c>
      <c r="AS170" s="674">
        <v>0</v>
      </c>
      <c r="AT170" s="908">
        <v>0</v>
      </c>
      <c r="AU170" s="674">
        <v>0</v>
      </c>
      <c r="AV170" s="908">
        <v>0</v>
      </c>
      <c r="AW170" s="674">
        <v>0</v>
      </c>
      <c r="AX170" s="908">
        <v>0</v>
      </c>
      <c r="AY170" s="674">
        <v>0</v>
      </c>
      <c r="AZ170" s="674">
        <v>0</v>
      </c>
      <c r="BA170" s="674">
        <v>0</v>
      </c>
      <c r="BB170" s="674">
        <v>0</v>
      </c>
    </row>
    <row r="171" spans="1:54" x14ac:dyDescent="0.25">
      <c r="A171" s="1091" t="s">
        <v>34</v>
      </c>
      <c r="B171" s="1009"/>
      <c r="C171" s="1091" t="s">
        <v>321</v>
      </c>
      <c r="D171" s="1009"/>
      <c r="E171" s="1091" t="s">
        <v>314</v>
      </c>
      <c r="F171" s="1009"/>
      <c r="G171" s="1091" t="s">
        <v>311</v>
      </c>
      <c r="H171" s="1009"/>
      <c r="I171" s="1091" t="s">
        <v>311</v>
      </c>
      <c r="J171" s="1009"/>
      <c r="K171" s="1009"/>
      <c r="L171" s="1091"/>
      <c r="M171" s="1009"/>
      <c r="N171" s="1009"/>
      <c r="O171" s="1091"/>
      <c r="P171" s="1009"/>
      <c r="Q171" s="1091"/>
      <c r="R171" s="1009"/>
      <c r="S171" s="1092" t="s">
        <v>112</v>
      </c>
      <c r="T171" s="1009"/>
      <c r="U171" s="1009"/>
      <c r="V171" s="1009"/>
      <c r="W171" s="1009"/>
      <c r="X171" s="1009"/>
      <c r="Y171" s="1009"/>
      <c r="Z171" s="1009"/>
      <c r="AA171" s="1091" t="s">
        <v>305</v>
      </c>
      <c r="AB171" s="1009"/>
      <c r="AC171" s="1009"/>
      <c r="AD171" s="1009"/>
      <c r="AE171" s="1009"/>
      <c r="AF171" s="1091" t="s">
        <v>308</v>
      </c>
      <c r="AG171" s="1009"/>
      <c r="AH171" s="1009"/>
      <c r="AI171" s="363" t="s">
        <v>100</v>
      </c>
      <c r="AJ171" s="1093" t="s">
        <v>309</v>
      </c>
      <c r="AK171" s="1009"/>
      <c r="AL171" s="1009"/>
      <c r="AM171" s="1009"/>
      <c r="AN171" s="1009"/>
      <c r="AO171" s="1009"/>
      <c r="AP171" s="678">
        <v>519000000</v>
      </c>
      <c r="AQ171" s="911">
        <v>0</v>
      </c>
      <c r="AR171" s="678">
        <v>519000000</v>
      </c>
      <c r="AS171" s="679">
        <v>0</v>
      </c>
      <c r="AT171" s="911">
        <v>0</v>
      </c>
      <c r="AU171" s="679">
        <v>0</v>
      </c>
      <c r="AV171" s="911">
        <v>0</v>
      </c>
      <c r="AW171" s="679">
        <v>0</v>
      </c>
      <c r="AX171" s="911">
        <v>0</v>
      </c>
      <c r="AY171" s="679">
        <v>0</v>
      </c>
      <c r="AZ171" s="679">
        <v>0</v>
      </c>
      <c r="BA171" s="679">
        <v>0</v>
      </c>
      <c r="BB171" s="679">
        <v>0</v>
      </c>
    </row>
    <row r="172" spans="1:54" x14ac:dyDescent="0.25">
      <c r="A172" s="1089" t="s">
        <v>34</v>
      </c>
      <c r="B172" s="1009"/>
      <c r="C172" s="1089" t="s">
        <v>321</v>
      </c>
      <c r="D172" s="1009"/>
      <c r="E172" s="1089" t="s">
        <v>316</v>
      </c>
      <c r="F172" s="1009"/>
      <c r="G172" s="1089"/>
      <c r="H172" s="1009"/>
      <c r="I172" s="1089"/>
      <c r="J172" s="1009"/>
      <c r="K172" s="1009"/>
      <c r="L172" s="1089"/>
      <c r="M172" s="1009"/>
      <c r="N172" s="1009"/>
      <c r="O172" s="1089"/>
      <c r="P172" s="1009"/>
      <c r="Q172" s="1089"/>
      <c r="R172" s="1009"/>
      <c r="S172" s="1096" t="s">
        <v>344</v>
      </c>
      <c r="T172" s="1009"/>
      <c r="U172" s="1009"/>
      <c r="V172" s="1009"/>
      <c r="W172" s="1009"/>
      <c r="X172" s="1009"/>
      <c r="Y172" s="1009"/>
      <c r="Z172" s="1009"/>
      <c r="AA172" s="1089" t="s">
        <v>305</v>
      </c>
      <c r="AB172" s="1009"/>
      <c r="AC172" s="1009"/>
      <c r="AD172" s="1009"/>
      <c r="AE172" s="1009"/>
      <c r="AF172" s="1089" t="s">
        <v>306</v>
      </c>
      <c r="AG172" s="1009"/>
      <c r="AH172" s="1009"/>
      <c r="AI172" s="360" t="s">
        <v>85</v>
      </c>
      <c r="AJ172" s="1090" t="s">
        <v>307</v>
      </c>
      <c r="AK172" s="1009"/>
      <c r="AL172" s="1009"/>
      <c r="AM172" s="1009"/>
      <c r="AN172" s="1009"/>
      <c r="AO172" s="1009"/>
      <c r="AP172" s="673">
        <v>606200000</v>
      </c>
      <c r="AQ172" s="908">
        <v>0</v>
      </c>
      <c r="AR172" s="673">
        <v>186200000</v>
      </c>
      <c r="AS172" s="673">
        <v>-420000000</v>
      </c>
      <c r="AT172" s="908">
        <v>0</v>
      </c>
      <c r="AU172" s="674">
        <v>0</v>
      </c>
      <c r="AV172" s="908">
        <v>0</v>
      </c>
      <c r="AW172" s="674">
        <v>0</v>
      </c>
      <c r="AX172" s="908">
        <v>0</v>
      </c>
      <c r="AY172" s="674">
        <v>0</v>
      </c>
      <c r="AZ172" s="674">
        <v>0</v>
      </c>
      <c r="BA172" s="674">
        <v>0</v>
      </c>
      <c r="BB172" s="674">
        <v>0</v>
      </c>
    </row>
    <row r="173" spans="1:54" x14ac:dyDescent="0.25">
      <c r="A173" s="1089" t="s">
        <v>34</v>
      </c>
      <c r="B173" s="1009"/>
      <c r="C173" s="1089" t="s">
        <v>321</v>
      </c>
      <c r="D173" s="1009"/>
      <c r="E173" s="1089" t="s">
        <v>316</v>
      </c>
      <c r="F173" s="1009"/>
      <c r="G173" s="1089" t="s">
        <v>321</v>
      </c>
      <c r="H173" s="1009"/>
      <c r="I173" s="1089"/>
      <c r="J173" s="1009"/>
      <c r="K173" s="1009"/>
      <c r="L173" s="1089"/>
      <c r="M173" s="1009"/>
      <c r="N173" s="1009"/>
      <c r="O173" s="1089"/>
      <c r="P173" s="1009"/>
      <c r="Q173" s="1089"/>
      <c r="R173" s="1009"/>
      <c r="S173" s="1096" t="s">
        <v>345</v>
      </c>
      <c r="T173" s="1009"/>
      <c r="U173" s="1009"/>
      <c r="V173" s="1009"/>
      <c r="W173" s="1009"/>
      <c r="X173" s="1009"/>
      <c r="Y173" s="1009"/>
      <c r="Z173" s="1009"/>
      <c r="AA173" s="1089" t="s">
        <v>305</v>
      </c>
      <c r="AB173" s="1009"/>
      <c r="AC173" s="1009"/>
      <c r="AD173" s="1009"/>
      <c r="AE173" s="1009"/>
      <c r="AF173" s="1089" t="s">
        <v>306</v>
      </c>
      <c r="AG173" s="1009"/>
      <c r="AH173" s="1009"/>
      <c r="AI173" s="360" t="s">
        <v>85</v>
      </c>
      <c r="AJ173" s="1090" t="s">
        <v>307</v>
      </c>
      <c r="AK173" s="1009"/>
      <c r="AL173" s="1009"/>
      <c r="AM173" s="1009"/>
      <c r="AN173" s="1009"/>
      <c r="AO173" s="1009"/>
      <c r="AP173" s="673">
        <v>606200000</v>
      </c>
      <c r="AQ173" s="908">
        <v>0</v>
      </c>
      <c r="AR173" s="673">
        <v>186200000</v>
      </c>
      <c r="AS173" s="673">
        <v>-420000000</v>
      </c>
      <c r="AT173" s="908">
        <v>0</v>
      </c>
      <c r="AU173" s="674">
        <v>0</v>
      </c>
      <c r="AV173" s="908">
        <v>0</v>
      </c>
      <c r="AW173" s="674">
        <v>0</v>
      </c>
      <c r="AX173" s="908">
        <v>0</v>
      </c>
      <c r="AY173" s="674">
        <v>0</v>
      </c>
      <c r="AZ173" s="674">
        <v>0</v>
      </c>
      <c r="BA173" s="674">
        <v>0</v>
      </c>
      <c r="BB173" s="674">
        <v>0</v>
      </c>
    </row>
    <row r="174" spans="1:54" x14ac:dyDescent="0.25">
      <c r="A174" s="1091" t="s">
        <v>34</v>
      </c>
      <c r="B174" s="1009"/>
      <c r="C174" s="1091" t="s">
        <v>321</v>
      </c>
      <c r="D174" s="1009"/>
      <c r="E174" s="1091" t="s">
        <v>316</v>
      </c>
      <c r="F174" s="1009"/>
      <c r="G174" s="1091" t="s">
        <v>321</v>
      </c>
      <c r="H174" s="1009"/>
      <c r="I174" s="1091" t="s">
        <v>346</v>
      </c>
      <c r="J174" s="1009"/>
      <c r="K174" s="1009"/>
      <c r="L174" s="1091"/>
      <c r="M174" s="1009"/>
      <c r="N174" s="1009"/>
      <c r="O174" s="1091"/>
      <c r="P174" s="1009"/>
      <c r="Q174" s="1091"/>
      <c r="R174" s="1009"/>
      <c r="S174" s="1092" t="s">
        <v>113</v>
      </c>
      <c r="T174" s="1009"/>
      <c r="U174" s="1009"/>
      <c r="V174" s="1009"/>
      <c r="W174" s="1009"/>
      <c r="X174" s="1009"/>
      <c r="Y174" s="1009"/>
      <c r="Z174" s="1009"/>
      <c r="AA174" s="1091" t="s">
        <v>305</v>
      </c>
      <c r="AB174" s="1009"/>
      <c r="AC174" s="1009"/>
      <c r="AD174" s="1009"/>
      <c r="AE174" s="1009"/>
      <c r="AF174" s="1091" t="s">
        <v>306</v>
      </c>
      <c r="AG174" s="1009"/>
      <c r="AH174" s="1009"/>
      <c r="AI174" s="363" t="s">
        <v>85</v>
      </c>
      <c r="AJ174" s="1093" t="s">
        <v>307</v>
      </c>
      <c r="AK174" s="1009"/>
      <c r="AL174" s="1009"/>
      <c r="AM174" s="1009"/>
      <c r="AN174" s="1009"/>
      <c r="AO174" s="1009"/>
      <c r="AP174" s="678">
        <v>606200000</v>
      </c>
      <c r="AQ174" s="911">
        <v>0</v>
      </c>
      <c r="AR174" s="678">
        <v>186200000</v>
      </c>
      <c r="AS174" s="678">
        <v>-420000000</v>
      </c>
      <c r="AT174" s="911">
        <v>0</v>
      </c>
      <c r="AU174" s="679">
        <v>0</v>
      </c>
      <c r="AV174" s="911">
        <v>0</v>
      </c>
      <c r="AW174" s="679">
        <v>0</v>
      </c>
      <c r="AX174" s="911">
        <v>0</v>
      </c>
      <c r="AY174" s="679">
        <v>0</v>
      </c>
      <c r="AZ174" s="679">
        <v>0</v>
      </c>
      <c r="BA174" s="679">
        <v>0</v>
      </c>
      <c r="BB174" s="679">
        <v>0</v>
      </c>
    </row>
    <row r="175" spans="1:54" x14ac:dyDescent="0.25">
      <c r="A175" s="1089" t="s">
        <v>34</v>
      </c>
      <c r="B175" s="1009"/>
      <c r="C175" s="1089" t="s">
        <v>321</v>
      </c>
      <c r="D175" s="1009"/>
      <c r="E175" s="1089" t="s">
        <v>324</v>
      </c>
      <c r="F175" s="1009"/>
      <c r="G175" s="1089"/>
      <c r="H175" s="1009"/>
      <c r="I175" s="1089"/>
      <c r="J175" s="1009"/>
      <c r="K175" s="1009"/>
      <c r="L175" s="1089"/>
      <c r="M175" s="1009"/>
      <c r="N175" s="1009"/>
      <c r="O175" s="1089"/>
      <c r="P175" s="1009"/>
      <c r="Q175" s="1089"/>
      <c r="R175" s="1009"/>
      <c r="S175" s="1096" t="s">
        <v>347</v>
      </c>
      <c r="T175" s="1009"/>
      <c r="U175" s="1009"/>
      <c r="V175" s="1009"/>
      <c r="W175" s="1009"/>
      <c r="X175" s="1009"/>
      <c r="Y175" s="1009"/>
      <c r="Z175" s="1009"/>
      <c r="AA175" s="1089" t="s">
        <v>305</v>
      </c>
      <c r="AB175" s="1009"/>
      <c r="AC175" s="1009"/>
      <c r="AD175" s="1009"/>
      <c r="AE175" s="1009"/>
      <c r="AF175" s="1089" t="s">
        <v>306</v>
      </c>
      <c r="AG175" s="1009"/>
      <c r="AH175" s="1009"/>
      <c r="AI175" s="360" t="s">
        <v>85</v>
      </c>
      <c r="AJ175" s="1090" t="s">
        <v>307</v>
      </c>
      <c r="AK175" s="1009"/>
      <c r="AL175" s="1009"/>
      <c r="AM175" s="1009"/>
      <c r="AN175" s="1009"/>
      <c r="AO175" s="1009"/>
      <c r="AP175" s="673">
        <v>201718000000</v>
      </c>
      <c r="AQ175" s="907">
        <v>60250000</v>
      </c>
      <c r="AR175" s="673">
        <v>19469182</v>
      </c>
      <c r="AS175" s="674">
        <v>0</v>
      </c>
      <c r="AT175" s="907">
        <v>2967951308</v>
      </c>
      <c r="AU175" s="673">
        <v>-2907701308</v>
      </c>
      <c r="AV175" s="907">
        <v>16566181354</v>
      </c>
      <c r="AW175" s="673">
        <v>-13598230046</v>
      </c>
      <c r="AX175" s="907">
        <v>16582467209</v>
      </c>
      <c r="AY175" s="673">
        <v>-16285855</v>
      </c>
      <c r="AZ175" s="673">
        <v>16582467209</v>
      </c>
      <c r="BA175" s="674">
        <v>0</v>
      </c>
      <c r="BB175" s="674">
        <v>0</v>
      </c>
    </row>
    <row r="176" spans="1:54" x14ac:dyDescent="0.25">
      <c r="A176" s="1089" t="s">
        <v>34</v>
      </c>
      <c r="B176" s="1009"/>
      <c r="C176" s="1089" t="s">
        <v>321</v>
      </c>
      <c r="D176" s="1009"/>
      <c r="E176" s="1089" t="s">
        <v>324</v>
      </c>
      <c r="F176" s="1009"/>
      <c r="G176" s="1089"/>
      <c r="H176" s="1009"/>
      <c r="I176" s="1089"/>
      <c r="J176" s="1009"/>
      <c r="K176" s="1009"/>
      <c r="L176" s="1089"/>
      <c r="M176" s="1009"/>
      <c r="N176" s="1009"/>
      <c r="O176" s="1089"/>
      <c r="P176" s="1009"/>
      <c r="Q176" s="1089"/>
      <c r="R176" s="1009"/>
      <c r="S176" s="1096" t="s">
        <v>347</v>
      </c>
      <c r="T176" s="1009"/>
      <c r="U176" s="1009"/>
      <c r="V176" s="1009"/>
      <c r="W176" s="1009"/>
      <c r="X176" s="1009"/>
      <c r="Y176" s="1009"/>
      <c r="Z176" s="1009"/>
      <c r="AA176" s="1089" t="s">
        <v>305</v>
      </c>
      <c r="AB176" s="1009"/>
      <c r="AC176" s="1009"/>
      <c r="AD176" s="1009"/>
      <c r="AE176" s="1009"/>
      <c r="AF176" s="1089" t="s">
        <v>308</v>
      </c>
      <c r="AG176" s="1009"/>
      <c r="AH176" s="1009"/>
      <c r="AI176" s="360" t="s">
        <v>43</v>
      </c>
      <c r="AJ176" s="1090" t="s">
        <v>310</v>
      </c>
      <c r="AK176" s="1009"/>
      <c r="AL176" s="1009"/>
      <c r="AM176" s="1009"/>
      <c r="AN176" s="1009"/>
      <c r="AO176" s="1009"/>
      <c r="AP176" s="673">
        <v>66513900000</v>
      </c>
      <c r="AQ176" s="907">
        <v>72524364</v>
      </c>
      <c r="AR176" s="673">
        <v>48689635321</v>
      </c>
      <c r="AS176" s="674">
        <v>0</v>
      </c>
      <c r="AT176" s="907">
        <v>733493750</v>
      </c>
      <c r="AU176" s="673">
        <v>-660969386</v>
      </c>
      <c r="AV176" s="907">
        <v>477988151</v>
      </c>
      <c r="AW176" s="673">
        <v>255505599</v>
      </c>
      <c r="AX176" s="907">
        <v>715719475</v>
      </c>
      <c r="AY176" s="673">
        <v>-237731324</v>
      </c>
      <c r="AZ176" s="673">
        <v>715719475</v>
      </c>
      <c r="BA176" s="674">
        <v>0</v>
      </c>
      <c r="BB176" s="674">
        <v>0</v>
      </c>
    </row>
    <row r="177" spans="1:54" x14ac:dyDescent="0.25">
      <c r="A177" s="1089" t="s">
        <v>34</v>
      </c>
      <c r="B177" s="1009"/>
      <c r="C177" s="1089" t="s">
        <v>321</v>
      </c>
      <c r="D177" s="1009"/>
      <c r="E177" s="1089" t="s">
        <v>324</v>
      </c>
      <c r="F177" s="1009"/>
      <c r="G177" s="1089" t="s">
        <v>311</v>
      </c>
      <c r="H177" s="1009"/>
      <c r="I177" s="1089"/>
      <c r="J177" s="1009"/>
      <c r="K177" s="1009"/>
      <c r="L177" s="1089"/>
      <c r="M177" s="1009"/>
      <c r="N177" s="1009"/>
      <c r="O177" s="1089"/>
      <c r="P177" s="1009"/>
      <c r="Q177" s="1089"/>
      <c r="R177" s="1009"/>
      <c r="S177" s="1096" t="s">
        <v>453</v>
      </c>
      <c r="T177" s="1009"/>
      <c r="U177" s="1009"/>
      <c r="V177" s="1009"/>
      <c r="W177" s="1009"/>
      <c r="X177" s="1009"/>
      <c r="Y177" s="1009"/>
      <c r="Z177" s="1009"/>
      <c r="AA177" s="1089" t="s">
        <v>305</v>
      </c>
      <c r="AB177" s="1009"/>
      <c r="AC177" s="1009"/>
      <c r="AD177" s="1009"/>
      <c r="AE177" s="1009"/>
      <c r="AF177" s="1089" t="s">
        <v>306</v>
      </c>
      <c r="AG177" s="1009"/>
      <c r="AH177" s="1009"/>
      <c r="AI177" s="360" t="s">
        <v>85</v>
      </c>
      <c r="AJ177" s="1090" t="s">
        <v>307</v>
      </c>
      <c r="AK177" s="1009"/>
      <c r="AL177" s="1009"/>
      <c r="AM177" s="1009"/>
      <c r="AN177" s="1009"/>
      <c r="AO177" s="1009"/>
      <c r="AP177" s="673">
        <v>420000000</v>
      </c>
      <c r="AQ177" s="908">
        <v>0</v>
      </c>
      <c r="AR177" s="673">
        <v>18535849</v>
      </c>
      <c r="AS177" s="674">
        <v>0</v>
      </c>
      <c r="AT177" s="908">
        <v>0</v>
      </c>
      <c r="AU177" s="674">
        <v>0</v>
      </c>
      <c r="AV177" s="908">
        <v>0</v>
      </c>
      <c r="AW177" s="674">
        <v>0</v>
      </c>
      <c r="AX177" s="908">
        <v>0</v>
      </c>
      <c r="AY177" s="674">
        <v>0</v>
      </c>
      <c r="AZ177" s="674">
        <v>0</v>
      </c>
      <c r="BA177" s="674">
        <v>0</v>
      </c>
      <c r="BB177" s="674">
        <v>0</v>
      </c>
    </row>
    <row r="178" spans="1:54" x14ac:dyDescent="0.25">
      <c r="A178" s="1091" t="s">
        <v>34</v>
      </c>
      <c r="B178" s="1009"/>
      <c r="C178" s="1091" t="s">
        <v>321</v>
      </c>
      <c r="D178" s="1009"/>
      <c r="E178" s="1091" t="s">
        <v>324</v>
      </c>
      <c r="F178" s="1009"/>
      <c r="G178" s="1091" t="s">
        <v>311</v>
      </c>
      <c r="H178" s="1009"/>
      <c r="I178" s="1091" t="s">
        <v>311</v>
      </c>
      <c r="J178" s="1009"/>
      <c r="K178" s="1009"/>
      <c r="L178" s="1091"/>
      <c r="M178" s="1009"/>
      <c r="N178" s="1009"/>
      <c r="O178" s="1091"/>
      <c r="P178" s="1009"/>
      <c r="Q178" s="1091"/>
      <c r="R178" s="1009"/>
      <c r="S178" s="1092" t="s">
        <v>453</v>
      </c>
      <c r="T178" s="1009"/>
      <c r="U178" s="1009"/>
      <c r="V178" s="1009"/>
      <c r="W178" s="1009"/>
      <c r="X178" s="1009"/>
      <c r="Y178" s="1009"/>
      <c r="Z178" s="1009"/>
      <c r="AA178" s="1091" t="s">
        <v>305</v>
      </c>
      <c r="AB178" s="1009"/>
      <c r="AC178" s="1009"/>
      <c r="AD178" s="1009"/>
      <c r="AE178" s="1009"/>
      <c r="AF178" s="1091" t="s">
        <v>306</v>
      </c>
      <c r="AG178" s="1009"/>
      <c r="AH178" s="1009"/>
      <c r="AI178" s="363" t="s">
        <v>85</v>
      </c>
      <c r="AJ178" s="1093" t="s">
        <v>307</v>
      </c>
      <c r="AK178" s="1009"/>
      <c r="AL178" s="1009"/>
      <c r="AM178" s="1009"/>
      <c r="AN178" s="1009"/>
      <c r="AO178" s="1009"/>
      <c r="AP178" s="678">
        <v>420000000</v>
      </c>
      <c r="AQ178" s="911">
        <v>0</v>
      </c>
      <c r="AR178" s="678">
        <v>18535849</v>
      </c>
      <c r="AS178" s="679">
        <v>0</v>
      </c>
      <c r="AT178" s="911">
        <v>0</v>
      </c>
      <c r="AU178" s="679">
        <v>0</v>
      </c>
      <c r="AV178" s="911">
        <v>0</v>
      </c>
      <c r="AW178" s="679">
        <v>0</v>
      </c>
      <c r="AX178" s="911">
        <v>0</v>
      </c>
      <c r="AY178" s="679">
        <v>0</v>
      </c>
      <c r="AZ178" s="679">
        <v>0</v>
      </c>
      <c r="BA178" s="679">
        <v>0</v>
      </c>
      <c r="BB178" s="679">
        <v>0</v>
      </c>
    </row>
    <row r="179" spans="1:54" x14ac:dyDescent="0.25">
      <c r="A179" s="1091" t="s">
        <v>34</v>
      </c>
      <c r="B179" s="1009"/>
      <c r="C179" s="1091" t="s">
        <v>321</v>
      </c>
      <c r="D179" s="1009"/>
      <c r="E179" s="1091" t="s">
        <v>324</v>
      </c>
      <c r="F179" s="1009"/>
      <c r="G179" s="1091" t="s">
        <v>311</v>
      </c>
      <c r="H179" s="1009"/>
      <c r="I179" s="1091" t="s">
        <v>311</v>
      </c>
      <c r="J179" s="1009"/>
      <c r="K179" s="1009"/>
      <c r="L179" s="1091" t="s">
        <v>314</v>
      </c>
      <c r="M179" s="1009"/>
      <c r="N179" s="1009"/>
      <c r="O179" s="1091"/>
      <c r="P179" s="1009"/>
      <c r="Q179" s="1091"/>
      <c r="R179" s="1009"/>
      <c r="S179" s="1092" t="s">
        <v>454</v>
      </c>
      <c r="T179" s="1009"/>
      <c r="U179" s="1009"/>
      <c r="V179" s="1009"/>
      <c r="W179" s="1009"/>
      <c r="X179" s="1009"/>
      <c r="Y179" s="1009"/>
      <c r="Z179" s="1009"/>
      <c r="AA179" s="1091" t="s">
        <v>305</v>
      </c>
      <c r="AB179" s="1009"/>
      <c r="AC179" s="1009"/>
      <c r="AD179" s="1009"/>
      <c r="AE179" s="1009"/>
      <c r="AF179" s="1091" t="s">
        <v>306</v>
      </c>
      <c r="AG179" s="1009"/>
      <c r="AH179" s="1009"/>
      <c r="AI179" s="363" t="s">
        <v>85</v>
      </c>
      <c r="AJ179" s="1093" t="s">
        <v>307</v>
      </c>
      <c r="AK179" s="1009"/>
      <c r="AL179" s="1009"/>
      <c r="AM179" s="1009"/>
      <c r="AN179" s="1009"/>
      <c r="AO179" s="1009"/>
      <c r="AP179" s="678">
        <v>420000000</v>
      </c>
      <c r="AQ179" s="911">
        <v>0</v>
      </c>
      <c r="AR179" s="678">
        <v>18535849</v>
      </c>
      <c r="AS179" s="679">
        <v>0</v>
      </c>
      <c r="AT179" s="911">
        <v>0</v>
      </c>
      <c r="AU179" s="679">
        <v>0</v>
      </c>
      <c r="AV179" s="911">
        <v>0</v>
      </c>
      <c r="AW179" s="679">
        <v>0</v>
      </c>
      <c r="AX179" s="911">
        <v>0</v>
      </c>
      <c r="AY179" s="679">
        <v>0</v>
      </c>
      <c r="AZ179" s="679">
        <v>0</v>
      </c>
      <c r="BA179" s="679">
        <v>0</v>
      </c>
      <c r="BB179" s="679">
        <v>0</v>
      </c>
    </row>
    <row r="180" spans="1:54" x14ac:dyDescent="0.25">
      <c r="A180" s="1089" t="s">
        <v>34</v>
      </c>
      <c r="B180" s="1009"/>
      <c r="C180" s="1089" t="s">
        <v>321</v>
      </c>
      <c r="D180" s="1009"/>
      <c r="E180" s="1089" t="s">
        <v>324</v>
      </c>
      <c r="F180" s="1009"/>
      <c r="G180" s="1089" t="s">
        <v>321</v>
      </c>
      <c r="H180" s="1009"/>
      <c r="I180" s="1089"/>
      <c r="J180" s="1009"/>
      <c r="K180" s="1009"/>
      <c r="L180" s="1089"/>
      <c r="M180" s="1009"/>
      <c r="N180" s="1009"/>
      <c r="O180" s="1089"/>
      <c r="P180" s="1009"/>
      <c r="Q180" s="1089"/>
      <c r="R180" s="1009"/>
      <c r="S180" s="1096" t="s">
        <v>348</v>
      </c>
      <c r="T180" s="1009"/>
      <c r="U180" s="1009"/>
      <c r="V180" s="1009"/>
      <c r="W180" s="1009"/>
      <c r="X180" s="1009"/>
      <c r="Y180" s="1009"/>
      <c r="Z180" s="1009"/>
      <c r="AA180" s="1089" t="s">
        <v>305</v>
      </c>
      <c r="AB180" s="1009"/>
      <c r="AC180" s="1009"/>
      <c r="AD180" s="1009"/>
      <c r="AE180" s="1009"/>
      <c r="AF180" s="1089" t="s">
        <v>306</v>
      </c>
      <c r="AG180" s="1009"/>
      <c r="AH180" s="1009"/>
      <c r="AI180" s="360" t="s">
        <v>85</v>
      </c>
      <c r="AJ180" s="1090" t="s">
        <v>307</v>
      </c>
      <c r="AK180" s="1009"/>
      <c r="AL180" s="1009"/>
      <c r="AM180" s="1009"/>
      <c r="AN180" s="1009"/>
      <c r="AO180" s="1009"/>
      <c r="AP180" s="673">
        <v>201298000000</v>
      </c>
      <c r="AQ180" s="907">
        <v>60250000</v>
      </c>
      <c r="AR180" s="673">
        <v>933333</v>
      </c>
      <c r="AS180" s="674">
        <v>0</v>
      </c>
      <c r="AT180" s="907">
        <v>2967951308</v>
      </c>
      <c r="AU180" s="673">
        <v>-2907701308</v>
      </c>
      <c r="AV180" s="907">
        <v>16566181354</v>
      </c>
      <c r="AW180" s="673">
        <v>-13598230046</v>
      </c>
      <c r="AX180" s="907">
        <v>16582467209</v>
      </c>
      <c r="AY180" s="673">
        <v>-16285855</v>
      </c>
      <c r="AZ180" s="673">
        <v>16582467209</v>
      </c>
      <c r="BA180" s="674">
        <v>0</v>
      </c>
      <c r="BB180" s="674">
        <v>0</v>
      </c>
    </row>
    <row r="181" spans="1:54" x14ac:dyDescent="0.25">
      <c r="A181" s="1089" t="s">
        <v>34</v>
      </c>
      <c r="B181" s="1009"/>
      <c r="C181" s="1089" t="s">
        <v>321</v>
      </c>
      <c r="D181" s="1009"/>
      <c r="E181" s="1089" t="s">
        <v>324</v>
      </c>
      <c r="F181" s="1009"/>
      <c r="G181" s="1089" t="s">
        <v>321</v>
      </c>
      <c r="H181" s="1009"/>
      <c r="I181" s="1089"/>
      <c r="J181" s="1009"/>
      <c r="K181" s="1009"/>
      <c r="L181" s="1089"/>
      <c r="M181" s="1009"/>
      <c r="N181" s="1009"/>
      <c r="O181" s="1089"/>
      <c r="P181" s="1009"/>
      <c r="Q181" s="1089"/>
      <c r="R181" s="1009"/>
      <c r="S181" s="1096" t="s">
        <v>348</v>
      </c>
      <c r="T181" s="1009"/>
      <c r="U181" s="1009"/>
      <c r="V181" s="1009"/>
      <c r="W181" s="1009"/>
      <c r="X181" s="1009"/>
      <c r="Y181" s="1009"/>
      <c r="Z181" s="1009"/>
      <c r="AA181" s="1089" t="s">
        <v>305</v>
      </c>
      <c r="AB181" s="1009"/>
      <c r="AC181" s="1009"/>
      <c r="AD181" s="1009"/>
      <c r="AE181" s="1009"/>
      <c r="AF181" s="1089" t="s">
        <v>308</v>
      </c>
      <c r="AG181" s="1009"/>
      <c r="AH181" s="1009"/>
      <c r="AI181" s="360" t="s">
        <v>43</v>
      </c>
      <c r="AJ181" s="1090" t="s">
        <v>310</v>
      </c>
      <c r="AK181" s="1009"/>
      <c r="AL181" s="1009"/>
      <c r="AM181" s="1009"/>
      <c r="AN181" s="1009"/>
      <c r="AO181" s="1009"/>
      <c r="AP181" s="673">
        <v>66513900000</v>
      </c>
      <c r="AQ181" s="907">
        <v>72524364</v>
      </c>
      <c r="AR181" s="673">
        <v>48689635321</v>
      </c>
      <c r="AS181" s="674">
        <v>0</v>
      </c>
      <c r="AT181" s="907">
        <v>733493750</v>
      </c>
      <c r="AU181" s="673">
        <v>-660969386</v>
      </c>
      <c r="AV181" s="907">
        <v>477988151</v>
      </c>
      <c r="AW181" s="673">
        <v>255505599</v>
      </c>
      <c r="AX181" s="907">
        <v>715719475</v>
      </c>
      <c r="AY181" s="673">
        <v>-237731324</v>
      </c>
      <c r="AZ181" s="673">
        <v>715719475</v>
      </c>
      <c r="BA181" s="674">
        <v>0</v>
      </c>
      <c r="BB181" s="674">
        <v>0</v>
      </c>
    </row>
    <row r="182" spans="1:54" x14ac:dyDescent="0.25">
      <c r="A182" s="1091" t="s">
        <v>34</v>
      </c>
      <c r="B182" s="1009"/>
      <c r="C182" s="1091" t="s">
        <v>321</v>
      </c>
      <c r="D182" s="1009"/>
      <c r="E182" s="1091" t="s">
        <v>324</v>
      </c>
      <c r="F182" s="1009"/>
      <c r="G182" s="1091" t="s">
        <v>321</v>
      </c>
      <c r="H182" s="1009"/>
      <c r="I182" s="1091" t="s">
        <v>315</v>
      </c>
      <c r="J182" s="1009"/>
      <c r="K182" s="1009"/>
      <c r="L182" s="1091"/>
      <c r="M182" s="1009"/>
      <c r="N182" s="1009"/>
      <c r="O182" s="1091"/>
      <c r="P182" s="1009"/>
      <c r="Q182" s="1091"/>
      <c r="R182" s="1009"/>
      <c r="S182" s="1092" t="s">
        <v>114</v>
      </c>
      <c r="T182" s="1009"/>
      <c r="U182" s="1009"/>
      <c r="V182" s="1009"/>
      <c r="W182" s="1009"/>
      <c r="X182" s="1009"/>
      <c r="Y182" s="1009"/>
      <c r="Z182" s="1009"/>
      <c r="AA182" s="1091" t="s">
        <v>305</v>
      </c>
      <c r="AB182" s="1009"/>
      <c r="AC182" s="1009"/>
      <c r="AD182" s="1009"/>
      <c r="AE182" s="1009"/>
      <c r="AF182" s="1091" t="s">
        <v>306</v>
      </c>
      <c r="AG182" s="1009"/>
      <c r="AH182" s="1009"/>
      <c r="AI182" s="363" t="s">
        <v>85</v>
      </c>
      <c r="AJ182" s="1093" t="s">
        <v>307</v>
      </c>
      <c r="AK182" s="1009"/>
      <c r="AL182" s="1009"/>
      <c r="AM182" s="1009"/>
      <c r="AN182" s="1009"/>
      <c r="AO182" s="1009"/>
      <c r="AP182" s="678">
        <v>298000000</v>
      </c>
      <c r="AQ182" s="910">
        <v>60250000</v>
      </c>
      <c r="AR182" s="678">
        <v>933333</v>
      </c>
      <c r="AS182" s="679">
        <v>0</v>
      </c>
      <c r="AT182" s="910">
        <v>60250000</v>
      </c>
      <c r="AU182" s="679">
        <v>0</v>
      </c>
      <c r="AV182" s="910">
        <v>43019623</v>
      </c>
      <c r="AW182" s="678">
        <v>17230377</v>
      </c>
      <c r="AX182" s="910">
        <v>43019623</v>
      </c>
      <c r="AY182" s="679">
        <v>0</v>
      </c>
      <c r="AZ182" s="678">
        <v>43019623</v>
      </c>
      <c r="BA182" s="679">
        <v>0</v>
      </c>
      <c r="BB182" s="679">
        <v>0</v>
      </c>
    </row>
    <row r="183" spans="1:54" x14ac:dyDescent="0.25">
      <c r="A183" s="1091" t="s">
        <v>34</v>
      </c>
      <c r="B183" s="1009"/>
      <c r="C183" s="1091" t="s">
        <v>321</v>
      </c>
      <c r="D183" s="1009"/>
      <c r="E183" s="1091" t="s">
        <v>324</v>
      </c>
      <c r="F183" s="1009"/>
      <c r="G183" s="1091" t="s">
        <v>321</v>
      </c>
      <c r="H183" s="1009"/>
      <c r="I183" s="1091" t="s">
        <v>325</v>
      </c>
      <c r="J183" s="1009"/>
      <c r="K183" s="1009"/>
      <c r="L183" s="1091"/>
      <c r="M183" s="1009"/>
      <c r="N183" s="1009"/>
      <c r="O183" s="1091"/>
      <c r="P183" s="1009"/>
      <c r="Q183" s="1091"/>
      <c r="R183" s="1009"/>
      <c r="S183" s="1092" t="s">
        <v>115</v>
      </c>
      <c r="T183" s="1009"/>
      <c r="U183" s="1009"/>
      <c r="V183" s="1009"/>
      <c r="W183" s="1009"/>
      <c r="X183" s="1009"/>
      <c r="Y183" s="1009"/>
      <c r="Z183" s="1009"/>
      <c r="AA183" s="1091" t="s">
        <v>305</v>
      </c>
      <c r="AB183" s="1009"/>
      <c r="AC183" s="1009"/>
      <c r="AD183" s="1009"/>
      <c r="AE183" s="1009"/>
      <c r="AF183" s="1091" t="s">
        <v>306</v>
      </c>
      <c r="AG183" s="1009"/>
      <c r="AH183" s="1009"/>
      <c r="AI183" s="363" t="s">
        <v>85</v>
      </c>
      <c r="AJ183" s="1093" t="s">
        <v>307</v>
      </c>
      <c r="AK183" s="1009"/>
      <c r="AL183" s="1009"/>
      <c r="AM183" s="1009"/>
      <c r="AN183" s="1009"/>
      <c r="AO183" s="1009"/>
      <c r="AP183" s="678">
        <v>201000000000</v>
      </c>
      <c r="AQ183" s="911">
        <v>0</v>
      </c>
      <c r="AR183" s="679">
        <v>0</v>
      </c>
      <c r="AS183" s="679">
        <v>0</v>
      </c>
      <c r="AT183" s="910">
        <v>2907701308</v>
      </c>
      <c r="AU183" s="678">
        <v>-2907701308</v>
      </c>
      <c r="AV183" s="910">
        <v>16523161731</v>
      </c>
      <c r="AW183" s="678">
        <v>-13615460423</v>
      </c>
      <c r="AX183" s="910">
        <v>16539447586</v>
      </c>
      <c r="AY183" s="678">
        <v>-16285855</v>
      </c>
      <c r="AZ183" s="678">
        <v>16539447586</v>
      </c>
      <c r="BA183" s="679">
        <v>0</v>
      </c>
      <c r="BB183" s="679">
        <v>0</v>
      </c>
    </row>
    <row r="184" spans="1:54" x14ac:dyDescent="0.25">
      <c r="A184" s="1091" t="s">
        <v>34</v>
      </c>
      <c r="B184" s="1009"/>
      <c r="C184" s="1091" t="s">
        <v>321</v>
      </c>
      <c r="D184" s="1009"/>
      <c r="E184" s="1091" t="s">
        <v>324</v>
      </c>
      <c r="F184" s="1009"/>
      <c r="G184" s="1091" t="s">
        <v>321</v>
      </c>
      <c r="H184" s="1009"/>
      <c r="I184" s="1091" t="s">
        <v>100</v>
      </c>
      <c r="J184" s="1009"/>
      <c r="K184" s="1009"/>
      <c r="L184" s="1091"/>
      <c r="M184" s="1009"/>
      <c r="N184" s="1009"/>
      <c r="O184" s="1091"/>
      <c r="P184" s="1009"/>
      <c r="Q184" s="1091"/>
      <c r="R184" s="1009"/>
      <c r="S184" s="1092" t="s">
        <v>207</v>
      </c>
      <c r="T184" s="1009"/>
      <c r="U184" s="1009"/>
      <c r="V184" s="1009"/>
      <c r="W184" s="1009"/>
      <c r="X184" s="1009"/>
      <c r="Y184" s="1009"/>
      <c r="Z184" s="1009"/>
      <c r="AA184" s="1091" t="s">
        <v>305</v>
      </c>
      <c r="AB184" s="1009"/>
      <c r="AC184" s="1009"/>
      <c r="AD184" s="1009"/>
      <c r="AE184" s="1009"/>
      <c r="AF184" s="1091" t="s">
        <v>308</v>
      </c>
      <c r="AG184" s="1009"/>
      <c r="AH184" s="1009"/>
      <c r="AI184" s="363" t="s">
        <v>43</v>
      </c>
      <c r="AJ184" s="1093" t="s">
        <v>310</v>
      </c>
      <c r="AK184" s="1009"/>
      <c r="AL184" s="1009"/>
      <c r="AM184" s="1009"/>
      <c r="AN184" s="1009"/>
      <c r="AO184" s="1009"/>
      <c r="AP184" s="678">
        <v>66009000000</v>
      </c>
      <c r="AQ184" s="910">
        <v>72524364</v>
      </c>
      <c r="AR184" s="678">
        <v>48184735321</v>
      </c>
      <c r="AS184" s="679">
        <v>0</v>
      </c>
      <c r="AT184" s="910">
        <v>733493750</v>
      </c>
      <c r="AU184" s="678">
        <v>-660969386</v>
      </c>
      <c r="AV184" s="910">
        <v>477988151</v>
      </c>
      <c r="AW184" s="678">
        <v>255505599</v>
      </c>
      <c r="AX184" s="910">
        <v>715719475</v>
      </c>
      <c r="AY184" s="678">
        <v>-237731324</v>
      </c>
      <c r="AZ184" s="678">
        <v>715719475</v>
      </c>
      <c r="BA184" s="679">
        <v>0</v>
      </c>
      <c r="BB184" s="679">
        <v>0</v>
      </c>
    </row>
    <row r="185" spans="1:54" x14ac:dyDescent="0.25">
      <c r="A185" s="1091" t="s">
        <v>34</v>
      </c>
      <c r="B185" s="1009"/>
      <c r="C185" s="1091" t="s">
        <v>321</v>
      </c>
      <c r="D185" s="1009"/>
      <c r="E185" s="1091" t="s">
        <v>324</v>
      </c>
      <c r="F185" s="1009"/>
      <c r="G185" s="1091" t="s">
        <v>321</v>
      </c>
      <c r="H185" s="1009"/>
      <c r="I185" s="1091" t="s">
        <v>100</v>
      </c>
      <c r="J185" s="1009"/>
      <c r="K185" s="1009"/>
      <c r="L185" s="1091" t="s">
        <v>311</v>
      </c>
      <c r="M185" s="1009"/>
      <c r="N185" s="1009"/>
      <c r="O185" s="1091" t="s">
        <v>268</v>
      </c>
      <c r="P185" s="1009"/>
      <c r="Q185" s="1091" t="s">
        <v>268</v>
      </c>
      <c r="R185" s="1009"/>
      <c r="S185" s="1092" t="s">
        <v>116</v>
      </c>
      <c r="T185" s="1009"/>
      <c r="U185" s="1009"/>
      <c r="V185" s="1009"/>
      <c r="W185" s="1009"/>
      <c r="X185" s="1009"/>
      <c r="Y185" s="1009"/>
      <c r="Z185" s="1009"/>
      <c r="AA185" s="1091" t="s">
        <v>305</v>
      </c>
      <c r="AB185" s="1009"/>
      <c r="AC185" s="1009"/>
      <c r="AD185" s="1009"/>
      <c r="AE185" s="1009"/>
      <c r="AF185" s="1091" t="s">
        <v>308</v>
      </c>
      <c r="AG185" s="1009"/>
      <c r="AH185" s="1009"/>
      <c r="AI185" s="363" t="s">
        <v>43</v>
      </c>
      <c r="AJ185" s="1093" t="s">
        <v>310</v>
      </c>
      <c r="AK185" s="1009"/>
      <c r="AL185" s="1009"/>
      <c r="AM185" s="1009"/>
      <c r="AN185" s="1009"/>
      <c r="AO185" s="1009"/>
      <c r="AP185" s="678">
        <v>58014500000</v>
      </c>
      <c r="AQ185" s="910">
        <v>72524364</v>
      </c>
      <c r="AR185" s="678">
        <v>48109735321</v>
      </c>
      <c r="AS185" s="679">
        <v>0</v>
      </c>
      <c r="AT185" s="910">
        <v>731706033</v>
      </c>
      <c r="AU185" s="678">
        <v>-659181669</v>
      </c>
      <c r="AV185" s="910">
        <v>473461254</v>
      </c>
      <c r="AW185" s="678">
        <v>258244779</v>
      </c>
      <c r="AX185" s="910">
        <v>711192578</v>
      </c>
      <c r="AY185" s="678">
        <v>-237731324</v>
      </c>
      <c r="AZ185" s="678">
        <v>711192578</v>
      </c>
      <c r="BA185" s="679">
        <v>0</v>
      </c>
      <c r="BB185" s="679">
        <v>0</v>
      </c>
    </row>
    <row r="186" spans="1:54" x14ac:dyDescent="0.25">
      <c r="A186" s="1091" t="s">
        <v>34</v>
      </c>
      <c r="B186" s="1009"/>
      <c r="C186" s="1091" t="s">
        <v>321</v>
      </c>
      <c r="D186" s="1009"/>
      <c r="E186" s="1091" t="s">
        <v>324</v>
      </c>
      <c r="F186" s="1009"/>
      <c r="G186" s="1091" t="s">
        <v>321</v>
      </c>
      <c r="H186" s="1009"/>
      <c r="I186" s="1091" t="s">
        <v>100</v>
      </c>
      <c r="J186" s="1009"/>
      <c r="K186" s="1009"/>
      <c r="L186" s="1091" t="s">
        <v>314</v>
      </c>
      <c r="M186" s="1009"/>
      <c r="N186" s="1009"/>
      <c r="O186" s="1091" t="s">
        <v>268</v>
      </c>
      <c r="P186" s="1009"/>
      <c r="Q186" s="1091" t="s">
        <v>268</v>
      </c>
      <c r="R186" s="1009"/>
      <c r="S186" s="1092" t="s">
        <v>117</v>
      </c>
      <c r="T186" s="1009"/>
      <c r="U186" s="1009"/>
      <c r="V186" s="1009"/>
      <c r="W186" s="1009"/>
      <c r="X186" s="1009"/>
      <c r="Y186" s="1009"/>
      <c r="Z186" s="1009"/>
      <c r="AA186" s="1091" t="s">
        <v>305</v>
      </c>
      <c r="AB186" s="1009"/>
      <c r="AC186" s="1009"/>
      <c r="AD186" s="1009"/>
      <c r="AE186" s="1009"/>
      <c r="AF186" s="1091" t="s">
        <v>308</v>
      </c>
      <c r="AG186" s="1009"/>
      <c r="AH186" s="1009"/>
      <c r="AI186" s="363" t="s">
        <v>43</v>
      </c>
      <c r="AJ186" s="1093" t="s">
        <v>310</v>
      </c>
      <c r="AK186" s="1009"/>
      <c r="AL186" s="1009"/>
      <c r="AM186" s="1009"/>
      <c r="AN186" s="1009"/>
      <c r="AO186" s="1009"/>
      <c r="AP186" s="678">
        <v>7994500000</v>
      </c>
      <c r="AQ186" s="911">
        <v>0</v>
      </c>
      <c r="AR186" s="678">
        <v>75000000</v>
      </c>
      <c r="AS186" s="679">
        <v>0</v>
      </c>
      <c r="AT186" s="910">
        <v>1787717</v>
      </c>
      <c r="AU186" s="678">
        <v>-1787717</v>
      </c>
      <c r="AV186" s="910">
        <v>4526897</v>
      </c>
      <c r="AW186" s="678">
        <v>-2739180</v>
      </c>
      <c r="AX186" s="910">
        <v>4526897</v>
      </c>
      <c r="AY186" s="679">
        <v>0</v>
      </c>
      <c r="AZ186" s="678">
        <v>4526897</v>
      </c>
      <c r="BA186" s="679">
        <v>0</v>
      </c>
      <c r="BB186" s="679">
        <v>0</v>
      </c>
    </row>
    <row r="187" spans="1:54" x14ac:dyDescent="0.25">
      <c r="A187" s="1091" t="s">
        <v>34</v>
      </c>
      <c r="B187" s="1009"/>
      <c r="C187" s="1091" t="s">
        <v>321</v>
      </c>
      <c r="D187" s="1009"/>
      <c r="E187" s="1091" t="s">
        <v>324</v>
      </c>
      <c r="F187" s="1009"/>
      <c r="G187" s="1091" t="s">
        <v>321</v>
      </c>
      <c r="H187" s="1009"/>
      <c r="I187" s="1091" t="s">
        <v>349</v>
      </c>
      <c r="J187" s="1009"/>
      <c r="K187" s="1009"/>
      <c r="L187" s="1091"/>
      <c r="M187" s="1009"/>
      <c r="N187" s="1009"/>
      <c r="O187" s="1091"/>
      <c r="P187" s="1009"/>
      <c r="Q187" s="1091"/>
      <c r="R187" s="1009"/>
      <c r="S187" s="1092" t="s">
        <v>118</v>
      </c>
      <c r="T187" s="1009"/>
      <c r="U187" s="1009"/>
      <c r="V187" s="1009"/>
      <c r="W187" s="1009"/>
      <c r="X187" s="1009"/>
      <c r="Y187" s="1009"/>
      <c r="Z187" s="1009"/>
      <c r="AA187" s="1091" t="s">
        <v>305</v>
      </c>
      <c r="AB187" s="1009"/>
      <c r="AC187" s="1009"/>
      <c r="AD187" s="1009"/>
      <c r="AE187" s="1009"/>
      <c r="AF187" s="1091" t="s">
        <v>308</v>
      </c>
      <c r="AG187" s="1009"/>
      <c r="AH187" s="1009"/>
      <c r="AI187" s="363" t="s">
        <v>43</v>
      </c>
      <c r="AJ187" s="1093" t="s">
        <v>310</v>
      </c>
      <c r="AK187" s="1009"/>
      <c r="AL187" s="1009"/>
      <c r="AM187" s="1009"/>
      <c r="AN187" s="1009"/>
      <c r="AO187" s="1009"/>
      <c r="AP187" s="678">
        <v>504900000</v>
      </c>
      <c r="AQ187" s="911">
        <v>0</v>
      </c>
      <c r="AR187" s="678">
        <v>504900000</v>
      </c>
      <c r="AS187" s="679">
        <v>0</v>
      </c>
      <c r="AT187" s="911">
        <v>0</v>
      </c>
      <c r="AU187" s="679">
        <v>0</v>
      </c>
      <c r="AV187" s="911">
        <v>0</v>
      </c>
      <c r="AW187" s="679">
        <v>0</v>
      </c>
      <c r="AX187" s="911">
        <v>0</v>
      </c>
      <c r="AY187" s="679">
        <v>0</v>
      </c>
      <c r="AZ187" s="679">
        <v>0</v>
      </c>
      <c r="BA187" s="679">
        <v>0</v>
      </c>
      <c r="BB187" s="679">
        <v>0</v>
      </c>
    </row>
    <row r="188" spans="1:54" s="826" customFormat="1" ht="13.5" x14ac:dyDescent="0.2">
      <c r="A188" s="1108" t="s">
        <v>119</v>
      </c>
      <c r="B188" s="1109"/>
      <c r="C188" s="1108"/>
      <c r="D188" s="1109"/>
      <c r="E188" s="1108"/>
      <c r="F188" s="1109"/>
      <c r="G188" s="1108"/>
      <c r="H188" s="1109"/>
      <c r="I188" s="1108"/>
      <c r="J188" s="1109"/>
      <c r="K188" s="1109"/>
      <c r="L188" s="1108"/>
      <c r="M188" s="1109"/>
      <c r="N188" s="1109"/>
      <c r="O188" s="1108"/>
      <c r="P188" s="1109"/>
      <c r="Q188" s="1108"/>
      <c r="R188" s="1109"/>
      <c r="S188" s="1111" t="s">
        <v>27</v>
      </c>
      <c r="T188" s="1109"/>
      <c r="U188" s="1109"/>
      <c r="V188" s="1109"/>
      <c r="W188" s="1109"/>
      <c r="X188" s="1109"/>
      <c r="Y188" s="1109"/>
      <c r="Z188" s="1109"/>
      <c r="AA188" s="1108" t="s">
        <v>305</v>
      </c>
      <c r="AB188" s="1109"/>
      <c r="AC188" s="1109"/>
      <c r="AD188" s="1109"/>
      <c r="AE188" s="1109"/>
      <c r="AF188" s="1108" t="s">
        <v>306</v>
      </c>
      <c r="AG188" s="1109"/>
      <c r="AH188" s="1109"/>
      <c r="AI188" s="863" t="s">
        <v>85</v>
      </c>
      <c r="AJ188" s="1110" t="s">
        <v>307</v>
      </c>
      <c r="AK188" s="1109"/>
      <c r="AL188" s="1109"/>
      <c r="AM188" s="1109"/>
      <c r="AN188" s="1109"/>
      <c r="AO188" s="1109"/>
      <c r="AP188" s="864">
        <v>41519754179</v>
      </c>
      <c r="AQ188" s="909">
        <v>946166000</v>
      </c>
      <c r="AR188" s="864">
        <v>10952697973</v>
      </c>
      <c r="AS188" s="864">
        <v>-12849334179</v>
      </c>
      <c r="AT188" s="909">
        <v>844272536</v>
      </c>
      <c r="AU188" s="864">
        <v>101893464</v>
      </c>
      <c r="AV188" s="909">
        <v>969461878</v>
      </c>
      <c r="AW188" s="864">
        <v>-125189342</v>
      </c>
      <c r="AX188" s="909">
        <v>990078915</v>
      </c>
      <c r="AY188" s="864">
        <v>-20617037</v>
      </c>
      <c r="AZ188" s="864">
        <v>982382130</v>
      </c>
      <c r="BA188" s="864">
        <v>7696785</v>
      </c>
      <c r="BB188" s="865">
        <v>0</v>
      </c>
    </row>
    <row r="189" spans="1:54" s="826" customFormat="1" ht="13.5" x14ac:dyDescent="0.2">
      <c r="A189" s="1108" t="s">
        <v>119</v>
      </c>
      <c r="B189" s="1109"/>
      <c r="C189" s="1108"/>
      <c r="D189" s="1109"/>
      <c r="E189" s="1108"/>
      <c r="F189" s="1109"/>
      <c r="G189" s="1108"/>
      <c r="H189" s="1109"/>
      <c r="I189" s="1108"/>
      <c r="J189" s="1109"/>
      <c r="K189" s="1109"/>
      <c r="L189" s="1108"/>
      <c r="M189" s="1109"/>
      <c r="N189" s="1109"/>
      <c r="O189" s="1108"/>
      <c r="P189" s="1109"/>
      <c r="Q189" s="1108"/>
      <c r="R189" s="1109"/>
      <c r="S189" s="1111" t="s">
        <v>27</v>
      </c>
      <c r="T189" s="1109"/>
      <c r="U189" s="1109"/>
      <c r="V189" s="1109"/>
      <c r="W189" s="1109"/>
      <c r="X189" s="1109"/>
      <c r="Y189" s="1109"/>
      <c r="Z189" s="1109"/>
      <c r="AA189" s="1108" t="s">
        <v>305</v>
      </c>
      <c r="AB189" s="1109"/>
      <c r="AC189" s="1109"/>
      <c r="AD189" s="1109"/>
      <c r="AE189" s="1109"/>
      <c r="AF189" s="1108" t="s">
        <v>306</v>
      </c>
      <c r="AG189" s="1109"/>
      <c r="AH189" s="1109"/>
      <c r="AI189" s="863" t="s">
        <v>335</v>
      </c>
      <c r="AJ189" s="1110" t="s">
        <v>353</v>
      </c>
      <c r="AK189" s="1109"/>
      <c r="AL189" s="1109"/>
      <c r="AM189" s="1109"/>
      <c r="AN189" s="1109"/>
      <c r="AO189" s="1109"/>
      <c r="AP189" s="864">
        <v>9021085821</v>
      </c>
      <c r="AQ189" s="913">
        <v>0</v>
      </c>
      <c r="AR189" s="865">
        <v>0</v>
      </c>
      <c r="AS189" s="864">
        <v>-4021085821</v>
      </c>
      <c r="AT189" s="913">
        <v>0</v>
      </c>
      <c r="AU189" s="865">
        <v>0</v>
      </c>
      <c r="AV189" s="909">
        <v>215738409.41</v>
      </c>
      <c r="AW189" s="864">
        <v>-215738409.41</v>
      </c>
      <c r="AX189" s="909">
        <v>215738409.41</v>
      </c>
      <c r="AY189" s="865">
        <v>0</v>
      </c>
      <c r="AZ189" s="864">
        <v>215738409.41</v>
      </c>
      <c r="BA189" s="865">
        <v>0</v>
      </c>
      <c r="BB189" s="865">
        <v>0</v>
      </c>
    </row>
    <row r="190" spans="1:54" s="826" customFormat="1" ht="13.5" x14ac:dyDescent="0.2">
      <c r="A190" s="1108" t="s">
        <v>119</v>
      </c>
      <c r="B190" s="1109"/>
      <c r="C190" s="1108"/>
      <c r="D190" s="1109"/>
      <c r="E190" s="1108"/>
      <c r="F190" s="1109"/>
      <c r="G190" s="1108"/>
      <c r="H190" s="1109"/>
      <c r="I190" s="1108"/>
      <c r="J190" s="1109"/>
      <c r="K190" s="1109"/>
      <c r="L190" s="1108"/>
      <c r="M190" s="1109"/>
      <c r="N190" s="1109"/>
      <c r="O190" s="1108"/>
      <c r="P190" s="1109"/>
      <c r="Q190" s="1108"/>
      <c r="R190" s="1109"/>
      <c r="S190" s="1111" t="s">
        <v>27</v>
      </c>
      <c r="T190" s="1109"/>
      <c r="U190" s="1109"/>
      <c r="V190" s="1109"/>
      <c r="W190" s="1109"/>
      <c r="X190" s="1109"/>
      <c r="Y190" s="1109"/>
      <c r="Z190" s="1109"/>
      <c r="AA190" s="1108" t="s">
        <v>305</v>
      </c>
      <c r="AB190" s="1109"/>
      <c r="AC190" s="1109"/>
      <c r="AD190" s="1109"/>
      <c r="AE190" s="1109"/>
      <c r="AF190" s="1108" t="s">
        <v>306</v>
      </c>
      <c r="AG190" s="1109"/>
      <c r="AH190" s="1109"/>
      <c r="AI190" s="863" t="s">
        <v>318</v>
      </c>
      <c r="AJ190" s="1110" t="s">
        <v>455</v>
      </c>
      <c r="AK190" s="1109"/>
      <c r="AL190" s="1109"/>
      <c r="AM190" s="1109"/>
      <c r="AN190" s="1109"/>
      <c r="AO190" s="1109"/>
      <c r="AP190" s="864">
        <v>2815325822</v>
      </c>
      <c r="AQ190" s="909">
        <v>566300000</v>
      </c>
      <c r="AR190" s="864">
        <v>1779225822</v>
      </c>
      <c r="AS190" s="865">
        <v>0</v>
      </c>
      <c r="AT190" s="913">
        <v>0</v>
      </c>
      <c r="AU190" s="864">
        <v>566300000</v>
      </c>
      <c r="AV190" s="909">
        <v>117873000</v>
      </c>
      <c r="AW190" s="864">
        <v>-117873000</v>
      </c>
      <c r="AX190" s="913">
        <v>0</v>
      </c>
      <c r="AY190" s="864">
        <v>117873000</v>
      </c>
      <c r="AZ190" s="865">
        <v>0</v>
      </c>
      <c r="BA190" s="865">
        <v>0</v>
      </c>
      <c r="BB190" s="865">
        <v>0</v>
      </c>
    </row>
    <row r="191" spans="1:54" x14ac:dyDescent="0.25">
      <c r="A191" s="1089" t="s">
        <v>119</v>
      </c>
      <c r="B191" s="1009"/>
      <c r="C191" s="1089" t="s">
        <v>354</v>
      </c>
      <c r="D191" s="1009"/>
      <c r="E191" s="1089"/>
      <c r="F191" s="1009"/>
      <c r="G191" s="1089"/>
      <c r="H191" s="1009"/>
      <c r="I191" s="1089"/>
      <c r="J191" s="1009"/>
      <c r="K191" s="1009"/>
      <c r="L191" s="1089"/>
      <c r="M191" s="1009"/>
      <c r="N191" s="1009"/>
      <c r="O191" s="1089"/>
      <c r="P191" s="1009"/>
      <c r="Q191" s="1089"/>
      <c r="R191" s="1009"/>
      <c r="S191" s="1096" t="s">
        <v>355</v>
      </c>
      <c r="T191" s="1009"/>
      <c r="U191" s="1009"/>
      <c r="V191" s="1009"/>
      <c r="W191" s="1009"/>
      <c r="X191" s="1009"/>
      <c r="Y191" s="1009"/>
      <c r="Z191" s="1009"/>
      <c r="AA191" s="1089" t="s">
        <v>305</v>
      </c>
      <c r="AB191" s="1009"/>
      <c r="AC191" s="1009"/>
      <c r="AD191" s="1009"/>
      <c r="AE191" s="1009"/>
      <c r="AF191" s="1089" t="s">
        <v>306</v>
      </c>
      <c r="AG191" s="1009"/>
      <c r="AH191" s="1009"/>
      <c r="AI191" s="360" t="s">
        <v>85</v>
      </c>
      <c r="AJ191" s="1090" t="s">
        <v>307</v>
      </c>
      <c r="AK191" s="1009"/>
      <c r="AL191" s="1009"/>
      <c r="AM191" s="1009"/>
      <c r="AN191" s="1009"/>
      <c r="AO191" s="1009"/>
      <c r="AP191" s="673">
        <v>20973920000</v>
      </c>
      <c r="AQ191" s="907">
        <v>561500000</v>
      </c>
      <c r="AR191" s="673">
        <v>2131609973</v>
      </c>
      <c r="AS191" s="673">
        <v>-1973920000</v>
      </c>
      <c r="AT191" s="907">
        <v>687835350</v>
      </c>
      <c r="AU191" s="673">
        <v>-126335350</v>
      </c>
      <c r="AV191" s="907">
        <v>966963577</v>
      </c>
      <c r="AW191" s="673">
        <v>-279128227</v>
      </c>
      <c r="AX191" s="907">
        <v>988578724</v>
      </c>
      <c r="AY191" s="673">
        <v>-21615147</v>
      </c>
      <c r="AZ191" s="673">
        <v>980881939</v>
      </c>
      <c r="BA191" s="673">
        <v>7696785</v>
      </c>
      <c r="BB191" s="674">
        <v>0</v>
      </c>
    </row>
    <row r="192" spans="1:54" x14ac:dyDescent="0.25">
      <c r="A192" s="1089" t="s">
        <v>119</v>
      </c>
      <c r="B192" s="1009"/>
      <c r="C192" s="1089" t="s">
        <v>354</v>
      </c>
      <c r="D192" s="1009"/>
      <c r="E192" s="1089"/>
      <c r="F192" s="1009"/>
      <c r="G192" s="1089"/>
      <c r="H192" s="1009"/>
      <c r="I192" s="1089"/>
      <c r="J192" s="1009"/>
      <c r="K192" s="1009"/>
      <c r="L192" s="1089"/>
      <c r="M192" s="1009"/>
      <c r="N192" s="1009"/>
      <c r="O192" s="1089"/>
      <c r="P192" s="1009"/>
      <c r="Q192" s="1089"/>
      <c r="R192" s="1009"/>
      <c r="S192" s="1096" t="s">
        <v>355</v>
      </c>
      <c r="T192" s="1009"/>
      <c r="U192" s="1009"/>
      <c r="V192" s="1009"/>
      <c r="W192" s="1009"/>
      <c r="X192" s="1009"/>
      <c r="Y192" s="1009"/>
      <c r="Z192" s="1009"/>
      <c r="AA192" s="1089" t="s">
        <v>305</v>
      </c>
      <c r="AB192" s="1009"/>
      <c r="AC192" s="1009"/>
      <c r="AD192" s="1009"/>
      <c r="AE192" s="1009"/>
      <c r="AF192" s="1089" t="s">
        <v>306</v>
      </c>
      <c r="AG192" s="1009"/>
      <c r="AH192" s="1009"/>
      <c r="AI192" s="360" t="s">
        <v>318</v>
      </c>
      <c r="AJ192" s="1090" t="s">
        <v>455</v>
      </c>
      <c r="AK192" s="1009"/>
      <c r="AL192" s="1009"/>
      <c r="AM192" s="1009"/>
      <c r="AN192" s="1009"/>
      <c r="AO192" s="1009"/>
      <c r="AP192" s="673">
        <v>2815325822</v>
      </c>
      <c r="AQ192" s="907">
        <v>566300000</v>
      </c>
      <c r="AR192" s="673">
        <v>1779225822</v>
      </c>
      <c r="AS192" s="674">
        <v>0</v>
      </c>
      <c r="AT192" s="908">
        <v>0</v>
      </c>
      <c r="AU192" s="673">
        <v>566300000</v>
      </c>
      <c r="AV192" s="907">
        <v>117873000</v>
      </c>
      <c r="AW192" s="673">
        <v>-117873000</v>
      </c>
      <c r="AX192" s="908">
        <v>0</v>
      </c>
      <c r="AY192" s="673">
        <v>117873000</v>
      </c>
      <c r="AZ192" s="674">
        <v>0</v>
      </c>
      <c r="BA192" s="674">
        <v>0</v>
      </c>
      <c r="BB192" s="674">
        <v>0</v>
      </c>
    </row>
    <row r="193" spans="1:54" x14ac:dyDescent="0.25">
      <c r="A193" s="1089" t="s">
        <v>119</v>
      </c>
      <c r="B193" s="1009"/>
      <c r="C193" s="1089" t="s">
        <v>354</v>
      </c>
      <c r="D193" s="1009"/>
      <c r="E193" s="1089" t="s">
        <v>356</v>
      </c>
      <c r="F193" s="1009"/>
      <c r="G193" s="1089"/>
      <c r="H193" s="1009"/>
      <c r="I193" s="1089"/>
      <c r="J193" s="1009"/>
      <c r="K193" s="1009"/>
      <c r="L193" s="1089"/>
      <c r="M193" s="1009"/>
      <c r="N193" s="1009"/>
      <c r="O193" s="1089"/>
      <c r="P193" s="1009"/>
      <c r="Q193" s="1089"/>
      <c r="R193" s="1009"/>
      <c r="S193" s="1096" t="s">
        <v>357</v>
      </c>
      <c r="T193" s="1009"/>
      <c r="U193" s="1009"/>
      <c r="V193" s="1009"/>
      <c r="W193" s="1009"/>
      <c r="X193" s="1009"/>
      <c r="Y193" s="1009"/>
      <c r="Z193" s="1009"/>
      <c r="AA193" s="1089" t="s">
        <v>305</v>
      </c>
      <c r="AB193" s="1009"/>
      <c r="AC193" s="1009"/>
      <c r="AD193" s="1009"/>
      <c r="AE193" s="1009"/>
      <c r="AF193" s="1089" t="s">
        <v>306</v>
      </c>
      <c r="AG193" s="1009"/>
      <c r="AH193" s="1009"/>
      <c r="AI193" s="360" t="s">
        <v>85</v>
      </c>
      <c r="AJ193" s="1090" t="s">
        <v>307</v>
      </c>
      <c r="AK193" s="1009"/>
      <c r="AL193" s="1009"/>
      <c r="AM193" s="1009"/>
      <c r="AN193" s="1009"/>
      <c r="AO193" s="1009"/>
      <c r="AP193" s="673">
        <v>20973920000</v>
      </c>
      <c r="AQ193" s="907">
        <v>561500000</v>
      </c>
      <c r="AR193" s="673">
        <v>2131609973</v>
      </c>
      <c r="AS193" s="673">
        <v>-1973920000</v>
      </c>
      <c r="AT193" s="907">
        <v>687835350</v>
      </c>
      <c r="AU193" s="673">
        <v>-126335350</v>
      </c>
      <c r="AV193" s="907">
        <v>966963577</v>
      </c>
      <c r="AW193" s="673">
        <v>-279128227</v>
      </c>
      <c r="AX193" s="907">
        <v>988578724</v>
      </c>
      <c r="AY193" s="673">
        <v>-21615147</v>
      </c>
      <c r="AZ193" s="673">
        <v>980881939</v>
      </c>
      <c r="BA193" s="673">
        <v>7696785</v>
      </c>
      <c r="BB193" s="674">
        <v>0</v>
      </c>
    </row>
    <row r="194" spans="1:54" x14ac:dyDescent="0.25">
      <c r="A194" s="1089" t="s">
        <v>119</v>
      </c>
      <c r="B194" s="1009"/>
      <c r="C194" s="1089" t="s">
        <v>354</v>
      </c>
      <c r="D194" s="1009"/>
      <c r="E194" s="1089" t="s">
        <v>356</v>
      </c>
      <c r="F194" s="1009"/>
      <c r="G194" s="1089"/>
      <c r="H194" s="1009"/>
      <c r="I194" s="1089"/>
      <c r="J194" s="1009"/>
      <c r="K194" s="1009"/>
      <c r="L194" s="1089"/>
      <c r="M194" s="1009"/>
      <c r="N194" s="1009"/>
      <c r="O194" s="1089"/>
      <c r="P194" s="1009"/>
      <c r="Q194" s="1089"/>
      <c r="R194" s="1009"/>
      <c r="S194" s="1096" t="s">
        <v>357</v>
      </c>
      <c r="T194" s="1009"/>
      <c r="U194" s="1009"/>
      <c r="V194" s="1009"/>
      <c r="W194" s="1009"/>
      <c r="X194" s="1009"/>
      <c r="Y194" s="1009"/>
      <c r="Z194" s="1009"/>
      <c r="AA194" s="1089" t="s">
        <v>305</v>
      </c>
      <c r="AB194" s="1009"/>
      <c r="AC194" s="1009"/>
      <c r="AD194" s="1009"/>
      <c r="AE194" s="1009"/>
      <c r="AF194" s="1089" t="s">
        <v>306</v>
      </c>
      <c r="AG194" s="1009"/>
      <c r="AH194" s="1009"/>
      <c r="AI194" s="360" t="s">
        <v>318</v>
      </c>
      <c r="AJ194" s="1090" t="s">
        <v>455</v>
      </c>
      <c r="AK194" s="1009"/>
      <c r="AL194" s="1009"/>
      <c r="AM194" s="1009"/>
      <c r="AN194" s="1009"/>
      <c r="AO194" s="1009"/>
      <c r="AP194" s="673">
        <v>2815325822</v>
      </c>
      <c r="AQ194" s="907">
        <v>566300000</v>
      </c>
      <c r="AR194" s="673">
        <v>1779225822</v>
      </c>
      <c r="AS194" s="674">
        <v>0</v>
      </c>
      <c r="AT194" s="908">
        <v>0</v>
      </c>
      <c r="AU194" s="673">
        <v>566300000</v>
      </c>
      <c r="AV194" s="907">
        <v>117873000</v>
      </c>
      <c r="AW194" s="673">
        <v>-117873000</v>
      </c>
      <c r="AX194" s="908">
        <v>0</v>
      </c>
      <c r="AY194" s="673">
        <v>117873000</v>
      </c>
      <c r="AZ194" s="674">
        <v>0</v>
      </c>
      <c r="BA194" s="674">
        <v>0</v>
      </c>
      <c r="BB194" s="674">
        <v>0</v>
      </c>
    </row>
    <row r="195" spans="1:54" s="869" customFormat="1" x14ac:dyDescent="0.25">
      <c r="A195" s="1101" t="s">
        <v>119</v>
      </c>
      <c r="B195" s="1098"/>
      <c r="C195" s="1101" t="s">
        <v>354</v>
      </c>
      <c r="D195" s="1098"/>
      <c r="E195" s="1101" t="s">
        <v>356</v>
      </c>
      <c r="F195" s="1098"/>
      <c r="G195" s="1101" t="s">
        <v>311</v>
      </c>
      <c r="H195" s="1098"/>
      <c r="I195" s="1101"/>
      <c r="J195" s="1098"/>
      <c r="K195" s="1098"/>
      <c r="L195" s="1101"/>
      <c r="M195" s="1098"/>
      <c r="N195" s="1098"/>
      <c r="O195" s="1101"/>
      <c r="P195" s="1098"/>
      <c r="Q195" s="1101"/>
      <c r="R195" s="1098"/>
      <c r="S195" s="1103" t="s">
        <v>269</v>
      </c>
      <c r="T195" s="1098"/>
      <c r="U195" s="1098"/>
      <c r="V195" s="1098"/>
      <c r="W195" s="1098"/>
      <c r="X195" s="1098"/>
      <c r="Y195" s="1098"/>
      <c r="Z195" s="1098"/>
      <c r="AA195" s="1101" t="s">
        <v>305</v>
      </c>
      <c r="AB195" s="1098"/>
      <c r="AC195" s="1098"/>
      <c r="AD195" s="1098"/>
      <c r="AE195" s="1098"/>
      <c r="AF195" s="1101" t="s">
        <v>306</v>
      </c>
      <c r="AG195" s="1098"/>
      <c r="AH195" s="1098"/>
      <c r="AI195" s="866" t="s">
        <v>85</v>
      </c>
      <c r="AJ195" s="1102" t="s">
        <v>307</v>
      </c>
      <c r="AK195" s="1098"/>
      <c r="AL195" s="1098"/>
      <c r="AM195" s="1098"/>
      <c r="AN195" s="1098"/>
      <c r="AO195" s="1098"/>
      <c r="AP195" s="867">
        <v>1700000000</v>
      </c>
      <c r="AQ195" s="911">
        <v>0</v>
      </c>
      <c r="AR195" s="867">
        <v>315000000</v>
      </c>
      <c r="AS195" s="867">
        <v>-400000000</v>
      </c>
      <c r="AT195" s="910">
        <v>49682009</v>
      </c>
      <c r="AU195" s="867">
        <v>-49682009</v>
      </c>
      <c r="AV195" s="910">
        <v>4807677</v>
      </c>
      <c r="AW195" s="867">
        <v>44874332</v>
      </c>
      <c r="AX195" s="910">
        <v>4807677</v>
      </c>
      <c r="AY195" s="868">
        <v>0</v>
      </c>
      <c r="AZ195" s="867">
        <v>4807677</v>
      </c>
      <c r="BA195" s="868">
        <v>0</v>
      </c>
      <c r="BB195" s="868">
        <v>0</v>
      </c>
    </row>
    <row r="196" spans="1:54" s="869" customFormat="1" x14ac:dyDescent="0.25">
      <c r="A196" s="1099" t="s">
        <v>119</v>
      </c>
      <c r="B196" s="1098"/>
      <c r="C196" s="1099" t="s">
        <v>354</v>
      </c>
      <c r="D196" s="1098"/>
      <c r="E196" s="1099" t="s">
        <v>356</v>
      </c>
      <c r="F196" s="1098"/>
      <c r="G196" s="1099" t="s">
        <v>311</v>
      </c>
      <c r="H196" s="1098"/>
      <c r="I196" s="1099"/>
      <c r="J196" s="1098"/>
      <c r="K196" s="1098"/>
      <c r="L196" s="1099"/>
      <c r="M196" s="1098"/>
      <c r="N196" s="1098"/>
      <c r="O196" s="1099"/>
      <c r="P196" s="1098"/>
      <c r="Q196" s="1099"/>
      <c r="R196" s="1098"/>
      <c r="S196" s="1100" t="s">
        <v>269</v>
      </c>
      <c r="T196" s="1098"/>
      <c r="U196" s="1098"/>
      <c r="V196" s="1098"/>
      <c r="W196" s="1098"/>
      <c r="X196" s="1098"/>
      <c r="Y196" s="1098"/>
      <c r="Z196" s="1098"/>
      <c r="AA196" s="1099" t="s">
        <v>305</v>
      </c>
      <c r="AB196" s="1098"/>
      <c r="AC196" s="1098"/>
      <c r="AD196" s="1098"/>
      <c r="AE196" s="1098"/>
      <c r="AF196" s="1099" t="s">
        <v>306</v>
      </c>
      <c r="AG196" s="1098"/>
      <c r="AH196" s="1098"/>
      <c r="AI196" s="870" t="s">
        <v>318</v>
      </c>
      <c r="AJ196" s="1097" t="s">
        <v>455</v>
      </c>
      <c r="AK196" s="1098"/>
      <c r="AL196" s="1098"/>
      <c r="AM196" s="1098"/>
      <c r="AN196" s="1098"/>
      <c r="AO196" s="1098"/>
      <c r="AP196" s="871">
        <v>2815325822</v>
      </c>
      <c r="AQ196" s="907">
        <v>566300000</v>
      </c>
      <c r="AR196" s="871">
        <v>1779225822</v>
      </c>
      <c r="AS196" s="872">
        <v>0</v>
      </c>
      <c r="AT196" s="908">
        <v>0</v>
      </c>
      <c r="AU196" s="871">
        <v>566300000</v>
      </c>
      <c r="AV196" s="907">
        <v>117873000</v>
      </c>
      <c r="AW196" s="871">
        <v>-117873000</v>
      </c>
      <c r="AX196" s="908">
        <v>0</v>
      </c>
      <c r="AY196" s="871">
        <v>117873000</v>
      </c>
      <c r="AZ196" s="872">
        <v>0</v>
      </c>
      <c r="BA196" s="872">
        <v>0</v>
      </c>
      <c r="BB196" s="872">
        <v>0</v>
      </c>
    </row>
    <row r="197" spans="1:54" x14ac:dyDescent="0.25">
      <c r="A197" s="1089" t="s">
        <v>119</v>
      </c>
      <c r="B197" s="1009"/>
      <c r="C197" s="1089" t="s">
        <v>354</v>
      </c>
      <c r="D197" s="1009"/>
      <c r="E197" s="1089" t="s">
        <v>356</v>
      </c>
      <c r="F197" s="1009"/>
      <c r="G197" s="1089" t="s">
        <v>311</v>
      </c>
      <c r="H197" s="1009"/>
      <c r="I197" s="1089" t="s">
        <v>312</v>
      </c>
      <c r="J197" s="1009"/>
      <c r="K197" s="1009"/>
      <c r="L197" s="1089"/>
      <c r="M197" s="1009"/>
      <c r="N197" s="1009"/>
      <c r="O197" s="1089"/>
      <c r="P197" s="1009"/>
      <c r="Q197" s="1089"/>
      <c r="R197" s="1009"/>
      <c r="S197" s="1096" t="s">
        <v>269</v>
      </c>
      <c r="T197" s="1009"/>
      <c r="U197" s="1009"/>
      <c r="V197" s="1009"/>
      <c r="W197" s="1009"/>
      <c r="X197" s="1009"/>
      <c r="Y197" s="1009"/>
      <c r="Z197" s="1009"/>
      <c r="AA197" s="1089" t="s">
        <v>305</v>
      </c>
      <c r="AB197" s="1009"/>
      <c r="AC197" s="1009"/>
      <c r="AD197" s="1009"/>
      <c r="AE197" s="1009"/>
      <c r="AF197" s="1089" t="s">
        <v>306</v>
      </c>
      <c r="AG197" s="1009"/>
      <c r="AH197" s="1009"/>
      <c r="AI197" s="360" t="s">
        <v>85</v>
      </c>
      <c r="AJ197" s="1090" t="s">
        <v>307</v>
      </c>
      <c r="AK197" s="1009"/>
      <c r="AL197" s="1009"/>
      <c r="AM197" s="1009"/>
      <c r="AN197" s="1009"/>
      <c r="AO197" s="1009"/>
      <c r="AP197" s="673">
        <v>1300000000</v>
      </c>
      <c r="AQ197" s="908">
        <v>0</v>
      </c>
      <c r="AR197" s="673">
        <v>315000000</v>
      </c>
      <c r="AS197" s="674">
        <v>0</v>
      </c>
      <c r="AT197" s="907">
        <v>49682009</v>
      </c>
      <c r="AU197" s="673">
        <v>-49682009</v>
      </c>
      <c r="AV197" s="907">
        <v>4807677</v>
      </c>
      <c r="AW197" s="673">
        <v>44874332</v>
      </c>
      <c r="AX197" s="907">
        <v>4807677</v>
      </c>
      <c r="AY197" s="674">
        <v>0</v>
      </c>
      <c r="AZ197" s="673">
        <v>4807677</v>
      </c>
      <c r="BA197" s="674">
        <v>0</v>
      </c>
      <c r="BB197" s="674">
        <v>0</v>
      </c>
    </row>
    <row r="198" spans="1:54" x14ac:dyDescent="0.25">
      <c r="A198" s="1089" t="s">
        <v>119</v>
      </c>
      <c r="B198" s="1009"/>
      <c r="C198" s="1089" t="s">
        <v>354</v>
      </c>
      <c r="D198" s="1009"/>
      <c r="E198" s="1089" t="s">
        <v>356</v>
      </c>
      <c r="F198" s="1009"/>
      <c r="G198" s="1089" t="s">
        <v>311</v>
      </c>
      <c r="H198" s="1009"/>
      <c r="I198" s="1089" t="s">
        <v>312</v>
      </c>
      <c r="J198" s="1009"/>
      <c r="K198" s="1009"/>
      <c r="L198" s="1089"/>
      <c r="M198" s="1009"/>
      <c r="N198" s="1009"/>
      <c r="O198" s="1089"/>
      <c r="P198" s="1009"/>
      <c r="Q198" s="1089"/>
      <c r="R198" s="1009"/>
      <c r="S198" s="1096" t="s">
        <v>269</v>
      </c>
      <c r="T198" s="1009"/>
      <c r="U198" s="1009"/>
      <c r="V198" s="1009"/>
      <c r="W198" s="1009"/>
      <c r="X198" s="1009"/>
      <c r="Y198" s="1009"/>
      <c r="Z198" s="1009"/>
      <c r="AA198" s="1089" t="s">
        <v>305</v>
      </c>
      <c r="AB198" s="1009"/>
      <c r="AC198" s="1009"/>
      <c r="AD198" s="1009"/>
      <c r="AE198" s="1009"/>
      <c r="AF198" s="1089" t="s">
        <v>306</v>
      </c>
      <c r="AG198" s="1009"/>
      <c r="AH198" s="1009"/>
      <c r="AI198" s="360" t="s">
        <v>318</v>
      </c>
      <c r="AJ198" s="1090" t="s">
        <v>455</v>
      </c>
      <c r="AK198" s="1009"/>
      <c r="AL198" s="1009"/>
      <c r="AM198" s="1009"/>
      <c r="AN198" s="1009"/>
      <c r="AO198" s="1009"/>
      <c r="AP198" s="673">
        <v>2815325822</v>
      </c>
      <c r="AQ198" s="907">
        <v>566300000</v>
      </c>
      <c r="AR198" s="673">
        <v>1779225822</v>
      </c>
      <c r="AS198" s="674">
        <v>0</v>
      </c>
      <c r="AT198" s="908">
        <v>0</v>
      </c>
      <c r="AU198" s="673">
        <v>566300000</v>
      </c>
      <c r="AV198" s="907">
        <v>117873000</v>
      </c>
      <c r="AW198" s="673">
        <v>-117873000</v>
      </c>
      <c r="AX198" s="908">
        <v>0</v>
      </c>
      <c r="AY198" s="673">
        <v>117873000</v>
      </c>
      <c r="AZ198" s="674">
        <v>0</v>
      </c>
      <c r="BA198" s="674">
        <v>0</v>
      </c>
      <c r="BB198" s="674">
        <v>0</v>
      </c>
    </row>
    <row r="199" spans="1:54" x14ac:dyDescent="0.25">
      <c r="A199" s="1089" t="s">
        <v>119</v>
      </c>
      <c r="B199" s="1009"/>
      <c r="C199" s="1089" t="s">
        <v>354</v>
      </c>
      <c r="D199" s="1009"/>
      <c r="E199" s="1089" t="s">
        <v>356</v>
      </c>
      <c r="F199" s="1009"/>
      <c r="G199" s="1089" t="s">
        <v>311</v>
      </c>
      <c r="H199" s="1009"/>
      <c r="I199" s="1089" t="s">
        <v>312</v>
      </c>
      <c r="J199" s="1009"/>
      <c r="K199" s="1009"/>
      <c r="L199" s="1089" t="s">
        <v>314</v>
      </c>
      <c r="M199" s="1009"/>
      <c r="N199" s="1009"/>
      <c r="O199" s="1089"/>
      <c r="P199" s="1009"/>
      <c r="Q199" s="1089"/>
      <c r="R199" s="1009"/>
      <c r="S199" s="1096" t="s">
        <v>358</v>
      </c>
      <c r="T199" s="1009"/>
      <c r="U199" s="1009"/>
      <c r="V199" s="1009"/>
      <c r="W199" s="1009"/>
      <c r="X199" s="1009"/>
      <c r="Y199" s="1009"/>
      <c r="Z199" s="1009"/>
      <c r="AA199" s="1089" t="s">
        <v>305</v>
      </c>
      <c r="AB199" s="1009"/>
      <c r="AC199" s="1009"/>
      <c r="AD199" s="1009"/>
      <c r="AE199" s="1009"/>
      <c r="AF199" s="1089" t="s">
        <v>306</v>
      </c>
      <c r="AG199" s="1009"/>
      <c r="AH199" s="1009"/>
      <c r="AI199" s="360" t="s">
        <v>85</v>
      </c>
      <c r="AJ199" s="1090" t="s">
        <v>307</v>
      </c>
      <c r="AK199" s="1009"/>
      <c r="AL199" s="1009"/>
      <c r="AM199" s="1009"/>
      <c r="AN199" s="1009"/>
      <c r="AO199" s="1009"/>
      <c r="AP199" s="673">
        <v>1300000000</v>
      </c>
      <c r="AQ199" s="908">
        <v>0</v>
      </c>
      <c r="AR199" s="673">
        <v>315000000</v>
      </c>
      <c r="AS199" s="674">
        <v>0</v>
      </c>
      <c r="AT199" s="907">
        <v>49682009</v>
      </c>
      <c r="AU199" s="673">
        <v>-49682009</v>
      </c>
      <c r="AV199" s="907">
        <v>4807677</v>
      </c>
      <c r="AW199" s="673">
        <v>44874332</v>
      </c>
      <c r="AX199" s="907">
        <v>4807677</v>
      </c>
      <c r="AY199" s="674">
        <v>0</v>
      </c>
      <c r="AZ199" s="673">
        <v>4807677</v>
      </c>
      <c r="BA199" s="674">
        <v>0</v>
      </c>
      <c r="BB199" s="674">
        <v>0</v>
      </c>
    </row>
    <row r="200" spans="1:54" x14ac:dyDescent="0.25">
      <c r="A200" s="1091" t="s">
        <v>119</v>
      </c>
      <c r="B200" s="1009"/>
      <c r="C200" s="1091" t="s">
        <v>354</v>
      </c>
      <c r="D200" s="1009"/>
      <c r="E200" s="1091" t="s">
        <v>356</v>
      </c>
      <c r="F200" s="1009"/>
      <c r="G200" s="1091" t="s">
        <v>311</v>
      </c>
      <c r="H200" s="1009"/>
      <c r="I200" s="1091" t="s">
        <v>312</v>
      </c>
      <c r="J200" s="1009"/>
      <c r="K200" s="1009"/>
      <c r="L200" s="1091" t="s">
        <v>314</v>
      </c>
      <c r="M200" s="1009"/>
      <c r="N200" s="1009"/>
      <c r="O200" s="1091" t="s">
        <v>311</v>
      </c>
      <c r="P200" s="1009"/>
      <c r="Q200" s="1091"/>
      <c r="R200" s="1009"/>
      <c r="S200" s="1092" t="s">
        <v>364</v>
      </c>
      <c r="T200" s="1009"/>
      <c r="U200" s="1009"/>
      <c r="V200" s="1009"/>
      <c r="W200" s="1009"/>
      <c r="X200" s="1009"/>
      <c r="Y200" s="1009"/>
      <c r="Z200" s="1009"/>
      <c r="AA200" s="1091" t="s">
        <v>305</v>
      </c>
      <c r="AB200" s="1009"/>
      <c r="AC200" s="1009"/>
      <c r="AD200" s="1009"/>
      <c r="AE200" s="1009"/>
      <c r="AF200" s="1091" t="s">
        <v>306</v>
      </c>
      <c r="AG200" s="1009"/>
      <c r="AH200" s="1009"/>
      <c r="AI200" s="363" t="s">
        <v>85</v>
      </c>
      <c r="AJ200" s="1093" t="s">
        <v>307</v>
      </c>
      <c r="AK200" s="1009"/>
      <c r="AL200" s="1009"/>
      <c r="AM200" s="1009"/>
      <c r="AN200" s="1009"/>
      <c r="AO200" s="1009"/>
      <c r="AP200" s="678">
        <v>197200000</v>
      </c>
      <c r="AQ200" s="911">
        <v>0</v>
      </c>
      <c r="AR200" s="678">
        <v>107200000</v>
      </c>
      <c r="AS200" s="679">
        <v>0</v>
      </c>
      <c r="AT200" s="911">
        <v>0</v>
      </c>
      <c r="AU200" s="679">
        <v>0</v>
      </c>
      <c r="AV200" s="911">
        <v>0</v>
      </c>
      <c r="AW200" s="679">
        <v>0</v>
      </c>
      <c r="AX200" s="911">
        <v>0</v>
      </c>
      <c r="AY200" s="679">
        <v>0</v>
      </c>
      <c r="AZ200" s="679">
        <v>0</v>
      </c>
      <c r="BA200" s="679">
        <v>0</v>
      </c>
      <c r="BB200" s="679">
        <v>0</v>
      </c>
    </row>
    <row r="201" spans="1:54" x14ac:dyDescent="0.25">
      <c r="A201" s="1091" t="s">
        <v>119</v>
      </c>
      <c r="B201" s="1009"/>
      <c r="C201" s="1091" t="s">
        <v>354</v>
      </c>
      <c r="D201" s="1009"/>
      <c r="E201" s="1091" t="s">
        <v>356</v>
      </c>
      <c r="F201" s="1009"/>
      <c r="G201" s="1091" t="s">
        <v>311</v>
      </c>
      <c r="H201" s="1009"/>
      <c r="I201" s="1091" t="s">
        <v>312</v>
      </c>
      <c r="J201" s="1009"/>
      <c r="K201" s="1009"/>
      <c r="L201" s="1091" t="s">
        <v>314</v>
      </c>
      <c r="M201" s="1009"/>
      <c r="N201" s="1009"/>
      <c r="O201" s="1091" t="s">
        <v>314</v>
      </c>
      <c r="P201" s="1009"/>
      <c r="Q201" s="1091"/>
      <c r="R201" s="1009"/>
      <c r="S201" s="1092" t="s">
        <v>359</v>
      </c>
      <c r="T201" s="1009"/>
      <c r="U201" s="1009"/>
      <c r="V201" s="1009"/>
      <c r="W201" s="1009"/>
      <c r="X201" s="1009"/>
      <c r="Y201" s="1009"/>
      <c r="Z201" s="1009"/>
      <c r="AA201" s="1091" t="s">
        <v>305</v>
      </c>
      <c r="AB201" s="1009"/>
      <c r="AC201" s="1009"/>
      <c r="AD201" s="1009"/>
      <c r="AE201" s="1009"/>
      <c r="AF201" s="1091" t="s">
        <v>306</v>
      </c>
      <c r="AG201" s="1009"/>
      <c r="AH201" s="1009"/>
      <c r="AI201" s="363" t="s">
        <v>85</v>
      </c>
      <c r="AJ201" s="1093" t="s">
        <v>307</v>
      </c>
      <c r="AK201" s="1009"/>
      <c r="AL201" s="1009"/>
      <c r="AM201" s="1009"/>
      <c r="AN201" s="1009"/>
      <c r="AO201" s="1009"/>
      <c r="AP201" s="678">
        <v>135600000</v>
      </c>
      <c r="AQ201" s="911">
        <v>0</v>
      </c>
      <c r="AR201" s="678">
        <v>30600000</v>
      </c>
      <c r="AS201" s="679">
        <v>0</v>
      </c>
      <c r="AT201" s="911">
        <v>0</v>
      </c>
      <c r="AU201" s="679">
        <v>0</v>
      </c>
      <c r="AV201" s="911">
        <v>0</v>
      </c>
      <c r="AW201" s="679">
        <v>0</v>
      </c>
      <c r="AX201" s="911">
        <v>0</v>
      </c>
      <c r="AY201" s="679">
        <v>0</v>
      </c>
      <c r="AZ201" s="679">
        <v>0</v>
      </c>
      <c r="BA201" s="679">
        <v>0</v>
      </c>
      <c r="BB201" s="679">
        <v>0</v>
      </c>
    </row>
    <row r="202" spans="1:54" x14ac:dyDescent="0.25">
      <c r="A202" s="1091" t="s">
        <v>119</v>
      </c>
      <c r="B202" s="1009"/>
      <c r="C202" s="1091" t="s">
        <v>354</v>
      </c>
      <c r="D202" s="1009"/>
      <c r="E202" s="1091" t="s">
        <v>356</v>
      </c>
      <c r="F202" s="1009"/>
      <c r="G202" s="1091" t="s">
        <v>311</v>
      </c>
      <c r="H202" s="1009"/>
      <c r="I202" s="1091" t="s">
        <v>312</v>
      </c>
      <c r="J202" s="1009"/>
      <c r="K202" s="1009"/>
      <c r="L202" s="1091" t="s">
        <v>314</v>
      </c>
      <c r="M202" s="1009"/>
      <c r="N202" s="1009"/>
      <c r="O202" s="1091" t="s">
        <v>321</v>
      </c>
      <c r="P202" s="1009"/>
      <c r="Q202" s="1091"/>
      <c r="R202" s="1009"/>
      <c r="S202" s="1092" t="s">
        <v>360</v>
      </c>
      <c r="T202" s="1009"/>
      <c r="U202" s="1009"/>
      <c r="V202" s="1009"/>
      <c r="W202" s="1009"/>
      <c r="X202" s="1009"/>
      <c r="Y202" s="1009"/>
      <c r="Z202" s="1009"/>
      <c r="AA202" s="1091" t="s">
        <v>305</v>
      </c>
      <c r="AB202" s="1009"/>
      <c r="AC202" s="1009"/>
      <c r="AD202" s="1009"/>
      <c r="AE202" s="1009"/>
      <c r="AF202" s="1091" t="s">
        <v>306</v>
      </c>
      <c r="AG202" s="1009"/>
      <c r="AH202" s="1009"/>
      <c r="AI202" s="363" t="s">
        <v>85</v>
      </c>
      <c r="AJ202" s="1093" t="s">
        <v>307</v>
      </c>
      <c r="AK202" s="1009"/>
      <c r="AL202" s="1009"/>
      <c r="AM202" s="1009"/>
      <c r="AN202" s="1009"/>
      <c r="AO202" s="1009"/>
      <c r="AP202" s="678">
        <v>341600000</v>
      </c>
      <c r="AQ202" s="911">
        <v>0</v>
      </c>
      <c r="AR202" s="679">
        <v>0</v>
      </c>
      <c r="AS202" s="679">
        <v>0</v>
      </c>
      <c r="AT202" s="911">
        <v>0</v>
      </c>
      <c r="AU202" s="679">
        <v>0</v>
      </c>
      <c r="AV202" s="921">
        <v>4807677</v>
      </c>
      <c r="AW202" s="678">
        <v>-4807677</v>
      </c>
      <c r="AX202" s="910">
        <v>4807677</v>
      </c>
      <c r="AY202" s="679">
        <v>0</v>
      </c>
      <c r="AZ202" s="678">
        <v>4807677</v>
      </c>
      <c r="BA202" s="679">
        <v>0</v>
      </c>
      <c r="BB202" s="679">
        <v>0</v>
      </c>
    </row>
    <row r="203" spans="1:54" x14ac:dyDescent="0.25">
      <c r="A203" s="1091" t="s">
        <v>119</v>
      </c>
      <c r="B203" s="1009"/>
      <c r="C203" s="1091" t="s">
        <v>354</v>
      </c>
      <c r="D203" s="1009"/>
      <c r="E203" s="1091" t="s">
        <v>356</v>
      </c>
      <c r="F203" s="1009"/>
      <c r="G203" s="1091" t="s">
        <v>311</v>
      </c>
      <c r="H203" s="1009"/>
      <c r="I203" s="1091" t="s">
        <v>312</v>
      </c>
      <c r="J203" s="1009"/>
      <c r="K203" s="1009"/>
      <c r="L203" s="1091" t="s">
        <v>314</v>
      </c>
      <c r="M203" s="1009"/>
      <c r="N203" s="1009"/>
      <c r="O203" s="1091" t="s">
        <v>315</v>
      </c>
      <c r="P203" s="1009"/>
      <c r="Q203" s="1091"/>
      <c r="R203" s="1009"/>
      <c r="S203" s="1092" t="s">
        <v>104</v>
      </c>
      <c r="T203" s="1009"/>
      <c r="U203" s="1009"/>
      <c r="V203" s="1009"/>
      <c r="W203" s="1009"/>
      <c r="X203" s="1009"/>
      <c r="Y203" s="1009"/>
      <c r="Z203" s="1009"/>
      <c r="AA203" s="1091" t="s">
        <v>305</v>
      </c>
      <c r="AB203" s="1009"/>
      <c r="AC203" s="1009"/>
      <c r="AD203" s="1009"/>
      <c r="AE203" s="1009"/>
      <c r="AF203" s="1091" t="s">
        <v>306</v>
      </c>
      <c r="AG203" s="1009"/>
      <c r="AH203" s="1009"/>
      <c r="AI203" s="363" t="s">
        <v>85</v>
      </c>
      <c r="AJ203" s="1093" t="s">
        <v>307</v>
      </c>
      <c r="AK203" s="1009"/>
      <c r="AL203" s="1009"/>
      <c r="AM203" s="1009"/>
      <c r="AN203" s="1009"/>
      <c r="AO203" s="1009"/>
      <c r="AP203" s="678">
        <v>394400000</v>
      </c>
      <c r="AQ203" s="911">
        <v>0</v>
      </c>
      <c r="AR203" s="679">
        <v>0</v>
      </c>
      <c r="AS203" s="679">
        <v>0</v>
      </c>
      <c r="AT203" s="910">
        <v>49682009</v>
      </c>
      <c r="AU203" s="678">
        <v>-49682009</v>
      </c>
      <c r="AV203" s="911">
        <v>0</v>
      </c>
      <c r="AW203" s="678">
        <v>49682009</v>
      </c>
      <c r="AX203" s="911">
        <v>0</v>
      </c>
      <c r="AY203" s="679">
        <v>0</v>
      </c>
      <c r="AZ203" s="679">
        <v>0</v>
      </c>
      <c r="BA203" s="679">
        <v>0</v>
      </c>
      <c r="BB203" s="679">
        <v>0</v>
      </c>
    </row>
    <row r="204" spans="1:54" x14ac:dyDescent="0.25">
      <c r="A204" s="1091" t="s">
        <v>119</v>
      </c>
      <c r="B204" s="1009"/>
      <c r="C204" s="1091" t="s">
        <v>354</v>
      </c>
      <c r="D204" s="1009"/>
      <c r="E204" s="1091" t="s">
        <v>356</v>
      </c>
      <c r="F204" s="1009"/>
      <c r="G204" s="1091" t="s">
        <v>311</v>
      </c>
      <c r="H204" s="1009"/>
      <c r="I204" s="1091" t="s">
        <v>312</v>
      </c>
      <c r="J204" s="1009"/>
      <c r="K204" s="1009"/>
      <c r="L204" s="1091" t="s">
        <v>314</v>
      </c>
      <c r="M204" s="1009"/>
      <c r="N204" s="1009"/>
      <c r="O204" s="1091" t="s">
        <v>324</v>
      </c>
      <c r="P204" s="1009"/>
      <c r="Q204" s="1091"/>
      <c r="R204" s="1009"/>
      <c r="S204" s="1092" t="s">
        <v>361</v>
      </c>
      <c r="T204" s="1009"/>
      <c r="U204" s="1009"/>
      <c r="V204" s="1009"/>
      <c r="W204" s="1009"/>
      <c r="X204" s="1009"/>
      <c r="Y204" s="1009"/>
      <c r="Z204" s="1009"/>
      <c r="AA204" s="1091" t="s">
        <v>305</v>
      </c>
      <c r="AB204" s="1009"/>
      <c r="AC204" s="1009"/>
      <c r="AD204" s="1009"/>
      <c r="AE204" s="1009"/>
      <c r="AF204" s="1091" t="s">
        <v>306</v>
      </c>
      <c r="AG204" s="1009"/>
      <c r="AH204" s="1009"/>
      <c r="AI204" s="363" t="s">
        <v>85</v>
      </c>
      <c r="AJ204" s="1093" t="s">
        <v>307</v>
      </c>
      <c r="AK204" s="1009"/>
      <c r="AL204" s="1009"/>
      <c r="AM204" s="1009"/>
      <c r="AN204" s="1009"/>
      <c r="AO204" s="1009"/>
      <c r="AP204" s="678">
        <v>230000000</v>
      </c>
      <c r="AQ204" s="911">
        <v>0</v>
      </c>
      <c r="AR204" s="678">
        <v>176000000</v>
      </c>
      <c r="AS204" s="679">
        <v>0</v>
      </c>
      <c r="AT204" s="911">
        <v>0</v>
      </c>
      <c r="AU204" s="679">
        <v>0</v>
      </c>
      <c r="AV204" s="911">
        <v>0</v>
      </c>
      <c r="AW204" s="679">
        <v>0</v>
      </c>
      <c r="AX204" s="911">
        <v>0</v>
      </c>
      <c r="AY204" s="679">
        <v>0</v>
      </c>
      <c r="AZ204" s="679">
        <v>0</v>
      </c>
      <c r="BA204" s="679">
        <v>0</v>
      </c>
      <c r="BB204" s="679">
        <v>0</v>
      </c>
    </row>
    <row r="205" spans="1:54" x14ac:dyDescent="0.25">
      <c r="A205" s="1091" t="s">
        <v>119</v>
      </c>
      <c r="B205" s="1009"/>
      <c r="C205" s="1091" t="s">
        <v>354</v>
      </c>
      <c r="D205" s="1009"/>
      <c r="E205" s="1091" t="s">
        <v>356</v>
      </c>
      <c r="F205" s="1009"/>
      <c r="G205" s="1091" t="s">
        <v>311</v>
      </c>
      <c r="H205" s="1009"/>
      <c r="I205" s="1091" t="s">
        <v>312</v>
      </c>
      <c r="J205" s="1009"/>
      <c r="K205" s="1009"/>
      <c r="L205" s="1091" t="s">
        <v>314</v>
      </c>
      <c r="M205" s="1009"/>
      <c r="N205" s="1009"/>
      <c r="O205" s="1091" t="s">
        <v>100</v>
      </c>
      <c r="P205" s="1009"/>
      <c r="Q205" s="1091"/>
      <c r="R205" s="1009"/>
      <c r="S205" s="1092" t="s">
        <v>362</v>
      </c>
      <c r="T205" s="1009"/>
      <c r="U205" s="1009"/>
      <c r="V205" s="1009"/>
      <c r="W205" s="1009"/>
      <c r="X205" s="1009"/>
      <c r="Y205" s="1009"/>
      <c r="Z205" s="1009"/>
      <c r="AA205" s="1091" t="s">
        <v>305</v>
      </c>
      <c r="AB205" s="1009"/>
      <c r="AC205" s="1009"/>
      <c r="AD205" s="1009"/>
      <c r="AE205" s="1009"/>
      <c r="AF205" s="1091" t="s">
        <v>306</v>
      </c>
      <c r="AG205" s="1009"/>
      <c r="AH205" s="1009"/>
      <c r="AI205" s="363" t="s">
        <v>85</v>
      </c>
      <c r="AJ205" s="1093" t="s">
        <v>307</v>
      </c>
      <c r="AK205" s="1009"/>
      <c r="AL205" s="1009"/>
      <c r="AM205" s="1009"/>
      <c r="AN205" s="1009"/>
      <c r="AO205" s="1009"/>
      <c r="AP205" s="678">
        <v>1200000</v>
      </c>
      <c r="AQ205" s="911">
        <v>0</v>
      </c>
      <c r="AR205" s="678">
        <v>1200000</v>
      </c>
      <c r="AS205" s="679">
        <v>0</v>
      </c>
      <c r="AT205" s="911">
        <v>0</v>
      </c>
      <c r="AU205" s="679">
        <v>0</v>
      </c>
      <c r="AV205" s="911">
        <v>0</v>
      </c>
      <c r="AW205" s="679">
        <v>0</v>
      </c>
      <c r="AX205" s="911">
        <v>0</v>
      </c>
      <c r="AY205" s="679">
        <v>0</v>
      </c>
      <c r="AZ205" s="679">
        <v>0</v>
      </c>
      <c r="BA205" s="679">
        <v>0</v>
      </c>
      <c r="BB205" s="679">
        <v>0</v>
      </c>
    </row>
    <row r="206" spans="1:54" x14ac:dyDescent="0.25">
      <c r="A206" s="1089" t="s">
        <v>119</v>
      </c>
      <c r="B206" s="1009"/>
      <c r="C206" s="1089" t="s">
        <v>354</v>
      </c>
      <c r="D206" s="1009"/>
      <c r="E206" s="1089" t="s">
        <v>356</v>
      </c>
      <c r="F206" s="1009"/>
      <c r="G206" s="1089" t="s">
        <v>311</v>
      </c>
      <c r="H206" s="1009"/>
      <c r="I206" s="1089" t="s">
        <v>312</v>
      </c>
      <c r="J206" s="1009"/>
      <c r="K206" s="1009"/>
      <c r="L206" s="1089" t="s">
        <v>321</v>
      </c>
      <c r="M206" s="1009"/>
      <c r="N206" s="1009"/>
      <c r="O206" s="1089"/>
      <c r="P206" s="1009"/>
      <c r="Q206" s="1089"/>
      <c r="R206" s="1009"/>
      <c r="S206" s="1096" t="s">
        <v>456</v>
      </c>
      <c r="T206" s="1009"/>
      <c r="U206" s="1009"/>
      <c r="V206" s="1009"/>
      <c r="W206" s="1009"/>
      <c r="X206" s="1009"/>
      <c r="Y206" s="1009"/>
      <c r="Z206" s="1009"/>
      <c r="AA206" s="1089" t="s">
        <v>305</v>
      </c>
      <c r="AB206" s="1009"/>
      <c r="AC206" s="1009"/>
      <c r="AD206" s="1009"/>
      <c r="AE206" s="1009"/>
      <c r="AF206" s="1089" t="s">
        <v>306</v>
      </c>
      <c r="AG206" s="1009"/>
      <c r="AH206" s="1009"/>
      <c r="AI206" s="360" t="s">
        <v>318</v>
      </c>
      <c r="AJ206" s="1090" t="s">
        <v>455</v>
      </c>
      <c r="AK206" s="1009"/>
      <c r="AL206" s="1009"/>
      <c r="AM206" s="1009"/>
      <c r="AN206" s="1009"/>
      <c r="AO206" s="1009"/>
      <c r="AP206" s="673">
        <v>2815325822</v>
      </c>
      <c r="AQ206" s="907">
        <v>566300000</v>
      </c>
      <c r="AR206" s="673">
        <v>1779225822</v>
      </c>
      <c r="AS206" s="674">
        <v>0</v>
      </c>
      <c r="AT206" s="908">
        <v>0</v>
      </c>
      <c r="AU206" s="673">
        <v>566300000</v>
      </c>
      <c r="AV206" s="922">
        <v>117873000</v>
      </c>
      <c r="AW206" s="673">
        <v>-117873000</v>
      </c>
      <c r="AX206" s="908">
        <v>0</v>
      </c>
      <c r="AY206" s="673">
        <v>117873000</v>
      </c>
      <c r="AZ206" s="674">
        <v>0</v>
      </c>
      <c r="BA206" s="674">
        <v>0</v>
      </c>
      <c r="BB206" s="674">
        <v>0</v>
      </c>
    </row>
    <row r="207" spans="1:54" x14ac:dyDescent="0.25">
      <c r="A207" s="1091" t="s">
        <v>119</v>
      </c>
      <c r="B207" s="1009"/>
      <c r="C207" s="1091" t="s">
        <v>354</v>
      </c>
      <c r="D207" s="1009"/>
      <c r="E207" s="1091" t="s">
        <v>356</v>
      </c>
      <c r="F207" s="1009"/>
      <c r="G207" s="1091" t="s">
        <v>311</v>
      </c>
      <c r="H207" s="1009"/>
      <c r="I207" s="1091" t="s">
        <v>312</v>
      </c>
      <c r="J207" s="1009"/>
      <c r="K207" s="1009"/>
      <c r="L207" s="1091" t="s">
        <v>321</v>
      </c>
      <c r="M207" s="1009"/>
      <c r="N207" s="1009"/>
      <c r="O207" s="1091" t="s">
        <v>311</v>
      </c>
      <c r="P207" s="1009"/>
      <c r="Q207" s="1091"/>
      <c r="R207" s="1009"/>
      <c r="S207" s="1092" t="s">
        <v>364</v>
      </c>
      <c r="T207" s="1009"/>
      <c r="U207" s="1009"/>
      <c r="V207" s="1009"/>
      <c r="W207" s="1009"/>
      <c r="X207" s="1009"/>
      <c r="Y207" s="1009"/>
      <c r="Z207" s="1009"/>
      <c r="AA207" s="1091" t="s">
        <v>305</v>
      </c>
      <c r="AB207" s="1009"/>
      <c r="AC207" s="1009"/>
      <c r="AD207" s="1009"/>
      <c r="AE207" s="1009"/>
      <c r="AF207" s="1091" t="s">
        <v>306</v>
      </c>
      <c r="AG207" s="1009"/>
      <c r="AH207" s="1009"/>
      <c r="AI207" s="363" t="s">
        <v>318</v>
      </c>
      <c r="AJ207" s="1093" t="s">
        <v>455</v>
      </c>
      <c r="AK207" s="1009"/>
      <c r="AL207" s="1009"/>
      <c r="AM207" s="1009"/>
      <c r="AN207" s="1009"/>
      <c r="AO207" s="1009"/>
      <c r="AP207" s="678">
        <v>1217200000</v>
      </c>
      <c r="AQ207" s="910">
        <v>157000000</v>
      </c>
      <c r="AR207" s="678">
        <v>590400000</v>
      </c>
      <c r="AS207" s="679">
        <v>0</v>
      </c>
      <c r="AT207" s="911">
        <v>0</v>
      </c>
      <c r="AU207" s="678">
        <v>157000000</v>
      </c>
      <c r="AV207" s="921">
        <v>117873000</v>
      </c>
      <c r="AW207" s="678">
        <v>-117873000</v>
      </c>
      <c r="AX207" s="911">
        <v>0</v>
      </c>
      <c r="AY207" s="678">
        <v>117873000</v>
      </c>
      <c r="AZ207" s="679">
        <v>0</v>
      </c>
      <c r="BA207" s="679">
        <v>0</v>
      </c>
      <c r="BB207" s="679">
        <v>0</v>
      </c>
    </row>
    <row r="208" spans="1:54" x14ac:dyDescent="0.25">
      <c r="A208" s="1091" t="s">
        <v>119</v>
      </c>
      <c r="B208" s="1009"/>
      <c r="C208" s="1091" t="s">
        <v>354</v>
      </c>
      <c r="D208" s="1009"/>
      <c r="E208" s="1091" t="s">
        <v>356</v>
      </c>
      <c r="F208" s="1009"/>
      <c r="G208" s="1091" t="s">
        <v>311</v>
      </c>
      <c r="H208" s="1009"/>
      <c r="I208" s="1091" t="s">
        <v>312</v>
      </c>
      <c r="J208" s="1009"/>
      <c r="K208" s="1009"/>
      <c r="L208" s="1091" t="s">
        <v>321</v>
      </c>
      <c r="M208" s="1009"/>
      <c r="N208" s="1009"/>
      <c r="O208" s="1091" t="s">
        <v>314</v>
      </c>
      <c r="P208" s="1009"/>
      <c r="Q208" s="1091"/>
      <c r="R208" s="1009"/>
      <c r="S208" s="1092" t="s">
        <v>359</v>
      </c>
      <c r="T208" s="1009"/>
      <c r="U208" s="1009"/>
      <c r="V208" s="1009"/>
      <c r="W208" s="1009"/>
      <c r="X208" s="1009"/>
      <c r="Y208" s="1009"/>
      <c r="Z208" s="1009"/>
      <c r="AA208" s="1091" t="s">
        <v>305</v>
      </c>
      <c r="AB208" s="1009"/>
      <c r="AC208" s="1009"/>
      <c r="AD208" s="1009"/>
      <c r="AE208" s="1009"/>
      <c r="AF208" s="1091" t="s">
        <v>306</v>
      </c>
      <c r="AG208" s="1009"/>
      <c r="AH208" s="1009"/>
      <c r="AI208" s="363" t="s">
        <v>318</v>
      </c>
      <c r="AJ208" s="1093" t="s">
        <v>455</v>
      </c>
      <c r="AK208" s="1009"/>
      <c r="AL208" s="1009"/>
      <c r="AM208" s="1009"/>
      <c r="AN208" s="1009"/>
      <c r="AO208" s="1009"/>
      <c r="AP208" s="678">
        <v>228000000</v>
      </c>
      <c r="AQ208" s="910">
        <v>228000000</v>
      </c>
      <c r="AR208" s="679">
        <v>0</v>
      </c>
      <c r="AS208" s="679">
        <v>0</v>
      </c>
      <c r="AT208" s="911">
        <v>0</v>
      </c>
      <c r="AU208" s="678">
        <v>228000000</v>
      </c>
      <c r="AV208" s="911">
        <v>0</v>
      </c>
      <c r="AW208" s="679">
        <v>0</v>
      </c>
      <c r="AX208" s="911">
        <v>0</v>
      </c>
      <c r="AY208" s="679">
        <v>0</v>
      </c>
      <c r="AZ208" s="679">
        <v>0</v>
      </c>
      <c r="BA208" s="679">
        <v>0</v>
      </c>
      <c r="BB208" s="679">
        <v>0</v>
      </c>
    </row>
    <row r="209" spans="1:54" x14ac:dyDescent="0.25">
      <c r="A209" s="1091" t="s">
        <v>119</v>
      </c>
      <c r="B209" s="1009"/>
      <c r="C209" s="1091" t="s">
        <v>354</v>
      </c>
      <c r="D209" s="1009"/>
      <c r="E209" s="1091" t="s">
        <v>356</v>
      </c>
      <c r="F209" s="1009"/>
      <c r="G209" s="1091" t="s">
        <v>311</v>
      </c>
      <c r="H209" s="1009"/>
      <c r="I209" s="1091" t="s">
        <v>312</v>
      </c>
      <c r="J209" s="1009"/>
      <c r="K209" s="1009"/>
      <c r="L209" s="1091" t="s">
        <v>321</v>
      </c>
      <c r="M209" s="1009"/>
      <c r="N209" s="1009"/>
      <c r="O209" s="1091" t="s">
        <v>321</v>
      </c>
      <c r="P209" s="1009"/>
      <c r="Q209" s="1091"/>
      <c r="R209" s="1009"/>
      <c r="S209" s="1092" t="s">
        <v>360</v>
      </c>
      <c r="T209" s="1009"/>
      <c r="U209" s="1009"/>
      <c r="V209" s="1009"/>
      <c r="W209" s="1009"/>
      <c r="X209" s="1009"/>
      <c r="Y209" s="1009"/>
      <c r="Z209" s="1009"/>
      <c r="AA209" s="1091" t="s">
        <v>305</v>
      </c>
      <c r="AB209" s="1009"/>
      <c r="AC209" s="1009"/>
      <c r="AD209" s="1009"/>
      <c r="AE209" s="1009"/>
      <c r="AF209" s="1091" t="s">
        <v>306</v>
      </c>
      <c r="AG209" s="1009"/>
      <c r="AH209" s="1009"/>
      <c r="AI209" s="363" t="s">
        <v>318</v>
      </c>
      <c r="AJ209" s="1093" t="s">
        <v>455</v>
      </c>
      <c r="AK209" s="1009"/>
      <c r="AL209" s="1009"/>
      <c r="AM209" s="1009"/>
      <c r="AN209" s="1009"/>
      <c r="AO209" s="1009"/>
      <c r="AP209" s="678">
        <v>164000000</v>
      </c>
      <c r="AQ209" s="910">
        <v>164000000</v>
      </c>
      <c r="AR209" s="679">
        <v>0</v>
      </c>
      <c r="AS209" s="679">
        <v>0</v>
      </c>
      <c r="AT209" s="911">
        <v>0</v>
      </c>
      <c r="AU209" s="678">
        <v>164000000</v>
      </c>
      <c r="AV209" s="911">
        <v>0</v>
      </c>
      <c r="AW209" s="679">
        <v>0</v>
      </c>
      <c r="AX209" s="911">
        <v>0</v>
      </c>
      <c r="AY209" s="679">
        <v>0</v>
      </c>
      <c r="AZ209" s="679">
        <v>0</v>
      </c>
      <c r="BA209" s="679">
        <v>0</v>
      </c>
      <c r="BB209" s="679">
        <v>0</v>
      </c>
    </row>
    <row r="210" spans="1:54" x14ac:dyDescent="0.25">
      <c r="A210" s="1091" t="s">
        <v>119</v>
      </c>
      <c r="B210" s="1009"/>
      <c r="C210" s="1091" t="s">
        <v>354</v>
      </c>
      <c r="D210" s="1009"/>
      <c r="E210" s="1091" t="s">
        <v>356</v>
      </c>
      <c r="F210" s="1009"/>
      <c r="G210" s="1091" t="s">
        <v>311</v>
      </c>
      <c r="H210" s="1009"/>
      <c r="I210" s="1091" t="s">
        <v>312</v>
      </c>
      <c r="J210" s="1009"/>
      <c r="K210" s="1009"/>
      <c r="L210" s="1091" t="s">
        <v>321</v>
      </c>
      <c r="M210" s="1009"/>
      <c r="N210" s="1009"/>
      <c r="O210" s="1091" t="s">
        <v>315</v>
      </c>
      <c r="P210" s="1009"/>
      <c r="Q210" s="1091"/>
      <c r="R210" s="1009"/>
      <c r="S210" s="1092" t="s">
        <v>104</v>
      </c>
      <c r="T210" s="1009"/>
      <c r="U210" s="1009"/>
      <c r="V210" s="1009"/>
      <c r="W210" s="1009"/>
      <c r="X210" s="1009"/>
      <c r="Y210" s="1009"/>
      <c r="Z210" s="1009"/>
      <c r="AA210" s="1091" t="s">
        <v>305</v>
      </c>
      <c r="AB210" s="1009"/>
      <c r="AC210" s="1009"/>
      <c r="AD210" s="1009"/>
      <c r="AE210" s="1009"/>
      <c r="AF210" s="1091" t="s">
        <v>306</v>
      </c>
      <c r="AG210" s="1009"/>
      <c r="AH210" s="1009"/>
      <c r="AI210" s="363" t="s">
        <v>318</v>
      </c>
      <c r="AJ210" s="1093" t="s">
        <v>455</v>
      </c>
      <c r="AK210" s="1009"/>
      <c r="AL210" s="1009"/>
      <c r="AM210" s="1009"/>
      <c r="AN210" s="1009"/>
      <c r="AO210" s="1009"/>
      <c r="AP210" s="678">
        <v>361540000</v>
      </c>
      <c r="AQ210" s="910">
        <v>17300000</v>
      </c>
      <c r="AR210" s="678">
        <v>344240000</v>
      </c>
      <c r="AS210" s="679">
        <v>0</v>
      </c>
      <c r="AT210" s="911">
        <v>0</v>
      </c>
      <c r="AU210" s="678">
        <v>17300000</v>
      </c>
      <c r="AV210" s="911">
        <v>0</v>
      </c>
      <c r="AW210" s="679">
        <v>0</v>
      </c>
      <c r="AX210" s="911">
        <v>0</v>
      </c>
      <c r="AY210" s="679">
        <v>0</v>
      </c>
      <c r="AZ210" s="679">
        <v>0</v>
      </c>
      <c r="BA210" s="679">
        <v>0</v>
      </c>
      <c r="BB210" s="679">
        <v>0</v>
      </c>
    </row>
    <row r="211" spans="1:54" x14ac:dyDescent="0.25">
      <c r="A211" s="1091" t="s">
        <v>119</v>
      </c>
      <c r="B211" s="1009"/>
      <c r="C211" s="1091" t="s">
        <v>354</v>
      </c>
      <c r="D211" s="1009"/>
      <c r="E211" s="1091" t="s">
        <v>356</v>
      </c>
      <c r="F211" s="1009"/>
      <c r="G211" s="1091" t="s">
        <v>311</v>
      </c>
      <c r="H211" s="1009"/>
      <c r="I211" s="1091" t="s">
        <v>312</v>
      </c>
      <c r="J211" s="1009"/>
      <c r="K211" s="1009"/>
      <c r="L211" s="1091" t="s">
        <v>321</v>
      </c>
      <c r="M211" s="1009"/>
      <c r="N211" s="1009"/>
      <c r="O211" s="1091" t="s">
        <v>100</v>
      </c>
      <c r="P211" s="1009"/>
      <c r="Q211" s="1091"/>
      <c r="R211" s="1009"/>
      <c r="S211" s="1092" t="s">
        <v>362</v>
      </c>
      <c r="T211" s="1009"/>
      <c r="U211" s="1009"/>
      <c r="V211" s="1009"/>
      <c r="W211" s="1009"/>
      <c r="X211" s="1009"/>
      <c r="Y211" s="1009"/>
      <c r="Z211" s="1009"/>
      <c r="AA211" s="1091" t="s">
        <v>305</v>
      </c>
      <c r="AB211" s="1009"/>
      <c r="AC211" s="1009"/>
      <c r="AD211" s="1009"/>
      <c r="AE211" s="1009"/>
      <c r="AF211" s="1091" t="s">
        <v>306</v>
      </c>
      <c r="AG211" s="1009"/>
      <c r="AH211" s="1009"/>
      <c r="AI211" s="363" t="s">
        <v>318</v>
      </c>
      <c r="AJ211" s="1093" t="s">
        <v>455</v>
      </c>
      <c r="AK211" s="1009"/>
      <c r="AL211" s="1009"/>
      <c r="AM211" s="1009"/>
      <c r="AN211" s="1009"/>
      <c r="AO211" s="1009"/>
      <c r="AP211" s="678">
        <v>844585822</v>
      </c>
      <c r="AQ211" s="911">
        <v>0</v>
      </c>
      <c r="AR211" s="678">
        <v>844585822</v>
      </c>
      <c r="AS211" s="679">
        <v>0</v>
      </c>
      <c r="AT211" s="911">
        <v>0</v>
      </c>
      <c r="AU211" s="679">
        <v>0</v>
      </c>
      <c r="AV211" s="911">
        <v>0</v>
      </c>
      <c r="AW211" s="679">
        <v>0</v>
      </c>
      <c r="AX211" s="911">
        <v>0</v>
      </c>
      <c r="AY211" s="679">
        <v>0</v>
      </c>
      <c r="AZ211" s="679">
        <v>0</v>
      </c>
      <c r="BA211" s="679">
        <v>0</v>
      </c>
      <c r="BB211" s="679">
        <v>0</v>
      </c>
    </row>
    <row r="212" spans="1:54" s="869" customFormat="1" x14ac:dyDescent="0.25">
      <c r="A212" s="1101" t="s">
        <v>119</v>
      </c>
      <c r="B212" s="1098"/>
      <c r="C212" s="1101" t="s">
        <v>354</v>
      </c>
      <c r="D212" s="1098"/>
      <c r="E212" s="1101" t="s">
        <v>356</v>
      </c>
      <c r="F212" s="1098"/>
      <c r="G212" s="1101" t="s">
        <v>314</v>
      </c>
      <c r="H212" s="1098"/>
      <c r="I212" s="1101"/>
      <c r="J212" s="1098"/>
      <c r="K212" s="1098"/>
      <c r="L212" s="1101"/>
      <c r="M212" s="1098"/>
      <c r="N212" s="1098"/>
      <c r="O212" s="1101"/>
      <c r="P212" s="1098"/>
      <c r="Q212" s="1101"/>
      <c r="R212" s="1098"/>
      <c r="S212" s="1103" t="s">
        <v>350</v>
      </c>
      <c r="T212" s="1098"/>
      <c r="U212" s="1098"/>
      <c r="V212" s="1098"/>
      <c r="W212" s="1098"/>
      <c r="X212" s="1098"/>
      <c r="Y212" s="1098"/>
      <c r="Z212" s="1098"/>
      <c r="AA212" s="1101" t="s">
        <v>305</v>
      </c>
      <c r="AB212" s="1098"/>
      <c r="AC212" s="1098"/>
      <c r="AD212" s="1098"/>
      <c r="AE212" s="1098"/>
      <c r="AF212" s="1101" t="s">
        <v>306</v>
      </c>
      <c r="AG212" s="1098"/>
      <c r="AH212" s="1098"/>
      <c r="AI212" s="866" t="s">
        <v>85</v>
      </c>
      <c r="AJ212" s="1102" t="s">
        <v>307</v>
      </c>
      <c r="AK212" s="1098"/>
      <c r="AL212" s="1098"/>
      <c r="AM212" s="1098"/>
      <c r="AN212" s="1098"/>
      <c r="AO212" s="1098"/>
      <c r="AP212" s="867">
        <v>1923920000</v>
      </c>
      <c r="AQ212" s="910">
        <v>40000000</v>
      </c>
      <c r="AR212" s="867">
        <v>206140540</v>
      </c>
      <c r="AS212" s="867">
        <v>-323920000</v>
      </c>
      <c r="AT212" s="910">
        <v>15796775</v>
      </c>
      <c r="AU212" s="867">
        <v>24203225</v>
      </c>
      <c r="AV212" s="910">
        <v>97016324</v>
      </c>
      <c r="AW212" s="867">
        <v>-81219549</v>
      </c>
      <c r="AX212" s="910">
        <v>98746681</v>
      </c>
      <c r="AY212" s="867">
        <v>-1730357</v>
      </c>
      <c r="AZ212" s="867">
        <v>98746681</v>
      </c>
      <c r="BA212" s="868">
        <v>0</v>
      </c>
      <c r="BB212" s="868">
        <v>0</v>
      </c>
    </row>
    <row r="213" spans="1:54" s="894" customFormat="1" x14ac:dyDescent="0.25">
      <c r="A213" s="1104" t="s">
        <v>119</v>
      </c>
      <c r="B213" s="1105"/>
      <c r="C213" s="1104" t="s">
        <v>354</v>
      </c>
      <c r="D213" s="1105"/>
      <c r="E213" s="1104" t="s">
        <v>356</v>
      </c>
      <c r="F213" s="1105"/>
      <c r="G213" s="1104" t="s">
        <v>314</v>
      </c>
      <c r="H213" s="1105"/>
      <c r="I213" s="1104" t="s">
        <v>312</v>
      </c>
      <c r="J213" s="1105"/>
      <c r="K213" s="1105"/>
      <c r="L213" s="1104"/>
      <c r="M213" s="1105"/>
      <c r="N213" s="1105"/>
      <c r="O213" s="1104"/>
      <c r="P213" s="1105"/>
      <c r="Q213" s="1104"/>
      <c r="R213" s="1105"/>
      <c r="S213" s="1106" t="s">
        <v>350</v>
      </c>
      <c r="T213" s="1105"/>
      <c r="U213" s="1105"/>
      <c r="V213" s="1105"/>
      <c r="W213" s="1105"/>
      <c r="X213" s="1105"/>
      <c r="Y213" s="1105"/>
      <c r="Z213" s="1105"/>
      <c r="AA213" s="1104" t="s">
        <v>305</v>
      </c>
      <c r="AB213" s="1105"/>
      <c r="AC213" s="1105"/>
      <c r="AD213" s="1105"/>
      <c r="AE213" s="1105"/>
      <c r="AF213" s="1104" t="s">
        <v>306</v>
      </c>
      <c r="AG213" s="1105"/>
      <c r="AH213" s="1105"/>
      <c r="AI213" s="895" t="s">
        <v>85</v>
      </c>
      <c r="AJ213" s="1107" t="s">
        <v>307</v>
      </c>
      <c r="AK213" s="1105"/>
      <c r="AL213" s="1105"/>
      <c r="AM213" s="1105"/>
      <c r="AN213" s="1105"/>
      <c r="AO213" s="1105"/>
      <c r="AP213" s="896">
        <v>1600000000</v>
      </c>
      <c r="AQ213" s="907">
        <v>40000000</v>
      </c>
      <c r="AR213" s="896">
        <v>206140540</v>
      </c>
      <c r="AS213" s="897">
        <v>0</v>
      </c>
      <c r="AT213" s="907">
        <v>15796775</v>
      </c>
      <c r="AU213" s="896">
        <v>24203225</v>
      </c>
      <c r="AV213" s="907">
        <v>97016324</v>
      </c>
      <c r="AW213" s="896">
        <v>-81219549</v>
      </c>
      <c r="AX213" s="907">
        <v>98746681</v>
      </c>
      <c r="AY213" s="896">
        <v>-1730357</v>
      </c>
      <c r="AZ213" s="896">
        <v>98746681</v>
      </c>
      <c r="BA213" s="897">
        <v>0</v>
      </c>
      <c r="BB213" s="897">
        <v>0</v>
      </c>
    </row>
    <row r="214" spans="1:54" x14ac:dyDescent="0.25">
      <c r="A214" s="1089" t="s">
        <v>119</v>
      </c>
      <c r="B214" s="1009"/>
      <c r="C214" s="1089" t="s">
        <v>354</v>
      </c>
      <c r="D214" s="1009"/>
      <c r="E214" s="1089" t="s">
        <v>356</v>
      </c>
      <c r="F214" s="1009"/>
      <c r="G214" s="1089" t="s">
        <v>314</v>
      </c>
      <c r="H214" s="1009"/>
      <c r="I214" s="1089" t="s">
        <v>312</v>
      </c>
      <c r="J214" s="1009"/>
      <c r="K214" s="1009"/>
      <c r="L214" s="1089" t="s">
        <v>311</v>
      </c>
      <c r="M214" s="1009"/>
      <c r="N214" s="1009"/>
      <c r="O214" s="1089"/>
      <c r="P214" s="1009"/>
      <c r="Q214" s="1089"/>
      <c r="R214" s="1009"/>
      <c r="S214" s="1096" t="s">
        <v>363</v>
      </c>
      <c r="T214" s="1009"/>
      <c r="U214" s="1009"/>
      <c r="V214" s="1009"/>
      <c r="W214" s="1009"/>
      <c r="X214" s="1009"/>
      <c r="Y214" s="1009"/>
      <c r="Z214" s="1009"/>
      <c r="AA214" s="1089" t="s">
        <v>305</v>
      </c>
      <c r="AB214" s="1009"/>
      <c r="AC214" s="1009"/>
      <c r="AD214" s="1009"/>
      <c r="AE214" s="1009"/>
      <c r="AF214" s="1089" t="s">
        <v>306</v>
      </c>
      <c r="AG214" s="1009"/>
      <c r="AH214" s="1009"/>
      <c r="AI214" s="360" t="s">
        <v>85</v>
      </c>
      <c r="AJ214" s="1090" t="s">
        <v>307</v>
      </c>
      <c r="AK214" s="1009"/>
      <c r="AL214" s="1009"/>
      <c r="AM214" s="1009"/>
      <c r="AN214" s="1009"/>
      <c r="AO214" s="1009"/>
      <c r="AP214" s="673">
        <v>382300000</v>
      </c>
      <c r="AQ214" s="908">
        <v>0</v>
      </c>
      <c r="AR214" s="673">
        <v>97300000</v>
      </c>
      <c r="AS214" s="674">
        <v>0</v>
      </c>
      <c r="AT214" s="907">
        <v>499055</v>
      </c>
      <c r="AU214" s="673">
        <v>-499055</v>
      </c>
      <c r="AV214" s="907">
        <v>7058350</v>
      </c>
      <c r="AW214" s="673">
        <v>-6559295</v>
      </c>
      <c r="AX214" s="907">
        <v>7340618</v>
      </c>
      <c r="AY214" s="673">
        <v>-282268</v>
      </c>
      <c r="AZ214" s="673">
        <v>7340618</v>
      </c>
      <c r="BA214" s="674">
        <v>0</v>
      </c>
      <c r="BB214" s="674">
        <v>0</v>
      </c>
    </row>
    <row r="215" spans="1:54" x14ac:dyDescent="0.25">
      <c r="A215" s="1091" t="s">
        <v>119</v>
      </c>
      <c r="B215" s="1009"/>
      <c r="C215" s="1091" t="s">
        <v>354</v>
      </c>
      <c r="D215" s="1009"/>
      <c r="E215" s="1091" t="s">
        <v>356</v>
      </c>
      <c r="F215" s="1009"/>
      <c r="G215" s="1091" t="s">
        <v>314</v>
      </c>
      <c r="H215" s="1009"/>
      <c r="I215" s="1091" t="s">
        <v>312</v>
      </c>
      <c r="J215" s="1009"/>
      <c r="K215" s="1009"/>
      <c r="L215" s="1091" t="s">
        <v>311</v>
      </c>
      <c r="M215" s="1009"/>
      <c r="N215" s="1009"/>
      <c r="O215" s="1091" t="s">
        <v>311</v>
      </c>
      <c r="P215" s="1009"/>
      <c r="Q215" s="1091"/>
      <c r="R215" s="1009"/>
      <c r="S215" s="1092" t="s">
        <v>364</v>
      </c>
      <c r="T215" s="1009"/>
      <c r="U215" s="1009"/>
      <c r="V215" s="1009"/>
      <c r="W215" s="1009"/>
      <c r="X215" s="1009"/>
      <c r="Y215" s="1009"/>
      <c r="Z215" s="1009"/>
      <c r="AA215" s="1091" t="s">
        <v>305</v>
      </c>
      <c r="AB215" s="1009"/>
      <c r="AC215" s="1009"/>
      <c r="AD215" s="1009"/>
      <c r="AE215" s="1009"/>
      <c r="AF215" s="1091" t="s">
        <v>306</v>
      </c>
      <c r="AG215" s="1009"/>
      <c r="AH215" s="1009"/>
      <c r="AI215" s="363" t="s">
        <v>85</v>
      </c>
      <c r="AJ215" s="1093" t="s">
        <v>307</v>
      </c>
      <c r="AK215" s="1009"/>
      <c r="AL215" s="1009"/>
      <c r="AM215" s="1009"/>
      <c r="AN215" s="1009"/>
      <c r="AO215" s="1009"/>
      <c r="AP215" s="678">
        <v>177300000</v>
      </c>
      <c r="AQ215" s="911">
        <v>0</v>
      </c>
      <c r="AR215" s="678">
        <v>97300000</v>
      </c>
      <c r="AS215" s="679">
        <v>0</v>
      </c>
      <c r="AT215" s="911">
        <v>0</v>
      </c>
      <c r="AU215" s="679">
        <v>0</v>
      </c>
      <c r="AV215" s="910">
        <v>4500000</v>
      </c>
      <c r="AW215" s="678">
        <v>-4500000</v>
      </c>
      <c r="AX215" s="910">
        <v>4500000</v>
      </c>
      <c r="AY215" s="679">
        <v>0</v>
      </c>
      <c r="AZ215" s="678">
        <v>4500000</v>
      </c>
      <c r="BA215" s="679">
        <v>0</v>
      </c>
      <c r="BB215" s="679">
        <v>0</v>
      </c>
    </row>
    <row r="216" spans="1:54" x14ac:dyDescent="0.25">
      <c r="A216" s="1091" t="s">
        <v>119</v>
      </c>
      <c r="B216" s="1009"/>
      <c r="C216" s="1091" t="s">
        <v>354</v>
      </c>
      <c r="D216" s="1009"/>
      <c r="E216" s="1091" t="s">
        <v>356</v>
      </c>
      <c r="F216" s="1009"/>
      <c r="G216" s="1091" t="s">
        <v>314</v>
      </c>
      <c r="H216" s="1009"/>
      <c r="I216" s="1091" t="s">
        <v>312</v>
      </c>
      <c r="J216" s="1009"/>
      <c r="K216" s="1009"/>
      <c r="L216" s="1091" t="s">
        <v>311</v>
      </c>
      <c r="M216" s="1009"/>
      <c r="N216" s="1009"/>
      <c r="O216" s="1091" t="s">
        <v>314</v>
      </c>
      <c r="P216" s="1009"/>
      <c r="Q216" s="1091"/>
      <c r="R216" s="1009"/>
      <c r="S216" s="1092" t="s">
        <v>359</v>
      </c>
      <c r="T216" s="1009"/>
      <c r="U216" s="1009"/>
      <c r="V216" s="1009"/>
      <c r="W216" s="1009"/>
      <c r="X216" s="1009"/>
      <c r="Y216" s="1009"/>
      <c r="Z216" s="1009"/>
      <c r="AA216" s="1091" t="s">
        <v>305</v>
      </c>
      <c r="AB216" s="1009"/>
      <c r="AC216" s="1009"/>
      <c r="AD216" s="1009"/>
      <c r="AE216" s="1009"/>
      <c r="AF216" s="1091" t="s">
        <v>306</v>
      </c>
      <c r="AG216" s="1009"/>
      <c r="AH216" s="1009"/>
      <c r="AI216" s="363" t="s">
        <v>85</v>
      </c>
      <c r="AJ216" s="1093" t="s">
        <v>307</v>
      </c>
      <c r="AK216" s="1009"/>
      <c r="AL216" s="1009"/>
      <c r="AM216" s="1009"/>
      <c r="AN216" s="1009"/>
      <c r="AO216" s="1009"/>
      <c r="AP216" s="678">
        <v>175000000</v>
      </c>
      <c r="AQ216" s="911">
        <v>0</v>
      </c>
      <c r="AR216" s="679">
        <v>0</v>
      </c>
      <c r="AS216" s="679">
        <v>0</v>
      </c>
      <c r="AT216" s="911">
        <v>0</v>
      </c>
      <c r="AU216" s="679">
        <v>0</v>
      </c>
      <c r="AV216" s="910">
        <v>1405533</v>
      </c>
      <c r="AW216" s="678">
        <v>-1405533</v>
      </c>
      <c r="AX216" s="910">
        <v>1405533</v>
      </c>
      <c r="AY216" s="679">
        <v>0</v>
      </c>
      <c r="AZ216" s="678">
        <v>1405533</v>
      </c>
      <c r="BA216" s="679">
        <v>0</v>
      </c>
      <c r="BB216" s="679">
        <v>0</v>
      </c>
    </row>
    <row r="217" spans="1:54" x14ac:dyDescent="0.25">
      <c r="A217" s="1091" t="s">
        <v>119</v>
      </c>
      <c r="B217" s="1009"/>
      <c r="C217" s="1091" t="s">
        <v>354</v>
      </c>
      <c r="D217" s="1009"/>
      <c r="E217" s="1091" t="s">
        <v>356</v>
      </c>
      <c r="F217" s="1009"/>
      <c r="G217" s="1091" t="s">
        <v>314</v>
      </c>
      <c r="H217" s="1009"/>
      <c r="I217" s="1091" t="s">
        <v>312</v>
      </c>
      <c r="J217" s="1009"/>
      <c r="K217" s="1009"/>
      <c r="L217" s="1091" t="s">
        <v>311</v>
      </c>
      <c r="M217" s="1009"/>
      <c r="N217" s="1009"/>
      <c r="O217" s="1091" t="s">
        <v>321</v>
      </c>
      <c r="P217" s="1009"/>
      <c r="Q217" s="1091"/>
      <c r="R217" s="1009"/>
      <c r="S217" s="1092" t="s">
        <v>360</v>
      </c>
      <c r="T217" s="1009"/>
      <c r="U217" s="1009"/>
      <c r="V217" s="1009"/>
      <c r="W217" s="1009"/>
      <c r="X217" s="1009"/>
      <c r="Y217" s="1009"/>
      <c r="Z217" s="1009"/>
      <c r="AA217" s="1091" t="s">
        <v>305</v>
      </c>
      <c r="AB217" s="1009"/>
      <c r="AC217" s="1009"/>
      <c r="AD217" s="1009"/>
      <c r="AE217" s="1009"/>
      <c r="AF217" s="1091" t="s">
        <v>306</v>
      </c>
      <c r="AG217" s="1009"/>
      <c r="AH217" s="1009"/>
      <c r="AI217" s="363" t="s">
        <v>85</v>
      </c>
      <c r="AJ217" s="1093" t="s">
        <v>307</v>
      </c>
      <c r="AK217" s="1009"/>
      <c r="AL217" s="1009"/>
      <c r="AM217" s="1009"/>
      <c r="AN217" s="1009"/>
      <c r="AO217" s="1009"/>
      <c r="AP217" s="678">
        <v>5000000</v>
      </c>
      <c r="AQ217" s="911">
        <v>0</v>
      </c>
      <c r="AR217" s="679">
        <v>0</v>
      </c>
      <c r="AS217" s="679">
        <v>0</v>
      </c>
      <c r="AT217" s="911">
        <v>0</v>
      </c>
      <c r="AU217" s="679">
        <v>0</v>
      </c>
      <c r="AV217" s="910">
        <v>284140</v>
      </c>
      <c r="AW217" s="678">
        <v>-284140</v>
      </c>
      <c r="AX217" s="910">
        <v>284140</v>
      </c>
      <c r="AY217" s="679">
        <v>0</v>
      </c>
      <c r="AZ217" s="678">
        <v>284140</v>
      </c>
      <c r="BA217" s="679">
        <v>0</v>
      </c>
      <c r="BB217" s="679">
        <v>0</v>
      </c>
    </row>
    <row r="218" spans="1:54" x14ac:dyDescent="0.25">
      <c r="A218" s="1091" t="s">
        <v>119</v>
      </c>
      <c r="B218" s="1009"/>
      <c r="C218" s="1091" t="s">
        <v>354</v>
      </c>
      <c r="D218" s="1009"/>
      <c r="E218" s="1091" t="s">
        <v>356</v>
      </c>
      <c r="F218" s="1009"/>
      <c r="G218" s="1091" t="s">
        <v>314</v>
      </c>
      <c r="H218" s="1009"/>
      <c r="I218" s="1091" t="s">
        <v>312</v>
      </c>
      <c r="J218" s="1009"/>
      <c r="K218" s="1009"/>
      <c r="L218" s="1091" t="s">
        <v>311</v>
      </c>
      <c r="M218" s="1009"/>
      <c r="N218" s="1009"/>
      <c r="O218" s="1091" t="s">
        <v>315</v>
      </c>
      <c r="P218" s="1009"/>
      <c r="Q218" s="1091"/>
      <c r="R218" s="1009"/>
      <c r="S218" s="1092" t="s">
        <v>104</v>
      </c>
      <c r="T218" s="1009"/>
      <c r="U218" s="1009"/>
      <c r="V218" s="1009"/>
      <c r="W218" s="1009"/>
      <c r="X218" s="1009"/>
      <c r="Y218" s="1009"/>
      <c r="Z218" s="1009"/>
      <c r="AA218" s="1091" t="s">
        <v>305</v>
      </c>
      <c r="AB218" s="1009"/>
      <c r="AC218" s="1009"/>
      <c r="AD218" s="1009"/>
      <c r="AE218" s="1009"/>
      <c r="AF218" s="1091" t="s">
        <v>306</v>
      </c>
      <c r="AG218" s="1009"/>
      <c r="AH218" s="1009"/>
      <c r="AI218" s="363" t="s">
        <v>85</v>
      </c>
      <c r="AJ218" s="1093" t="s">
        <v>307</v>
      </c>
      <c r="AK218" s="1009"/>
      <c r="AL218" s="1009"/>
      <c r="AM218" s="1009"/>
      <c r="AN218" s="1009"/>
      <c r="AO218" s="1009"/>
      <c r="AP218" s="678">
        <v>25000000</v>
      </c>
      <c r="AQ218" s="911">
        <v>0</v>
      </c>
      <c r="AR218" s="679">
        <v>0</v>
      </c>
      <c r="AS218" s="679">
        <v>0</v>
      </c>
      <c r="AT218" s="910">
        <v>499055</v>
      </c>
      <c r="AU218" s="678">
        <v>-499055</v>
      </c>
      <c r="AV218" s="910">
        <v>868677</v>
      </c>
      <c r="AW218" s="678">
        <v>-369622</v>
      </c>
      <c r="AX218" s="910">
        <v>1150945</v>
      </c>
      <c r="AY218" s="678">
        <v>-282268</v>
      </c>
      <c r="AZ218" s="678">
        <v>1150945</v>
      </c>
      <c r="BA218" s="679">
        <v>0</v>
      </c>
      <c r="BB218" s="679">
        <v>0</v>
      </c>
    </row>
    <row r="219" spans="1:54" x14ac:dyDescent="0.25">
      <c r="A219" s="1089" t="s">
        <v>119</v>
      </c>
      <c r="B219" s="1009"/>
      <c r="C219" s="1089" t="s">
        <v>354</v>
      </c>
      <c r="D219" s="1009"/>
      <c r="E219" s="1089" t="s">
        <v>356</v>
      </c>
      <c r="F219" s="1009"/>
      <c r="G219" s="1089" t="s">
        <v>314</v>
      </c>
      <c r="H219" s="1009"/>
      <c r="I219" s="1089" t="s">
        <v>312</v>
      </c>
      <c r="J219" s="1009"/>
      <c r="K219" s="1009"/>
      <c r="L219" s="1089" t="s">
        <v>314</v>
      </c>
      <c r="M219" s="1009"/>
      <c r="N219" s="1009"/>
      <c r="O219" s="1089"/>
      <c r="P219" s="1009"/>
      <c r="Q219" s="1089"/>
      <c r="R219" s="1009"/>
      <c r="S219" s="1096" t="s">
        <v>358</v>
      </c>
      <c r="T219" s="1009"/>
      <c r="U219" s="1009"/>
      <c r="V219" s="1009"/>
      <c r="W219" s="1009"/>
      <c r="X219" s="1009"/>
      <c r="Y219" s="1009"/>
      <c r="Z219" s="1009"/>
      <c r="AA219" s="1089" t="s">
        <v>305</v>
      </c>
      <c r="AB219" s="1009"/>
      <c r="AC219" s="1009"/>
      <c r="AD219" s="1009"/>
      <c r="AE219" s="1009"/>
      <c r="AF219" s="1089" t="s">
        <v>306</v>
      </c>
      <c r="AG219" s="1009"/>
      <c r="AH219" s="1009"/>
      <c r="AI219" s="360" t="s">
        <v>85</v>
      </c>
      <c r="AJ219" s="1090" t="s">
        <v>307</v>
      </c>
      <c r="AK219" s="1009"/>
      <c r="AL219" s="1009"/>
      <c r="AM219" s="1009"/>
      <c r="AN219" s="1009"/>
      <c r="AO219" s="1009"/>
      <c r="AP219" s="673">
        <v>1217700000</v>
      </c>
      <c r="AQ219" s="907">
        <v>40000000</v>
      </c>
      <c r="AR219" s="673">
        <v>108840540</v>
      </c>
      <c r="AS219" s="674">
        <v>0</v>
      </c>
      <c r="AT219" s="907">
        <v>15297720</v>
      </c>
      <c r="AU219" s="673">
        <v>24702280</v>
      </c>
      <c r="AV219" s="907">
        <v>89957974</v>
      </c>
      <c r="AW219" s="673">
        <v>-74660254</v>
      </c>
      <c r="AX219" s="907">
        <v>91406063</v>
      </c>
      <c r="AY219" s="673">
        <v>-1448089</v>
      </c>
      <c r="AZ219" s="673">
        <v>91406063</v>
      </c>
      <c r="BA219" s="674">
        <v>0</v>
      </c>
      <c r="BB219" s="674">
        <v>0</v>
      </c>
    </row>
    <row r="220" spans="1:54" x14ac:dyDescent="0.25">
      <c r="A220" s="1091" t="s">
        <v>119</v>
      </c>
      <c r="B220" s="1009"/>
      <c r="C220" s="1091" t="s">
        <v>354</v>
      </c>
      <c r="D220" s="1009"/>
      <c r="E220" s="1091" t="s">
        <v>356</v>
      </c>
      <c r="F220" s="1009"/>
      <c r="G220" s="1091" t="s">
        <v>314</v>
      </c>
      <c r="H220" s="1009"/>
      <c r="I220" s="1091" t="s">
        <v>312</v>
      </c>
      <c r="J220" s="1009"/>
      <c r="K220" s="1009"/>
      <c r="L220" s="1091" t="s">
        <v>314</v>
      </c>
      <c r="M220" s="1009"/>
      <c r="N220" s="1009"/>
      <c r="O220" s="1091" t="s">
        <v>311</v>
      </c>
      <c r="P220" s="1009"/>
      <c r="Q220" s="1091"/>
      <c r="R220" s="1009"/>
      <c r="S220" s="1092" t="s">
        <v>364</v>
      </c>
      <c r="T220" s="1009"/>
      <c r="U220" s="1009"/>
      <c r="V220" s="1009"/>
      <c r="W220" s="1009"/>
      <c r="X220" s="1009"/>
      <c r="Y220" s="1009"/>
      <c r="Z220" s="1009"/>
      <c r="AA220" s="1091" t="s">
        <v>305</v>
      </c>
      <c r="AB220" s="1009"/>
      <c r="AC220" s="1009"/>
      <c r="AD220" s="1009"/>
      <c r="AE220" s="1009"/>
      <c r="AF220" s="1091" t="s">
        <v>306</v>
      </c>
      <c r="AG220" s="1009"/>
      <c r="AH220" s="1009"/>
      <c r="AI220" s="363" t="s">
        <v>85</v>
      </c>
      <c r="AJ220" s="1093" t="s">
        <v>307</v>
      </c>
      <c r="AK220" s="1009"/>
      <c r="AL220" s="1009"/>
      <c r="AM220" s="1009"/>
      <c r="AN220" s="1009"/>
      <c r="AO220" s="1009"/>
      <c r="AP220" s="678">
        <v>172000000</v>
      </c>
      <c r="AQ220" s="911">
        <v>0</v>
      </c>
      <c r="AR220" s="678">
        <v>400000</v>
      </c>
      <c r="AS220" s="679">
        <v>0</v>
      </c>
      <c r="AT220" s="911">
        <v>0</v>
      </c>
      <c r="AU220" s="679">
        <v>0</v>
      </c>
      <c r="AV220" s="910">
        <v>17700000</v>
      </c>
      <c r="AW220" s="678">
        <v>-17700000</v>
      </c>
      <c r="AX220" s="910">
        <v>17700000</v>
      </c>
      <c r="AY220" s="679">
        <v>0</v>
      </c>
      <c r="AZ220" s="678">
        <v>17700000</v>
      </c>
      <c r="BA220" s="679">
        <v>0</v>
      </c>
      <c r="BB220" s="679">
        <v>0</v>
      </c>
    </row>
    <row r="221" spans="1:54" x14ac:dyDescent="0.25">
      <c r="A221" s="1091" t="s">
        <v>119</v>
      </c>
      <c r="B221" s="1009"/>
      <c r="C221" s="1091" t="s">
        <v>354</v>
      </c>
      <c r="D221" s="1009"/>
      <c r="E221" s="1091" t="s">
        <v>356</v>
      </c>
      <c r="F221" s="1009"/>
      <c r="G221" s="1091" t="s">
        <v>314</v>
      </c>
      <c r="H221" s="1009"/>
      <c r="I221" s="1091" t="s">
        <v>312</v>
      </c>
      <c r="J221" s="1009"/>
      <c r="K221" s="1009"/>
      <c r="L221" s="1091" t="s">
        <v>314</v>
      </c>
      <c r="M221" s="1009"/>
      <c r="N221" s="1009"/>
      <c r="O221" s="1091" t="s">
        <v>314</v>
      </c>
      <c r="P221" s="1009"/>
      <c r="Q221" s="1091"/>
      <c r="R221" s="1009"/>
      <c r="S221" s="1092" t="s">
        <v>359</v>
      </c>
      <c r="T221" s="1009"/>
      <c r="U221" s="1009"/>
      <c r="V221" s="1009"/>
      <c r="W221" s="1009"/>
      <c r="X221" s="1009"/>
      <c r="Y221" s="1009"/>
      <c r="Z221" s="1009"/>
      <c r="AA221" s="1091" t="s">
        <v>305</v>
      </c>
      <c r="AB221" s="1009"/>
      <c r="AC221" s="1009"/>
      <c r="AD221" s="1009"/>
      <c r="AE221" s="1009"/>
      <c r="AF221" s="1091" t="s">
        <v>306</v>
      </c>
      <c r="AG221" s="1009"/>
      <c r="AH221" s="1009"/>
      <c r="AI221" s="363" t="s">
        <v>85</v>
      </c>
      <c r="AJ221" s="1093" t="s">
        <v>307</v>
      </c>
      <c r="AK221" s="1009"/>
      <c r="AL221" s="1009"/>
      <c r="AM221" s="1009"/>
      <c r="AN221" s="1009"/>
      <c r="AO221" s="1009"/>
      <c r="AP221" s="678">
        <v>633400000</v>
      </c>
      <c r="AQ221" s="911">
        <v>0</v>
      </c>
      <c r="AR221" s="679">
        <v>0</v>
      </c>
      <c r="AS221" s="679">
        <v>0</v>
      </c>
      <c r="AT221" s="911">
        <v>0</v>
      </c>
      <c r="AU221" s="679">
        <v>0</v>
      </c>
      <c r="AV221" s="911">
        <v>0</v>
      </c>
      <c r="AW221" s="679">
        <v>0</v>
      </c>
      <c r="AX221" s="911">
        <v>0</v>
      </c>
      <c r="AY221" s="679">
        <v>0</v>
      </c>
      <c r="AZ221" s="679">
        <v>0</v>
      </c>
      <c r="BA221" s="679">
        <v>0</v>
      </c>
      <c r="BB221" s="679">
        <v>0</v>
      </c>
    </row>
    <row r="222" spans="1:54" x14ac:dyDescent="0.25">
      <c r="A222" s="1091" t="s">
        <v>119</v>
      </c>
      <c r="B222" s="1009"/>
      <c r="C222" s="1091" t="s">
        <v>354</v>
      </c>
      <c r="D222" s="1009"/>
      <c r="E222" s="1091" t="s">
        <v>356</v>
      </c>
      <c r="F222" s="1009"/>
      <c r="G222" s="1091" t="s">
        <v>314</v>
      </c>
      <c r="H222" s="1009"/>
      <c r="I222" s="1091" t="s">
        <v>312</v>
      </c>
      <c r="J222" s="1009"/>
      <c r="K222" s="1009"/>
      <c r="L222" s="1091" t="s">
        <v>314</v>
      </c>
      <c r="M222" s="1009"/>
      <c r="N222" s="1009"/>
      <c r="O222" s="1091" t="s">
        <v>321</v>
      </c>
      <c r="P222" s="1009"/>
      <c r="Q222" s="1091"/>
      <c r="R222" s="1009"/>
      <c r="S222" s="1092" t="s">
        <v>360</v>
      </c>
      <c r="T222" s="1009"/>
      <c r="U222" s="1009"/>
      <c r="V222" s="1009"/>
      <c r="W222" s="1009"/>
      <c r="X222" s="1009"/>
      <c r="Y222" s="1009"/>
      <c r="Z222" s="1009"/>
      <c r="AA222" s="1091" t="s">
        <v>305</v>
      </c>
      <c r="AB222" s="1009"/>
      <c r="AC222" s="1009"/>
      <c r="AD222" s="1009"/>
      <c r="AE222" s="1009"/>
      <c r="AF222" s="1091" t="s">
        <v>306</v>
      </c>
      <c r="AG222" s="1009"/>
      <c r="AH222" s="1009"/>
      <c r="AI222" s="363" t="s">
        <v>85</v>
      </c>
      <c r="AJ222" s="1093" t="s">
        <v>307</v>
      </c>
      <c r="AK222" s="1009"/>
      <c r="AL222" s="1009"/>
      <c r="AM222" s="1009"/>
      <c r="AN222" s="1009"/>
      <c r="AO222" s="1009"/>
      <c r="AP222" s="678">
        <v>160000000</v>
      </c>
      <c r="AQ222" s="910">
        <v>40000000</v>
      </c>
      <c r="AR222" s="679">
        <v>0</v>
      </c>
      <c r="AS222" s="679">
        <v>0</v>
      </c>
      <c r="AT222" s="911">
        <v>0</v>
      </c>
      <c r="AU222" s="678">
        <v>40000000</v>
      </c>
      <c r="AV222" s="910">
        <v>54097730</v>
      </c>
      <c r="AW222" s="678">
        <v>-54097730</v>
      </c>
      <c r="AX222" s="910">
        <v>54097730</v>
      </c>
      <c r="AY222" s="679">
        <v>0</v>
      </c>
      <c r="AZ222" s="678">
        <v>54097730</v>
      </c>
      <c r="BA222" s="679">
        <v>0</v>
      </c>
      <c r="BB222" s="679">
        <v>0</v>
      </c>
    </row>
    <row r="223" spans="1:54" x14ac:dyDescent="0.25">
      <c r="A223" s="1091" t="s">
        <v>119</v>
      </c>
      <c r="B223" s="1009"/>
      <c r="C223" s="1091" t="s">
        <v>354</v>
      </c>
      <c r="D223" s="1009"/>
      <c r="E223" s="1091" t="s">
        <v>356</v>
      </c>
      <c r="F223" s="1009"/>
      <c r="G223" s="1091" t="s">
        <v>314</v>
      </c>
      <c r="H223" s="1009"/>
      <c r="I223" s="1091" t="s">
        <v>312</v>
      </c>
      <c r="J223" s="1009"/>
      <c r="K223" s="1009"/>
      <c r="L223" s="1091" t="s">
        <v>314</v>
      </c>
      <c r="M223" s="1009"/>
      <c r="N223" s="1009"/>
      <c r="O223" s="1091" t="s">
        <v>315</v>
      </c>
      <c r="P223" s="1009"/>
      <c r="Q223" s="1091"/>
      <c r="R223" s="1009"/>
      <c r="S223" s="1092" t="s">
        <v>104</v>
      </c>
      <c r="T223" s="1009"/>
      <c r="U223" s="1009"/>
      <c r="V223" s="1009"/>
      <c r="W223" s="1009"/>
      <c r="X223" s="1009"/>
      <c r="Y223" s="1009"/>
      <c r="Z223" s="1009"/>
      <c r="AA223" s="1091" t="s">
        <v>305</v>
      </c>
      <c r="AB223" s="1009"/>
      <c r="AC223" s="1009"/>
      <c r="AD223" s="1009"/>
      <c r="AE223" s="1009"/>
      <c r="AF223" s="1091" t="s">
        <v>306</v>
      </c>
      <c r="AG223" s="1009"/>
      <c r="AH223" s="1009"/>
      <c r="AI223" s="363" t="s">
        <v>85</v>
      </c>
      <c r="AJ223" s="1093" t="s">
        <v>307</v>
      </c>
      <c r="AK223" s="1009"/>
      <c r="AL223" s="1009"/>
      <c r="AM223" s="1009"/>
      <c r="AN223" s="1009"/>
      <c r="AO223" s="1009"/>
      <c r="AP223" s="678">
        <v>140000000</v>
      </c>
      <c r="AQ223" s="911">
        <v>0</v>
      </c>
      <c r="AR223" s="679">
        <v>0</v>
      </c>
      <c r="AS223" s="679">
        <v>0</v>
      </c>
      <c r="AT223" s="910">
        <v>15297720</v>
      </c>
      <c r="AU223" s="678">
        <v>-15297720</v>
      </c>
      <c r="AV223" s="910">
        <v>18160244</v>
      </c>
      <c r="AW223" s="678">
        <v>-2862524</v>
      </c>
      <c r="AX223" s="910">
        <v>19608333</v>
      </c>
      <c r="AY223" s="678">
        <v>-1448089</v>
      </c>
      <c r="AZ223" s="678">
        <v>19608333</v>
      </c>
      <c r="BA223" s="679">
        <v>0</v>
      </c>
      <c r="BB223" s="679">
        <v>0</v>
      </c>
    </row>
    <row r="224" spans="1:54" x14ac:dyDescent="0.25">
      <c r="A224" s="1091" t="s">
        <v>119</v>
      </c>
      <c r="B224" s="1009"/>
      <c r="C224" s="1091" t="s">
        <v>354</v>
      </c>
      <c r="D224" s="1009"/>
      <c r="E224" s="1091" t="s">
        <v>356</v>
      </c>
      <c r="F224" s="1009"/>
      <c r="G224" s="1091" t="s">
        <v>314</v>
      </c>
      <c r="H224" s="1009"/>
      <c r="I224" s="1091" t="s">
        <v>312</v>
      </c>
      <c r="J224" s="1009"/>
      <c r="K224" s="1009"/>
      <c r="L224" s="1091" t="s">
        <v>314</v>
      </c>
      <c r="M224" s="1009"/>
      <c r="N224" s="1009"/>
      <c r="O224" s="1091" t="s">
        <v>324</v>
      </c>
      <c r="P224" s="1009"/>
      <c r="Q224" s="1091"/>
      <c r="R224" s="1009"/>
      <c r="S224" s="1092" t="s">
        <v>361</v>
      </c>
      <c r="T224" s="1009"/>
      <c r="U224" s="1009"/>
      <c r="V224" s="1009"/>
      <c r="W224" s="1009"/>
      <c r="X224" s="1009"/>
      <c r="Y224" s="1009"/>
      <c r="Z224" s="1009"/>
      <c r="AA224" s="1091" t="s">
        <v>305</v>
      </c>
      <c r="AB224" s="1009"/>
      <c r="AC224" s="1009"/>
      <c r="AD224" s="1009"/>
      <c r="AE224" s="1009"/>
      <c r="AF224" s="1091" t="s">
        <v>306</v>
      </c>
      <c r="AG224" s="1009"/>
      <c r="AH224" s="1009"/>
      <c r="AI224" s="363" t="s">
        <v>85</v>
      </c>
      <c r="AJ224" s="1093" t="s">
        <v>307</v>
      </c>
      <c r="AK224" s="1009"/>
      <c r="AL224" s="1009"/>
      <c r="AM224" s="1009"/>
      <c r="AN224" s="1009"/>
      <c r="AO224" s="1009"/>
      <c r="AP224" s="678">
        <v>70000000</v>
      </c>
      <c r="AQ224" s="911">
        <v>0</v>
      </c>
      <c r="AR224" s="678">
        <v>70000000</v>
      </c>
      <c r="AS224" s="679">
        <v>0</v>
      </c>
      <c r="AT224" s="911">
        <v>0</v>
      </c>
      <c r="AU224" s="679">
        <v>0</v>
      </c>
      <c r="AV224" s="911">
        <v>0</v>
      </c>
      <c r="AW224" s="679">
        <v>0</v>
      </c>
      <c r="AX224" s="911">
        <v>0</v>
      </c>
      <c r="AY224" s="679">
        <v>0</v>
      </c>
      <c r="AZ224" s="679">
        <v>0</v>
      </c>
      <c r="BA224" s="679">
        <v>0</v>
      </c>
      <c r="BB224" s="679">
        <v>0</v>
      </c>
    </row>
    <row r="225" spans="1:54" x14ac:dyDescent="0.25">
      <c r="A225" s="1091" t="s">
        <v>119</v>
      </c>
      <c r="B225" s="1009"/>
      <c r="C225" s="1091" t="s">
        <v>354</v>
      </c>
      <c r="D225" s="1009"/>
      <c r="E225" s="1091" t="s">
        <v>356</v>
      </c>
      <c r="F225" s="1009"/>
      <c r="G225" s="1091" t="s">
        <v>314</v>
      </c>
      <c r="H225" s="1009"/>
      <c r="I225" s="1091" t="s">
        <v>312</v>
      </c>
      <c r="J225" s="1009"/>
      <c r="K225" s="1009"/>
      <c r="L225" s="1091" t="s">
        <v>314</v>
      </c>
      <c r="M225" s="1009"/>
      <c r="N225" s="1009"/>
      <c r="O225" s="1091" t="s">
        <v>100</v>
      </c>
      <c r="P225" s="1009"/>
      <c r="Q225" s="1091"/>
      <c r="R225" s="1009"/>
      <c r="S225" s="1092" t="s">
        <v>362</v>
      </c>
      <c r="T225" s="1009"/>
      <c r="U225" s="1009"/>
      <c r="V225" s="1009"/>
      <c r="W225" s="1009"/>
      <c r="X225" s="1009"/>
      <c r="Y225" s="1009"/>
      <c r="Z225" s="1009"/>
      <c r="AA225" s="1091" t="s">
        <v>305</v>
      </c>
      <c r="AB225" s="1009"/>
      <c r="AC225" s="1009"/>
      <c r="AD225" s="1009"/>
      <c r="AE225" s="1009"/>
      <c r="AF225" s="1091" t="s">
        <v>306</v>
      </c>
      <c r="AG225" s="1009"/>
      <c r="AH225" s="1009"/>
      <c r="AI225" s="363" t="s">
        <v>85</v>
      </c>
      <c r="AJ225" s="1093" t="s">
        <v>307</v>
      </c>
      <c r="AK225" s="1009"/>
      <c r="AL225" s="1009"/>
      <c r="AM225" s="1009"/>
      <c r="AN225" s="1009"/>
      <c r="AO225" s="1009"/>
      <c r="AP225" s="678">
        <v>42300000</v>
      </c>
      <c r="AQ225" s="911">
        <v>0</v>
      </c>
      <c r="AR225" s="678">
        <v>38440540</v>
      </c>
      <c r="AS225" s="679">
        <v>0</v>
      </c>
      <c r="AT225" s="911">
        <v>0</v>
      </c>
      <c r="AU225" s="679">
        <v>0</v>
      </c>
      <c r="AV225" s="911">
        <v>0</v>
      </c>
      <c r="AW225" s="679">
        <v>0</v>
      </c>
      <c r="AX225" s="911">
        <v>0</v>
      </c>
      <c r="AY225" s="679">
        <v>0</v>
      </c>
      <c r="AZ225" s="679">
        <v>0</v>
      </c>
      <c r="BA225" s="679">
        <v>0</v>
      </c>
      <c r="BB225" s="679">
        <v>0</v>
      </c>
    </row>
    <row r="226" spans="1:54" s="869" customFormat="1" x14ac:dyDescent="0.25">
      <c r="A226" s="1101" t="s">
        <v>119</v>
      </c>
      <c r="B226" s="1098"/>
      <c r="C226" s="1101" t="s">
        <v>354</v>
      </c>
      <c r="D226" s="1098"/>
      <c r="E226" s="1101" t="s">
        <v>356</v>
      </c>
      <c r="F226" s="1098"/>
      <c r="G226" s="1101" t="s">
        <v>321</v>
      </c>
      <c r="H226" s="1098"/>
      <c r="I226" s="1101"/>
      <c r="J226" s="1098"/>
      <c r="K226" s="1098"/>
      <c r="L226" s="1101"/>
      <c r="M226" s="1098"/>
      <c r="N226" s="1098"/>
      <c r="O226" s="1101"/>
      <c r="P226" s="1098"/>
      <c r="Q226" s="1101"/>
      <c r="R226" s="1098"/>
      <c r="S226" s="1103" t="s">
        <v>352</v>
      </c>
      <c r="T226" s="1098"/>
      <c r="U226" s="1098"/>
      <c r="V226" s="1098"/>
      <c r="W226" s="1098"/>
      <c r="X226" s="1098"/>
      <c r="Y226" s="1098"/>
      <c r="Z226" s="1098"/>
      <c r="AA226" s="1101" t="s">
        <v>305</v>
      </c>
      <c r="AB226" s="1098"/>
      <c r="AC226" s="1098"/>
      <c r="AD226" s="1098"/>
      <c r="AE226" s="1098"/>
      <c r="AF226" s="1101" t="s">
        <v>306</v>
      </c>
      <c r="AG226" s="1098"/>
      <c r="AH226" s="1098"/>
      <c r="AI226" s="866" t="s">
        <v>85</v>
      </c>
      <c r="AJ226" s="1102" t="s">
        <v>307</v>
      </c>
      <c r="AK226" s="1098"/>
      <c r="AL226" s="1098"/>
      <c r="AM226" s="1098"/>
      <c r="AN226" s="1098"/>
      <c r="AO226" s="1098"/>
      <c r="AP226" s="867">
        <v>3850000000</v>
      </c>
      <c r="AQ226" s="910">
        <v>38000000</v>
      </c>
      <c r="AR226" s="867">
        <v>287633119</v>
      </c>
      <c r="AS226" s="867">
        <v>-650000000</v>
      </c>
      <c r="AT226" s="910">
        <v>43457975</v>
      </c>
      <c r="AU226" s="867">
        <v>-5457975</v>
      </c>
      <c r="AV226" s="910">
        <v>192296987</v>
      </c>
      <c r="AW226" s="867">
        <v>-148839012</v>
      </c>
      <c r="AX226" s="910">
        <v>197123744</v>
      </c>
      <c r="AY226" s="867">
        <v>-4826757</v>
      </c>
      <c r="AZ226" s="867">
        <v>189426959</v>
      </c>
      <c r="BA226" s="867">
        <v>7696785</v>
      </c>
      <c r="BB226" s="868">
        <v>0</v>
      </c>
    </row>
    <row r="227" spans="1:54" x14ac:dyDescent="0.25">
      <c r="A227" s="1089" t="s">
        <v>119</v>
      </c>
      <c r="B227" s="1009"/>
      <c r="C227" s="1089" t="s">
        <v>354</v>
      </c>
      <c r="D227" s="1009"/>
      <c r="E227" s="1089" t="s">
        <v>356</v>
      </c>
      <c r="F227" s="1009"/>
      <c r="G227" s="1089" t="s">
        <v>321</v>
      </c>
      <c r="H227" s="1009"/>
      <c r="I227" s="1089" t="s">
        <v>312</v>
      </c>
      <c r="J227" s="1009"/>
      <c r="K227" s="1009"/>
      <c r="L227" s="1089"/>
      <c r="M227" s="1009"/>
      <c r="N227" s="1009"/>
      <c r="O227" s="1089"/>
      <c r="P227" s="1009"/>
      <c r="Q227" s="1089"/>
      <c r="R227" s="1009"/>
      <c r="S227" s="1096" t="s">
        <v>352</v>
      </c>
      <c r="T227" s="1009"/>
      <c r="U227" s="1009"/>
      <c r="V227" s="1009"/>
      <c r="W227" s="1009"/>
      <c r="X227" s="1009"/>
      <c r="Y227" s="1009"/>
      <c r="Z227" s="1009"/>
      <c r="AA227" s="1089" t="s">
        <v>305</v>
      </c>
      <c r="AB227" s="1009"/>
      <c r="AC227" s="1009"/>
      <c r="AD227" s="1009"/>
      <c r="AE227" s="1009"/>
      <c r="AF227" s="1089" t="s">
        <v>306</v>
      </c>
      <c r="AG227" s="1009"/>
      <c r="AH227" s="1009"/>
      <c r="AI227" s="360" t="s">
        <v>85</v>
      </c>
      <c r="AJ227" s="1090" t="s">
        <v>307</v>
      </c>
      <c r="AK227" s="1009"/>
      <c r="AL227" s="1009"/>
      <c r="AM227" s="1009"/>
      <c r="AN227" s="1009"/>
      <c r="AO227" s="1009"/>
      <c r="AP227" s="673">
        <v>2500000000</v>
      </c>
      <c r="AQ227" s="907">
        <v>38000000</v>
      </c>
      <c r="AR227" s="673">
        <v>287633119</v>
      </c>
      <c r="AS227" s="674">
        <v>0</v>
      </c>
      <c r="AT227" s="907">
        <v>43457975</v>
      </c>
      <c r="AU227" s="673">
        <v>-5457975</v>
      </c>
      <c r="AV227" s="907">
        <v>192296987</v>
      </c>
      <c r="AW227" s="673">
        <v>-148839012</v>
      </c>
      <c r="AX227" s="907">
        <v>197123744</v>
      </c>
      <c r="AY227" s="673">
        <v>-4826757</v>
      </c>
      <c r="AZ227" s="673">
        <v>189426959</v>
      </c>
      <c r="BA227" s="673">
        <v>7696785</v>
      </c>
      <c r="BB227" s="674">
        <v>0</v>
      </c>
    </row>
    <row r="228" spans="1:54" x14ac:dyDescent="0.25">
      <c r="A228" s="1089" t="s">
        <v>119</v>
      </c>
      <c r="B228" s="1009"/>
      <c r="C228" s="1089" t="s">
        <v>354</v>
      </c>
      <c r="D228" s="1009"/>
      <c r="E228" s="1089" t="s">
        <v>356</v>
      </c>
      <c r="F228" s="1009"/>
      <c r="G228" s="1089" t="s">
        <v>321</v>
      </c>
      <c r="H228" s="1009"/>
      <c r="I228" s="1089" t="s">
        <v>312</v>
      </c>
      <c r="J228" s="1009"/>
      <c r="K228" s="1009"/>
      <c r="L228" s="1089" t="s">
        <v>311</v>
      </c>
      <c r="M228" s="1009"/>
      <c r="N228" s="1009"/>
      <c r="O228" s="1089"/>
      <c r="P228" s="1009"/>
      <c r="Q228" s="1089"/>
      <c r="R228" s="1009"/>
      <c r="S228" s="1096" t="s">
        <v>363</v>
      </c>
      <c r="T228" s="1009"/>
      <c r="U228" s="1009"/>
      <c r="V228" s="1009"/>
      <c r="W228" s="1009"/>
      <c r="X228" s="1009"/>
      <c r="Y228" s="1009"/>
      <c r="Z228" s="1009"/>
      <c r="AA228" s="1089" t="s">
        <v>305</v>
      </c>
      <c r="AB228" s="1009"/>
      <c r="AC228" s="1009"/>
      <c r="AD228" s="1009"/>
      <c r="AE228" s="1009"/>
      <c r="AF228" s="1089" t="s">
        <v>306</v>
      </c>
      <c r="AG228" s="1009"/>
      <c r="AH228" s="1009"/>
      <c r="AI228" s="360" t="s">
        <v>85</v>
      </c>
      <c r="AJ228" s="1090" t="s">
        <v>307</v>
      </c>
      <c r="AK228" s="1009"/>
      <c r="AL228" s="1009"/>
      <c r="AM228" s="1009"/>
      <c r="AN228" s="1009"/>
      <c r="AO228" s="1009"/>
      <c r="AP228" s="674">
        <v>0</v>
      </c>
      <c r="AQ228" s="908">
        <v>0</v>
      </c>
      <c r="AR228" s="674">
        <v>0</v>
      </c>
      <c r="AS228" s="674">
        <v>0</v>
      </c>
      <c r="AT228" s="908">
        <v>0</v>
      </c>
      <c r="AU228" s="674">
        <v>0</v>
      </c>
      <c r="AV228" s="908">
        <v>0</v>
      </c>
      <c r="AW228" s="674">
        <v>0</v>
      </c>
      <c r="AX228" s="908">
        <v>0</v>
      </c>
      <c r="AY228" s="674">
        <v>0</v>
      </c>
      <c r="AZ228" s="674">
        <v>0</v>
      </c>
      <c r="BA228" s="674">
        <v>0</v>
      </c>
      <c r="BB228" s="674">
        <v>0</v>
      </c>
    </row>
    <row r="229" spans="1:54" x14ac:dyDescent="0.25">
      <c r="A229" s="1091" t="s">
        <v>119</v>
      </c>
      <c r="B229" s="1009"/>
      <c r="C229" s="1091" t="s">
        <v>354</v>
      </c>
      <c r="D229" s="1009"/>
      <c r="E229" s="1091" t="s">
        <v>356</v>
      </c>
      <c r="F229" s="1009"/>
      <c r="G229" s="1091" t="s">
        <v>321</v>
      </c>
      <c r="H229" s="1009"/>
      <c r="I229" s="1091" t="s">
        <v>312</v>
      </c>
      <c r="J229" s="1009"/>
      <c r="K229" s="1009"/>
      <c r="L229" s="1091" t="s">
        <v>311</v>
      </c>
      <c r="M229" s="1009"/>
      <c r="N229" s="1009"/>
      <c r="O229" s="1091" t="s">
        <v>315</v>
      </c>
      <c r="P229" s="1009"/>
      <c r="Q229" s="1091"/>
      <c r="R229" s="1009"/>
      <c r="S229" s="1092" t="s">
        <v>104</v>
      </c>
      <c r="T229" s="1009"/>
      <c r="U229" s="1009"/>
      <c r="V229" s="1009"/>
      <c r="W229" s="1009"/>
      <c r="X229" s="1009"/>
      <c r="Y229" s="1009"/>
      <c r="Z229" s="1009"/>
      <c r="AA229" s="1091" t="s">
        <v>305</v>
      </c>
      <c r="AB229" s="1009"/>
      <c r="AC229" s="1009"/>
      <c r="AD229" s="1009"/>
      <c r="AE229" s="1009"/>
      <c r="AF229" s="1091" t="s">
        <v>306</v>
      </c>
      <c r="AG229" s="1009"/>
      <c r="AH229" s="1009"/>
      <c r="AI229" s="363" t="s">
        <v>85</v>
      </c>
      <c r="AJ229" s="1093" t="s">
        <v>307</v>
      </c>
      <c r="AK229" s="1009"/>
      <c r="AL229" s="1009"/>
      <c r="AM229" s="1009"/>
      <c r="AN229" s="1009"/>
      <c r="AO229" s="1009"/>
      <c r="AP229" s="679">
        <v>0</v>
      </c>
      <c r="AQ229" s="911">
        <v>0</v>
      </c>
      <c r="AR229" s="679">
        <v>0</v>
      </c>
      <c r="AS229" s="679">
        <v>0</v>
      </c>
      <c r="AT229" s="911">
        <v>0</v>
      </c>
      <c r="AU229" s="679">
        <v>0</v>
      </c>
      <c r="AV229" s="911">
        <v>0</v>
      </c>
      <c r="AW229" s="679">
        <v>0</v>
      </c>
      <c r="AX229" s="911">
        <v>0</v>
      </c>
      <c r="AY229" s="679">
        <v>0</v>
      </c>
      <c r="AZ229" s="679">
        <v>0</v>
      </c>
      <c r="BA229" s="679">
        <v>0</v>
      </c>
      <c r="BB229" s="679">
        <v>0</v>
      </c>
    </row>
    <row r="230" spans="1:54" x14ac:dyDescent="0.25">
      <c r="A230" s="1089" t="s">
        <v>119</v>
      </c>
      <c r="B230" s="1009"/>
      <c r="C230" s="1089" t="s">
        <v>354</v>
      </c>
      <c r="D230" s="1009"/>
      <c r="E230" s="1089" t="s">
        <v>356</v>
      </c>
      <c r="F230" s="1009"/>
      <c r="G230" s="1089" t="s">
        <v>321</v>
      </c>
      <c r="H230" s="1009"/>
      <c r="I230" s="1089" t="s">
        <v>312</v>
      </c>
      <c r="J230" s="1009"/>
      <c r="K230" s="1009"/>
      <c r="L230" s="1089" t="s">
        <v>314</v>
      </c>
      <c r="M230" s="1009"/>
      <c r="N230" s="1009"/>
      <c r="O230" s="1089"/>
      <c r="P230" s="1009"/>
      <c r="Q230" s="1089"/>
      <c r="R230" s="1009"/>
      <c r="S230" s="1096" t="s">
        <v>358</v>
      </c>
      <c r="T230" s="1009"/>
      <c r="U230" s="1009"/>
      <c r="V230" s="1009"/>
      <c r="W230" s="1009"/>
      <c r="X230" s="1009"/>
      <c r="Y230" s="1009"/>
      <c r="Z230" s="1009"/>
      <c r="AA230" s="1089" t="s">
        <v>305</v>
      </c>
      <c r="AB230" s="1009"/>
      <c r="AC230" s="1009"/>
      <c r="AD230" s="1009"/>
      <c r="AE230" s="1009"/>
      <c r="AF230" s="1089" t="s">
        <v>306</v>
      </c>
      <c r="AG230" s="1009"/>
      <c r="AH230" s="1009"/>
      <c r="AI230" s="360" t="s">
        <v>85</v>
      </c>
      <c r="AJ230" s="1090" t="s">
        <v>307</v>
      </c>
      <c r="AK230" s="1009"/>
      <c r="AL230" s="1009"/>
      <c r="AM230" s="1009"/>
      <c r="AN230" s="1009"/>
      <c r="AO230" s="1009"/>
      <c r="AP230" s="673">
        <v>2500000000</v>
      </c>
      <c r="AQ230" s="907">
        <v>38000000</v>
      </c>
      <c r="AR230" s="673">
        <v>287633119</v>
      </c>
      <c r="AS230" s="674">
        <v>0</v>
      </c>
      <c r="AT230" s="907">
        <v>43457975</v>
      </c>
      <c r="AU230" s="673">
        <v>-5457975</v>
      </c>
      <c r="AV230" s="907">
        <v>192296987</v>
      </c>
      <c r="AW230" s="673">
        <v>-148839012</v>
      </c>
      <c r="AX230" s="907">
        <v>197123744</v>
      </c>
      <c r="AY230" s="673">
        <v>-4826757</v>
      </c>
      <c r="AZ230" s="673">
        <v>189426959</v>
      </c>
      <c r="BA230" s="673">
        <v>7696785</v>
      </c>
      <c r="BB230" s="674">
        <v>0</v>
      </c>
    </row>
    <row r="231" spans="1:54" x14ac:dyDescent="0.25">
      <c r="A231" s="1091" t="s">
        <v>119</v>
      </c>
      <c r="B231" s="1009"/>
      <c r="C231" s="1091" t="s">
        <v>354</v>
      </c>
      <c r="D231" s="1009"/>
      <c r="E231" s="1091" t="s">
        <v>356</v>
      </c>
      <c r="F231" s="1009"/>
      <c r="G231" s="1091" t="s">
        <v>321</v>
      </c>
      <c r="H231" s="1009"/>
      <c r="I231" s="1091" t="s">
        <v>312</v>
      </c>
      <c r="J231" s="1009"/>
      <c r="K231" s="1009"/>
      <c r="L231" s="1091" t="s">
        <v>314</v>
      </c>
      <c r="M231" s="1009"/>
      <c r="N231" s="1009"/>
      <c r="O231" s="1091" t="s">
        <v>311</v>
      </c>
      <c r="P231" s="1009"/>
      <c r="Q231" s="1091"/>
      <c r="R231" s="1009"/>
      <c r="S231" s="1092" t="s">
        <v>364</v>
      </c>
      <c r="T231" s="1009"/>
      <c r="U231" s="1009"/>
      <c r="V231" s="1009"/>
      <c r="W231" s="1009"/>
      <c r="X231" s="1009"/>
      <c r="Y231" s="1009"/>
      <c r="Z231" s="1009"/>
      <c r="AA231" s="1091" t="s">
        <v>305</v>
      </c>
      <c r="AB231" s="1009"/>
      <c r="AC231" s="1009"/>
      <c r="AD231" s="1009"/>
      <c r="AE231" s="1009"/>
      <c r="AF231" s="1091" t="s">
        <v>306</v>
      </c>
      <c r="AG231" s="1009"/>
      <c r="AH231" s="1009"/>
      <c r="AI231" s="363" t="s">
        <v>85</v>
      </c>
      <c r="AJ231" s="1093" t="s">
        <v>307</v>
      </c>
      <c r="AK231" s="1009"/>
      <c r="AL231" s="1009"/>
      <c r="AM231" s="1009"/>
      <c r="AN231" s="1009"/>
      <c r="AO231" s="1009"/>
      <c r="AP231" s="678">
        <v>1000000000</v>
      </c>
      <c r="AQ231" s="910">
        <v>38000000</v>
      </c>
      <c r="AR231" s="678">
        <v>57633119</v>
      </c>
      <c r="AS231" s="679">
        <v>0</v>
      </c>
      <c r="AT231" s="911">
        <v>0</v>
      </c>
      <c r="AU231" s="678">
        <v>38000000</v>
      </c>
      <c r="AV231" s="910">
        <v>69057080</v>
      </c>
      <c r="AW231" s="678">
        <v>-69057080</v>
      </c>
      <c r="AX231" s="910">
        <v>69057080</v>
      </c>
      <c r="AY231" s="679">
        <v>0</v>
      </c>
      <c r="AZ231" s="678">
        <v>69057080</v>
      </c>
      <c r="BA231" s="679">
        <v>0</v>
      </c>
      <c r="BB231" s="679">
        <v>0</v>
      </c>
    </row>
    <row r="232" spans="1:54" x14ac:dyDescent="0.25">
      <c r="A232" s="1091" t="s">
        <v>119</v>
      </c>
      <c r="B232" s="1009"/>
      <c r="C232" s="1091" t="s">
        <v>354</v>
      </c>
      <c r="D232" s="1009"/>
      <c r="E232" s="1091" t="s">
        <v>356</v>
      </c>
      <c r="F232" s="1009"/>
      <c r="G232" s="1091" t="s">
        <v>321</v>
      </c>
      <c r="H232" s="1009"/>
      <c r="I232" s="1091" t="s">
        <v>312</v>
      </c>
      <c r="J232" s="1009"/>
      <c r="K232" s="1009"/>
      <c r="L232" s="1091" t="s">
        <v>314</v>
      </c>
      <c r="M232" s="1009"/>
      <c r="N232" s="1009"/>
      <c r="O232" s="1091" t="s">
        <v>314</v>
      </c>
      <c r="P232" s="1009"/>
      <c r="Q232" s="1091"/>
      <c r="R232" s="1009"/>
      <c r="S232" s="1092" t="s">
        <v>359</v>
      </c>
      <c r="T232" s="1009"/>
      <c r="U232" s="1009"/>
      <c r="V232" s="1009"/>
      <c r="W232" s="1009"/>
      <c r="X232" s="1009"/>
      <c r="Y232" s="1009"/>
      <c r="Z232" s="1009"/>
      <c r="AA232" s="1091" t="s">
        <v>305</v>
      </c>
      <c r="AB232" s="1009"/>
      <c r="AC232" s="1009"/>
      <c r="AD232" s="1009"/>
      <c r="AE232" s="1009"/>
      <c r="AF232" s="1091" t="s">
        <v>306</v>
      </c>
      <c r="AG232" s="1009"/>
      <c r="AH232" s="1009"/>
      <c r="AI232" s="363" t="s">
        <v>85</v>
      </c>
      <c r="AJ232" s="1093" t="s">
        <v>307</v>
      </c>
      <c r="AK232" s="1009"/>
      <c r="AL232" s="1009"/>
      <c r="AM232" s="1009"/>
      <c r="AN232" s="1009"/>
      <c r="AO232" s="1009"/>
      <c r="AP232" s="678">
        <v>550000000</v>
      </c>
      <c r="AQ232" s="911">
        <v>0</v>
      </c>
      <c r="AR232" s="678">
        <v>130000000</v>
      </c>
      <c r="AS232" s="679">
        <v>0</v>
      </c>
      <c r="AT232" s="911">
        <v>0</v>
      </c>
      <c r="AU232" s="679">
        <v>0</v>
      </c>
      <c r="AV232" s="910">
        <v>9154061</v>
      </c>
      <c r="AW232" s="678">
        <v>-9154061</v>
      </c>
      <c r="AX232" s="910">
        <v>9154061</v>
      </c>
      <c r="AY232" s="679">
        <v>0</v>
      </c>
      <c r="AZ232" s="678">
        <v>9154061</v>
      </c>
      <c r="BA232" s="679">
        <v>0</v>
      </c>
      <c r="BB232" s="679">
        <v>0</v>
      </c>
    </row>
    <row r="233" spans="1:54" x14ac:dyDescent="0.25">
      <c r="A233" s="1091" t="s">
        <v>119</v>
      </c>
      <c r="B233" s="1009"/>
      <c r="C233" s="1091" t="s">
        <v>354</v>
      </c>
      <c r="D233" s="1009"/>
      <c r="E233" s="1091" t="s">
        <v>356</v>
      </c>
      <c r="F233" s="1009"/>
      <c r="G233" s="1091" t="s">
        <v>321</v>
      </c>
      <c r="H233" s="1009"/>
      <c r="I233" s="1091" t="s">
        <v>312</v>
      </c>
      <c r="J233" s="1009"/>
      <c r="K233" s="1009"/>
      <c r="L233" s="1091" t="s">
        <v>314</v>
      </c>
      <c r="M233" s="1009"/>
      <c r="N233" s="1009"/>
      <c r="O233" s="1091" t="s">
        <v>321</v>
      </c>
      <c r="P233" s="1009"/>
      <c r="Q233" s="1091"/>
      <c r="R233" s="1009"/>
      <c r="S233" s="1092" t="s">
        <v>360</v>
      </c>
      <c r="T233" s="1009"/>
      <c r="U233" s="1009"/>
      <c r="V233" s="1009"/>
      <c r="W233" s="1009"/>
      <c r="X233" s="1009"/>
      <c r="Y233" s="1009"/>
      <c r="Z233" s="1009"/>
      <c r="AA233" s="1091" t="s">
        <v>305</v>
      </c>
      <c r="AB233" s="1009"/>
      <c r="AC233" s="1009"/>
      <c r="AD233" s="1009"/>
      <c r="AE233" s="1009"/>
      <c r="AF233" s="1091" t="s">
        <v>306</v>
      </c>
      <c r="AG233" s="1009"/>
      <c r="AH233" s="1009"/>
      <c r="AI233" s="363" t="s">
        <v>85</v>
      </c>
      <c r="AJ233" s="1093" t="s">
        <v>307</v>
      </c>
      <c r="AK233" s="1009"/>
      <c r="AL233" s="1009"/>
      <c r="AM233" s="1009"/>
      <c r="AN233" s="1009"/>
      <c r="AO233" s="1009"/>
      <c r="AP233" s="678">
        <v>250000000</v>
      </c>
      <c r="AQ233" s="911">
        <v>0</v>
      </c>
      <c r="AR233" s="679">
        <v>0</v>
      </c>
      <c r="AS233" s="679">
        <v>0</v>
      </c>
      <c r="AT233" s="911">
        <v>0</v>
      </c>
      <c r="AU233" s="679">
        <v>0</v>
      </c>
      <c r="AV233" s="910">
        <v>62577876</v>
      </c>
      <c r="AW233" s="678">
        <v>-62577876</v>
      </c>
      <c r="AX233" s="910">
        <v>62577876</v>
      </c>
      <c r="AY233" s="679">
        <v>0</v>
      </c>
      <c r="AZ233" s="678">
        <v>62577876</v>
      </c>
      <c r="BA233" s="679">
        <v>0</v>
      </c>
      <c r="BB233" s="679">
        <v>0</v>
      </c>
    </row>
    <row r="234" spans="1:54" x14ac:dyDescent="0.25">
      <c r="A234" s="1091" t="s">
        <v>119</v>
      </c>
      <c r="B234" s="1009"/>
      <c r="C234" s="1091" t="s">
        <v>354</v>
      </c>
      <c r="D234" s="1009"/>
      <c r="E234" s="1091" t="s">
        <v>356</v>
      </c>
      <c r="F234" s="1009"/>
      <c r="G234" s="1091" t="s">
        <v>321</v>
      </c>
      <c r="H234" s="1009"/>
      <c r="I234" s="1091" t="s">
        <v>312</v>
      </c>
      <c r="J234" s="1009"/>
      <c r="K234" s="1009"/>
      <c r="L234" s="1091" t="s">
        <v>314</v>
      </c>
      <c r="M234" s="1009"/>
      <c r="N234" s="1009"/>
      <c r="O234" s="1091" t="s">
        <v>315</v>
      </c>
      <c r="P234" s="1009"/>
      <c r="Q234" s="1091"/>
      <c r="R234" s="1009"/>
      <c r="S234" s="1092" t="s">
        <v>104</v>
      </c>
      <c r="T234" s="1009"/>
      <c r="U234" s="1009"/>
      <c r="V234" s="1009"/>
      <c r="W234" s="1009"/>
      <c r="X234" s="1009"/>
      <c r="Y234" s="1009"/>
      <c r="Z234" s="1009"/>
      <c r="AA234" s="1091" t="s">
        <v>305</v>
      </c>
      <c r="AB234" s="1009"/>
      <c r="AC234" s="1009"/>
      <c r="AD234" s="1009"/>
      <c r="AE234" s="1009"/>
      <c r="AF234" s="1091" t="s">
        <v>306</v>
      </c>
      <c r="AG234" s="1009"/>
      <c r="AH234" s="1009"/>
      <c r="AI234" s="363" t="s">
        <v>85</v>
      </c>
      <c r="AJ234" s="1093" t="s">
        <v>307</v>
      </c>
      <c r="AK234" s="1009"/>
      <c r="AL234" s="1009"/>
      <c r="AM234" s="1009"/>
      <c r="AN234" s="1009"/>
      <c r="AO234" s="1009"/>
      <c r="AP234" s="678">
        <v>400000000</v>
      </c>
      <c r="AQ234" s="911">
        <v>0</v>
      </c>
      <c r="AR234" s="679">
        <v>0</v>
      </c>
      <c r="AS234" s="679">
        <v>0</v>
      </c>
      <c r="AT234" s="910">
        <v>43457975</v>
      </c>
      <c r="AU234" s="678">
        <v>-43457975</v>
      </c>
      <c r="AV234" s="910">
        <v>51507970</v>
      </c>
      <c r="AW234" s="678">
        <v>-8049995</v>
      </c>
      <c r="AX234" s="910">
        <v>56334727</v>
      </c>
      <c r="AY234" s="678">
        <v>-4826757</v>
      </c>
      <c r="AZ234" s="678">
        <v>48637942</v>
      </c>
      <c r="BA234" s="678">
        <v>7696785</v>
      </c>
      <c r="BB234" s="679">
        <v>0</v>
      </c>
    </row>
    <row r="235" spans="1:54" x14ac:dyDescent="0.25">
      <c r="A235" s="1091" t="s">
        <v>119</v>
      </c>
      <c r="B235" s="1009"/>
      <c r="C235" s="1091" t="s">
        <v>354</v>
      </c>
      <c r="D235" s="1009"/>
      <c r="E235" s="1091" t="s">
        <v>356</v>
      </c>
      <c r="F235" s="1009"/>
      <c r="G235" s="1091" t="s">
        <v>321</v>
      </c>
      <c r="H235" s="1009"/>
      <c r="I235" s="1091" t="s">
        <v>312</v>
      </c>
      <c r="J235" s="1009"/>
      <c r="K235" s="1009"/>
      <c r="L235" s="1091" t="s">
        <v>314</v>
      </c>
      <c r="M235" s="1009"/>
      <c r="N235" s="1009"/>
      <c r="O235" s="1091" t="s">
        <v>324</v>
      </c>
      <c r="P235" s="1009"/>
      <c r="Q235" s="1091"/>
      <c r="R235" s="1009"/>
      <c r="S235" s="1092" t="s">
        <v>361</v>
      </c>
      <c r="T235" s="1009"/>
      <c r="U235" s="1009"/>
      <c r="V235" s="1009"/>
      <c r="W235" s="1009"/>
      <c r="X235" s="1009"/>
      <c r="Y235" s="1009"/>
      <c r="Z235" s="1009"/>
      <c r="AA235" s="1091" t="s">
        <v>305</v>
      </c>
      <c r="AB235" s="1009"/>
      <c r="AC235" s="1009"/>
      <c r="AD235" s="1009"/>
      <c r="AE235" s="1009"/>
      <c r="AF235" s="1091" t="s">
        <v>306</v>
      </c>
      <c r="AG235" s="1009"/>
      <c r="AH235" s="1009"/>
      <c r="AI235" s="363" t="s">
        <v>85</v>
      </c>
      <c r="AJ235" s="1093" t="s">
        <v>307</v>
      </c>
      <c r="AK235" s="1009"/>
      <c r="AL235" s="1009"/>
      <c r="AM235" s="1009"/>
      <c r="AN235" s="1009"/>
      <c r="AO235" s="1009"/>
      <c r="AP235" s="678">
        <v>200000000</v>
      </c>
      <c r="AQ235" s="911">
        <v>0</v>
      </c>
      <c r="AR235" s="679">
        <v>0</v>
      </c>
      <c r="AS235" s="679">
        <v>0</v>
      </c>
      <c r="AT235" s="911">
        <v>0</v>
      </c>
      <c r="AU235" s="679">
        <v>0</v>
      </c>
      <c r="AV235" s="911">
        <v>0</v>
      </c>
      <c r="AW235" s="679">
        <v>0</v>
      </c>
      <c r="AX235" s="911">
        <v>0</v>
      </c>
      <c r="AY235" s="679">
        <v>0</v>
      </c>
      <c r="AZ235" s="679">
        <v>0</v>
      </c>
      <c r="BA235" s="679">
        <v>0</v>
      </c>
      <c r="BB235" s="679">
        <v>0</v>
      </c>
    </row>
    <row r="236" spans="1:54" x14ac:dyDescent="0.25">
      <c r="A236" s="1091" t="s">
        <v>119</v>
      </c>
      <c r="B236" s="1009"/>
      <c r="C236" s="1091" t="s">
        <v>354</v>
      </c>
      <c r="D236" s="1009"/>
      <c r="E236" s="1091" t="s">
        <v>356</v>
      </c>
      <c r="F236" s="1009"/>
      <c r="G236" s="1091" t="s">
        <v>321</v>
      </c>
      <c r="H236" s="1009"/>
      <c r="I236" s="1091" t="s">
        <v>312</v>
      </c>
      <c r="J236" s="1009"/>
      <c r="K236" s="1009"/>
      <c r="L236" s="1091" t="s">
        <v>314</v>
      </c>
      <c r="M236" s="1009"/>
      <c r="N236" s="1009"/>
      <c r="O236" s="1091" t="s">
        <v>100</v>
      </c>
      <c r="P236" s="1009"/>
      <c r="Q236" s="1091"/>
      <c r="R236" s="1009"/>
      <c r="S236" s="1092" t="s">
        <v>362</v>
      </c>
      <c r="T236" s="1009"/>
      <c r="U236" s="1009"/>
      <c r="V236" s="1009"/>
      <c r="W236" s="1009"/>
      <c r="X236" s="1009"/>
      <c r="Y236" s="1009"/>
      <c r="Z236" s="1009"/>
      <c r="AA236" s="1091" t="s">
        <v>305</v>
      </c>
      <c r="AB236" s="1009"/>
      <c r="AC236" s="1009"/>
      <c r="AD236" s="1009"/>
      <c r="AE236" s="1009"/>
      <c r="AF236" s="1091" t="s">
        <v>306</v>
      </c>
      <c r="AG236" s="1009"/>
      <c r="AH236" s="1009"/>
      <c r="AI236" s="363" t="s">
        <v>85</v>
      </c>
      <c r="AJ236" s="1093" t="s">
        <v>307</v>
      </c>
      <c r="AK236" s="1009"/>
      <c r="AL236" s="1009"/>
      <c r="AM236" s="1009"/>
      <c r="AN236" s="1009"/>
      <c r="AO236" s="1009"/>
      <c r="AP236" s="678">
        <v>100000000</v>
      </c>
      <c r="AQ236" s="911">
        <v>0</v>
      </c>
      <c r="AR236" s="678">
        <v>100000000</v>
      </c>
      <c r="AS236" s="679">
        <v>0</v>
      </c>
      <c r="AT236" s="911">
        <v>0</v>
      </c>
      <c r="AU236" s="679">
        <v>0</v>
      </c>
      <c r="AV236" s="911">
        <v>0</v>
      </c>
      <c r="AW236" s="679">
        <v>0</v>
      </c>
      <c r="AX236" s="911">
        <v>0</v>
      </c>
      <c r="AY236" s="679">
        <v>0</v>
      </c>
      <c r="AZ236" s="679">
        <v>0</v>
      </c>
      <c r="BA236" s="679">
        <v>0</v>
      </c>
      <c r="BB236" s="679">
        <v>0</v>
      </c>
    </row>
    <row r="237" spans="1:54" s="869" customFormat="1" x14ac:dyDescent="0.25">
      <c r="A237" s="1101" t="s">
        <v>119</v>
      </c>
      <c r="B237" s="1098"/>
      <c r="C237" s="1101" t="s">
        <v>354</v>
      </c>
      <c r="D237" s="1098"/>
      <c r="E237" s="1101" t="s">
        <v>356</v>
      </c>
      <c r="F237" s="1098"/>
      <c r="G237" s="1101" t="s">
        <v>315</v>
      </c>
      <c r="H237" s="1098"/>
      <c r="I237" s="1101"/>
      <c r="J237" s="1098"/>
      <c r="K237" s="1098"/>
      <c r="L237" s="1101"/>
      <c r="M237" s="1098"/>
      <c r="N237" s="1098"/>
      <c r="O237" s="1101"/>
      <c r="P237" s="1098"/>
      <c r="Q237" s="1101"/>
      <c r="R237" s="1098"/>
      <c r="S237" s="1103" t="s">
        <v>351</v>
      </c>
      <c r="T237" s="1098"/>
      <c r="U237" s="1098"/>
      <c r="V237" s="1098"/>
      <c r="W237" s="1098"/>
      <c r="X237" s="1098"/>
      <c r="Y237" s="1098"/>
      <c r="Z237" s="1098"/>
      <c r="AA237" s="1101" t="s">
        <v>305</v>
      </c>
      <c r="AB237" s="1098"/>
      <c r="AC237" s="1098"/>
      <c r="AD237" s="1098"/>
      <c r="AE237" s="1098"/>
      <c r="AF237" s="1101" t="s">
        <v>306</v>
      </c>
      <c r="AG237" s="1098"/>
      <c r="AH237" s="1098"/>
      <c r="AI237" s="866" t="s">
        <v>85</v>
      </c>
      <c r="AJ237" s="1102" t="s">
        <v>307</v>
      </c>
      <c r="AK237" s="1098"/>
      <c r="AL237" s="1098"/>
      <c r="AM237" s="1098"/>
      <c r="AN237" s="1098"/>
      <c r="AO237" s="1098"/>
      <c r="AP237" s="867">
        <v>1200000000</v>
      </c>
      <c r="AQ237" s="910">
        <v>40000000</v>
      </c>
      <c r="AR237" s="867">
        <v>32948646</v>
      </c>
      <c r="AS237" s="868">
        <v>0</v>
      </c>
      <c r="AT237" s="910">
        <v>47006649</v>
      </c>
      <c r="AU237" s="867">
        <v>-7006649</v>
      </c>
      <c r="AV237" s="910">
        <v>51031567</v>
      </c>
      <c r="AW237" s="867">
        <v>-4024918</v>
      </c>
      <c r="AX237" s="910">
        <v>53164281</v>
      </c>
      <c r="AY237" s="867">
        <v>-2132714</v>
      </c>
      <c r="AZ237" s="867">
        <v>53164281</v>
      </c>
      <c r="BA237" s="868">
        <v>0</v>
      </c>
      <c r="BB237" s="868">
        <v>0</v>
      </c>
    </row>
    <row r="238" spans="1:54" x14ac:dyDescent="0.25">
      <c r="A238" s="1089" t="s">
        <v>119</v>
      </c>
      <c r="B238" s="1009"/>
      <c r="C238" s="1089" t="s">
        <v>354</v>
      </c>
      <c r="D238" s="1009"/>
      <c r="E238" s="1089" t="s">
        <v>356</v>
      </c>
      <c r="F238" s="1009"/>
      <c r="G238" s="1089" t="s">
        <v>315</v>
      </c>
      <c r="H238" s="1009"/>
      <c r="I238" s="1089" t="s">
        <v>312</v>
      </c>
      <c r="J238" s="1009"/>
      <c r="K238" s="1009"/>
      <c r="L238" s="1089"/>
      <c r="M238" s="1009"/>
      <c r="N238" s="1009"/>
      <c r="O238" s="1089"/>
      <c r="P238" s="1009"/>
      <c r="Q238" s="1089"/>
      <c r="R238" s="1009"/>
      <c r="S238" s="1096" t="s">
        <v>351</v>
      </c>
      <c r="T238" s="1009"/>
      <c r="U238" s="1009"/>
      <c r="V238" s="1009"/>
      <c r="W238" s="1009"/>
      <c r="X238" s="1009"/>
      <c r="Y238" s="1009"/>
      <c r="Z238" s="1009"/>
      <c r="AA238" s="1089" t="s">
        <v>305</v>
      </c>
      <c r="AB238" s="1009"/>
      <c r="AC238" s="1009"/>
      <c r="AD238" s="1009"/>
      <c r="AE238" s="1009"/>
      <c r="AF238" s="1089" t="s">
        <v>306</v>
      </c>
      <c r="AG238" s="1009"/>
      <c r="AH238" s="1009"/>
      <c r="AI238" s="360" t="s">
        <v>85</v>
      </c>
      <c r="AJ238" s="1090" t="s">
        <v>307</v>
      </c>
      <c r="AK238" s="1009"/>
      <c r="AL238" s="1009"/>
      <c r="AM238" s="1009"/>
      <c r="AN238" s="1009"/>
      <c r="AO238" s="1009"/>
      <c r="AP238" s="673">
        <v>600000000</v>
      </c>
      <c r="AQ238" s="907">
        <v>40000000</v>
      </c>
      <c r="AR238" s="673">
        <v>32948646</v>
      </c>
      <c r="AS238" s="674">
        <v>0</v>
      </c>
      <c r="AT238" s="907">
        <v>47006649</v>
      </c>
      <c r="AU238" s="673">
        <v>-7006649</v>
      </c>
      <c r="AV238" s="907">
        <v>51031567</v>
      </c>
      <c r="AW238" s="673">
        <v>-4024918</v>
      </c>
      <c r="AX238" s="907">
        <v>53164281</v>
      </c>
      <c r="AY238" s="673">
        <v>-2132714</v>
      </c>
      <c r="AZ238" s="673">
        <v>53164281</v>
      </c>
      <c r="BA238" s="674">
        <v>0</v>
      </c>
      <c r="BB238" s="674">
        <v>0</v>
      </c>
    </row>
    <row r="239" spans="1:54" x14ac:dyDescent="0.25">
      <c r="A239" s="1089" t="s">
        <v>119</v>
      </c>
      <c r="B239" s="1009"/>
      <c r="C239" s="1089" t="s">
        <v>354</v>
      </c>
      <c r="D239" s="1009"/>
      <c r="E239" s="1089" t="s">
        <v>356</v>
      </c>
      <c r="F239" s="1009"/>
      <c r="G239" s="1089" t="s">
        <v>315</v>
      </c>
      <c r="H239" s="1009"/>
      <c r="I239" s="1089" t="s">
        <v>312</v>
      </c>
      <c r="J239" s="1009"/>
      <c r="K239" s="1009"/>
      <c r="L239" s="1089" t="s">
        <v>314</v>
      </c>
      <c r="M239" s="1009"/>
      <c r="N239" s="1009"/>
      <c r="O239" s="1089"/>
      <c r="P239" s="1009"/>
      <c r="Q239" s="1089"/>
      <c r="R239" s="1009"/>
      <c r="S239" s="1096" t="s">
        <v>358</v>
      </c>
      <c r="T239" s="1009"/>
      <c r="U239" s="1009"/>
      <c r="V239" s="1009"/>
      <c r="W239" s="1009"/>
      <c r="X239" s="1009"/>
      <c r="Y239" s="1009"/>
      <c r="Z239" s="1009"/>
      <c r="AA239" s="1089" t="s">
        <v>305</v>
      </c>
      <c r="AB239" s="1009"/>
      <c r="AC239" s="1009"/>
      <c r="AD239" s="1009"/>
      <c r="AE239" s="1009"/>
      <c r="AF239" s="1089" t="s">
        <v>306</v>
      </c>
      <c r="AG239" s="1009"/>
      <c r="AH239" s="1009"/>
      <c r="AI239" s="360" t="s">
        <v>85</v>
      </c>
      <c r="AJ239" s="1090" t="s">
        <v>307</v>
      </c>
      <c r="AK239" s="1009"/>
      <c r="AL239" s="1009"/>
      <c r="AM239" s="1009"/>
      <c r="AN239" s="1009"/>
      <c r="AO239" s="1009"/>
      <c r="AP239" s="673">
        <v>600000000</v>
      </c>
      <c r="AQ239" s="907">
        <v>40000000</v>
      </c>
      <c r="AR239" s="673">
        <v>32948646</v>
      </c>
      <c r="AS239" s="674">
        <v>0</v>
      </c>
      <c r="AT239" s="907">
        <v>47006649</v>
      </c>
      <c r="AU239" s="673">
        <v>-7006649</v>
      </c>
      <c r="AV239" s="907">
        <v>51031567</v>
      </c>
      <c r="AW239" s="673">
        <v>-4024918</v>
      </c>
      <c r="AX239" s="907">
        <v>53164281</v>
      </c>
      <c r="AY239" s="673">
        <v>-2132714</v>
      </c>
      <c r="AZ239" s="673">
        <v>53164281</v>
      </c>
      <c r="BA239" s="674">
        <v>0</v>
      </c>
      <c r="BB239" s="674">
        <v>0</v>
      </c>
    </row>
    <row r="240" spans="1:54" x14ac:dyDescent="0.25">
      <c r="A240" s="1091" t="s">
        <v>119</v>
      </c>
      <c r="B240" s="1009"/>
      <c r="C240" s="1091" t="s">
        <v>354</v>
      </c>
      <c r="D240" s="1009"/>
      <c r="E240" s="1091" t="s">
        <v>356</v>
      </c>
      <c r="F240" s="1009"/>
      <c r="G240" s="1091" t="s">
        <v>315</v>
      </c>
      <c r="H240" s="1009"/>
      <c r="I240" s="1091" t="s">
        <v>312</v>
      </c>
      <c r="J240" s="1009"/>
      <c r="K240" s="1009"/>
      <c r="L240" s="1091" t="s">
        <v>314</v>
      </c>
      <c r="M240" s="1009"/>
      <c r="N240" s="1009"/>
      <c r="O240" s="1091" t="s">
        <v>311</v>
      </c>
      <c r="P240" s="1009"/>
      <c r="Q240" s="1091"/>
      <c r="R240" s="1009"/>
      <c r="S240" s="1092" t="s">
        <v>364</v>
      </c>
      <c r="T240" s="1009"/>
      <c r="U240" s="1009"/>
      <c r="V240" s="1009"/>
      <c r="W240" s="1009"/>
      <c r="X240" s="1009"/>
      <c r="Y240" s="1009"/>
      <c r="Z240" s="1009"/>
      <c r="AA240" s="1091" t="s">
        <v>305</v>
      </c>
      <c r="AB240" s="1009"/>
      <c r="AC240" s="1009"/>
      <c r="AD240" s="1009"/>
      <c r="AE240" s="1009"/>
      <c r="AF240" s="1091" t="s">
        <v>306</v>
      </c>
      <c r="AG240" s="1009"/>
      <c r="AH240" s="1009"/>
      <c r="AI240" s="363" t="s">
        <v>85</v>
      </c>
      <c r="AJ240" s="1093" t="s">
        <v>307</v>
      </c>
      <c r="AK240" s="1009"/>
      <c r="AL240" s="1009"/>
      <c r="AM240" s="1009"/>
      <c r="AN240" s="1009"/>
      <c r="AO240" s="1009"/>
      <c r="AP240" s="678">
        <v>313318843</v>
      </c>
      <c r="AQ240" s="910">
        <v>40000000</v>
      </c>
      <c r="AR240" s="678">
        <v>28583944</v>
      </c>
      <c r="AS240" s="679">
        <v>0</v>
      </c>
      <c r="AT240" s="910">
        <v>23500000</v>
      </c>
      <c r="AU240" s="678">
        <v>16500000</v>
      </c>
      <c r="AV240" s="910">
        <v>25059370</v>
      </c>
      <c r="AW240" s="678">
        <v>-1559370</v>
      </c>
      <c r="AX240" s="910">
        <v>25059370</v>
      </c>
      <c r="AY240" s="679">
        <v>0</v>
      </c>
      <c r="AZ240" s="678">
        <v>25059370</v>
      </c>
      <c r="BA240" s="679">
        <v>0</v>
      </c>
      <c r="BB240" s="679">
        <v>0</v>
      </c>
    </row>
    <row r="241" spans="1:54" x14ac:dyDescent="0.25">
      <c r="A241" s="1091" t="s">
        <v>119</v>
      </c>
      <c r="B241" s="1009"/>
      <c r="C241" s="1091" t="s">
        <v>354</v>
      </c>
      <c r="D241" s="1009"/>
      <c r="E241" s="1091" t="s">
        <v>356</v>
      </c>
      <c r="F241" s="1009"/>
      <c r="G241" s="1091" t="s">
        <v>315</v>
      </c>
      <c r="H241" s="1009"/>
      <c r="I241" s="1091" t="s">
        <v>312</v>
      </c>
      <c r="J241" s="1009"/>
      <c r="K241" s="1009"/>
      <c r="L241" s="1091" t="s">
        <v>314</v>
      </c>
      <c r="M241" s="1009"/>
      <c r="N241" s="1009"/>
      <c r="O241" s="1091" t="s">
        <v>314</v>
      </c>
      <c r="P241" s="1009"/>
      <c r="Q241" s="1091"/>
      <c r="R241" s="1009"/>
      <c r="S241" s="1092" t="s">
        <v>359</v>
      </c>
      <c r="T241" s="1009"/>
      <c r="U241" s="1009"/>
      <c r="V241" s="1009"/>
      <c r="W241" s="1009"/>
      <c r="X241" s="1009"/>
      <c r="Y241" s="1009"/>
      <c r="Z241" s="1009"/>
      <c r="AA241" s="1091" t="s">
        <v>305</v>
      </c>
      <c r="AB241" s="1009"/>
      <c r="AC241" s="1009"/>
      <c r="AD241" s="1009"/>
      <c r="AE241" s="1009"/>
      <c r="AF241" s="1091" t="s">
        <v>306</v>
      </c>
      <c r="AG241" s="1009"/>
      <c r="AH241" s="1009"/>
      <c r="AI241" s="363" t="s">
        <v>85</v>
      </c>
      <c r="AJ241" s="1093" t="s">
        <v>307</v>
      </c>
      <c r="AK241" s="1009"/>
      <c r="AL241" s="1009"/>
      <c r="AM241" s="1009"/>
      <c r="AN241" s="1009"/>
      <c r="AO241" s="1009"/>
      <c r="AP241" s="678">
        <v>62595455</v>
      </c>
      <c r="AQ241" s="911">
        <v>0</v>
      </c>
      <c r="AR241" s="679">
        <v>0</v>
      </c>
      <c r="AS241" s="679">
        <v>0</v>
      </c>
      <c r="AT241" s="911">
        <v>0</v>
      </c>
      <c r="AU241" s="679">
        <v>0</v>
      </c>
      <c r="AV241" s="911">
        <v>0</v>
      </c>
      <c r="AW241" s="679">
        <v>0</v>
      </c>
      <c r="AX241" s="911">
        <v>0</v>
      </c>
      <c r="AY241" s="679">
        <v>0</v>
      </c>
      <c r="AZ241" s="679">
        <v>0</v>
      </c>
      <c r="BA241" s="679">
        <v>0</v>
      </c>
      <c r="BB241" s="679">
        <v>0</v>
      </c>
    </row>
    <row r="242" spans="1:54" x14ac:dyDescent="0.25">
      <c r="A242" s="1091" t="s">
        <v>119</v>
      </c>
      <c r="B242" s="1009"/>
      <c r="C242" s="1091" t="s">
        <v>354</v>
      </c>
      <c r="D242" s="1009"/>
      <c r="E242" s="1091" t="s">
        <v>356</v>
      </c>
      <c r="F242" s="1009"/>
      <c r="G242" s="1091" t="s">
        <v>315</v>
      </c>
      <c r="H242" s="1009"/>
      <c r="I242" s="1091" t="s">
        <v>312</v>
      </c>
      <c r="J242" s="1009"/>
      <c r="K242" s="1009"/>
      <c r="L242" s="1091" t="s">
        <v>314</v>
      </c>
      <c r="M242" s="1009"/>
      <c r="N242" s="1009"/>
      <c r="O242" s="1091" t="s">
        <v>321</v>
      </c>
      <c r="P242" s="1009"/>
      <c r="Q242" s="1091"/>
      <c r="R242" s="1009"/>
      <c r="S242" s="1092" t="s">
        <v>360</v>
      </c>
      <c r="T242" s="1009"/>
      <c r="U242" s="1009"/>
      <c r="V242" s="1009"/>
      <c r="W242" s="1009"/>
      <c r="X242" s="1009"/>
      <c r="Y242" s="1009"/>
      <c r="Z242" s="1009"/>
      <c r="AA242" s="1091" t="s">
        <v>305</v>
      </c>
      <c r="AB242" s="1009"/>
      <c r="AC242" s="1009"/>
      <c r="AD242" s="1009"/>
      <c r="AE242" s="1009"/>
      <c r="AF242" s="1091" t="s">
        <v>306</v>
      </c>
      <c r="AG242" s="1009"/>
      <c r="AH242" s="1009"/>
      <c r="AI242" s="363" t="s">
        <v>85</v>
      </c>
      <c r="AJ242" s="1093" t="s">
        <v>307</v>
      </c>
      <c r="AK242" s="1009"/>
      <c r="AL242" s="1009"/>
      <c r="AM242" s="1009"/>
      <c r="AN242" s="1009"/>
      <c r="AO242" s="1009"/>
      <c r="AP242" s="678">
        <v>45000000</v>
      </c>
      <c r="AQ242" s="911">
        <v>0</v>
      </c>
      <c r="AR242" s="679">
        <v>0</v>
      </c>
      <c r="AS242" s="679">
        <v>0</v>
      </c>
      <c r="AT242" s="911">
        <v>0</v>
      </c>
      <c r="AU242" s="679">
        <v>0</v>
      </c>
      <c r="AV242" s="910">
        <v>8431757</v>
      </c>
      <c r="AW242" s="678">
        <v>-8431757</v>
      </c>
      <c r="AX242" s="910">
        <v>8431757</v>
      </c>
      <c r="AY242" s="679">
        <v>0</v>
      </c>
      <c r="AZ242" s="678">
        <v>8431757</v>
      </c>
      <c r="BA242" s="679">
        <v>0</v>
      </c>
      <c r="BB242" s="679">
        <v>0</v>
      </c>
    </row>
    <row r="243" spans="1:54" x14ac:dyDescent="0.25">
      <c r="A243" s="1091" t="s">
        <v>119</v>
      </c>
      <c r="B243" s="1009"/>
      <c r="C243" s="1091" t="s">
        <v>354</v>
      </c>
      <c r="D243" s="1009"/>
      <c r="E243" s="1091" t="s">
        <v>356</v>
      </c>
      <c r="F243" s="1009"/>
      <c r="G243" s="1091" t="s">
        <v>315</v>
      </c>
      <c r="H243" s="1009"/>
      <c r="I243" s="1091" t="s">
        <v>312</v>
      </c>
      <c r="J243" s="1009"/>
      <c r="K243" s="1009"/>
      <c r="L243" s="1091" t="s">
        <v>314</v>
      </c>
      <c r="M243" s="1009"/>
      <c r="N243" s="1009"/>
      <c r="O243" s="1091" t="s">
        <v>315</v>
      </c>
      <c r="P243" s="1009"/>
      <c r="Q243" s="1091"/>
      <c r="R243" s="1009"/>
      <c r="S243" s="1092" t="s">
        <v>104</v>
      </c>
      <c r="T243" s="1009"/>
      <c r="U243" s="1009"/>
      <c r="V243" s="1009"/>
      <c r="W243" s="1009"/>
      <c r="X243" s="1009"/>
      <c r="Y243" s="1009"/>
      <c r="Z243" s="1009"/>
      <c r="AA243" s="1091" t="s">
        <v>305</v>
      </c>
      <c r="AB243" s="1009"/>
      <c r="AC243" s="1009"/>
      <c r="AD243" s="1009"/>
      <c r="AE243" s="1009"/>
      <c r="AF243" s="1091" t="s">
        <v>306</v>
      </c>
      <c r="AG243" s="1009"/>
      <c r="AH243" s="1009"/>
      <c r="AI243" s="363" t="s">
        <v>85</v>
      </c>
      <c r="AJ243" s="1093" t="s">
        <v>307</v>
      </c>
      <c r="AK243" s="1009"/>
      <c r="AL243" s="1009"/>
      <c r="AM243" s="1009"/>
      <c r="AN243" s="1009"/>
      <c r="AO243" s="1009"/>
      <c r="AP243" s="678">
        <v>139085702</v>
      </c>
      <c r="AQ243" s="911">
        <v>0</v>
      </c>
      <c r="AR243" s="678">
        <v>4364702</v>
      </c>
      <c r="AS243" s="679">
        <v>0</v>
      </c>
      <c r="AT243" s="910">
        <v>23506649</v>
      </c>
      <c r="AU243" s="678">
        <v>-23506649</v>
      </c>
      <c r="AV243" s="910">
        <v>17540440</v>
      </c>
      <c r="AW243" s="678">
        <v>5966209</v>
      </c>
      <c r="AX243" s="910">
        <v>19673154</v>
      </c>
      <c r="AY243" s="678">
        <v>-2132714</v>
      </c>
      <c r="AZ243" s="678">
        <v>19673154</v>
      </c>
      <c r="BA243" s="679">
        <v>0</v>
      </c>
      <c r="BB243" s="679">
        <v>0</v>
      </c>
    </row>
    <row r="244" spans="1:54" x14ac:dyDescent="0.25">
      <c r="A244" s="1091" t="s">
        <v>119</v>
      </c>
      <c r="B244" s="1009"/>
      <c r="C244" s="1091" t="s">
        <v>354</v>
      </c>
      <c r="D244" s="1009"/>
      <c r="E244" s="1091" t="s">
        <v>356</v>
      </c>
      <c r="F244" s="1009"/>
      <c r="G244" s="1091" t="s">
        <v>315</v>
      </c>
      <c r="H244" s="1009"/>
      <c r="I244" s="1091" t="s">
        <v>312</v>
      </c>
      <c r="J244" s="1009"/>
      <c r="K244" s="1009"/>
      <c r="L244" s="1091" t="s">
        <v>314</v>
      </c>
      <c r="M244" s="1009"/>
      <c r="N244" s="1009"/>
      <c r="O244" s="1091" t="s">
        <v>324</v>
      </c>
      <c r="P244" s="1009"/>
      <c r="Q244" s="1091"/>
      <c r="R244" s="1009"/>
      <c r="S244" s="1092" t="s">
        <v>361</v>
      </c>
      <c r="T244" s="1009"/>
      <c r="U244" s="1009"/>
      <c r="V244" s="1009"/>
      <c r="W244" s="1009"/>
      <c r="X244" s="1009"/>
      <c r="Y244" s="1009"/>
      <c r="Z244" s="1009"/>
      <c r="AA244" s="1091" t="s">
        <v>305</v>
      </c>
      <c r="AB244" s="1009"/>
      <c r="AC244" s="1009"/>
      <c r="AD244" s="1009"/>
      <c r="AE244" s="1009"/>
      <c r="AF244" s="1091" t="s">
        <v>306</v>
      </c>
      <c r="AG244" s="1009"/>
      <c r="AH244" s="1009"/>
      <c r="AI244" s="363" t="s">
        <v>85</v>
      </c>
      <c r="AJ244" s="1093" t="s">
        <v>307</v>
      </c>
      <c r="AK244" s="1009"/>
      <c r="AL244" s="1009"/>
      <c r="AM244" s="1009"/>
      <c r="AN244" s="1009"/>
      <c r="AO244" s="1009"/>
      <c r="AP244" s="678">
        <v>40000000</v>
      </c>
      <c r="AQ244" s="911">
        <v>0</v>
      </c>
      <c r="AR244" s="679">
        <v>0</v>
      </c>
      <c r="AS244" s="679">
        <v>0</v>
      </c>
      <c r="AT244" s="911">
        <v>0</v>
      </c>
      <c r="AU244" s="679">
        <v>0</v>
      </c>
      <c r="AV244" s="911">
        <v>0</v>
      </c>
      <c r="AW244" s="679">
        <v>0</v>
      </c>
      <c r="AX244" s="911">
        <v>0</v>
      </c>
      <c r="AY244" s="679">
        <v>0</v>
      </c>
      <c r="AZ244" s="679">
        <v>0</v>
      </c>
      <c r="BA244" s="679">
        <v>0</v>
      </c>
      <c r="BB244" s="679">
        <v>0</v>
      </c>
    </row>
    <row r="245" spans="1:54" x14ac:dyDescent="0.25">
      <c r="A245" s="1091" t="s">
        <v>119</v>
      </c>
      <c r="B245" s="1009"/>
      <c r="C245" s="1091" t="s">
        <v>354</v>
      </c>
      <c r="D245" s="1009"/>
      <c r="E245" s="1091" t="s">
        <v>356</v>
      </c>
      <c r="F245" s="1009"/>
      <c r="G245" s="1091" t="s">
        <v>315</v>
      </c>
      <c r="H245" s="1009"/>
      <c r="I245" s="1091" t="s">
        <v>312</v>
      </c>
      <c r="J245" s="1009"/>
      <c r="K245" s="1009"/>
      <c r="L245" s="1091" t="s">
        <v>314</v>
      </c>
      <c r="M245" s="1009"/>
      <c r="N245" s="1009"/>
      <c r="O245" s="1091" t="s">
        <v>100</v>
      </c>
      <c r="P245" s="1009"/>
      <c r="Q245" s="1091"/>
      <c r="R245" s="1009"/>
      <c r="S245" s="1092" t="s">
        <v>362</v>
      </c>
      <c r="T245" s="1009"/>
      <c r="U245" s="1009"/>
      <c r="V245" s="1009"/>
      <c r="W245" s="1009"/>
      <c r="X245" s="1009"/>
      <c r="Y245" s="1009"/>
      <c r="Z245" s="1009"/>
      <c r="AA245" s="1091" t="s">
        <v>305</v>
      </c>
      <c r="AB245" s="1009"/>
      <c r="AC245" s="1009"/>
      <c r="AD245" s="1009"/>
      <c r="AE245" s="1009"/>
      <c r="AF245" s="1091" t="s">
        <v>306</v>
      </c>
      <c r="AG245" s="1009"/>
      <c r="AH245" s="1009"/>
      <c r="AI245" s="363" t="s">
        <v>85</v>
      </c>
      <c r="AJ245" s="1093" t="s">
        <v>307</v>
      </c>
      <c r="AK245" s="1009"/>
      <c r="AL245" s="1009"/>
      <c r="AM245" s="1009"/>
      <c r="AN245" s="1009"/>
      <c r="AO245" s="1009"/>
      <c r="AP245" s="679">
        <v>0</v>
      </c>
      <c r="AQ245" s="911">
        <v>0</v>
      </c>
      <c r="AR245" s="679">
        <v>0</v>
      </c>
      <c r="AS245" s="679">
        <v>0</v>
      </c>
      <c r="AT245" s="911">
        <v>0</v>
      </c>
      <c r="AU245" s="679">
        <v>0</v>
      </c>
      <c r="AV245" s="911">
        <v>0</v>
      </c>
      <c r="AW245" s="679">
        <v>0</v>
      </c>
      <c r="AX245" s="911">
        <v>0</v>
      </c>
      <c r="AY245" s="679">
        <v>0</v>
      </c>
      <c r="AZ245" s="679">
        <v>0</v>
      </c>
      <c r="BA245" s="679">
        <v>0</v>
      </c>
      <c r="BB245" s="679">
        <v>0</v>
      </c>
    </row>
    <row r="246" spans="1:54" s="869" customFormat="1" x14ac:dyDescent="0.25">
      <c r="A246" s="1101" t="s">
        <v>119</v>
      </c>
      <c r="B246" s="1098"/>
      <c r="C246" s="1101" t="s">
        <v>354</v>
      </c>
      <c r="D246" s="1098"/>
      <c r="E246" s="1101" t="s">
        <v>356</v>
      </c>
      <c r="F246" s="1098"/>
      <c r="G246" s="1101" t="s">
        <v>316</v>
      </c>
      <c r="H246" s="1098"/>
      <c r="I246" s="1101"/>
      <c r="J246" s="1098"/>
      <c r="K246" s="1098"/>
      <c r="L246" s="1101"/>
      <c r="M246" s="1098"/>
      <c r="N246" s="1098"/>
      <c r="O246" s="1101"/>
      <c r="P246" s="1098"/>
      <c r="Q246" s="1101"/>
      <c r="R246" s="1098"/>
      <c r="S246" s="1103" t="s">
        <v>365</v>
      </c>
      <c r="T246" s="1098"/>
      <c r="U246" s="1098"/>
      <c r="V246" s="1098"/>
      <c r="W246" s="1098"/>
      <c r="X246" s="1098"/>
      <c r="Y246" s="1098"/>
      <c r="Z246" s="1098"/>
      <c r="AA246" s="1101" t="s">
        <v>305</v>
      </c>
      <c r="AB246" s="1098"/>
      <c r="AC246" s="1098"/>
      <c r="AD246" s="1098"/>
      <c r="AE246" s="1098"/>
      <c r="AF246" s="1101" t="s">
        <v>306</v>
      </c>
      <c r="AG246" s="1098"/>
      <c r="AH246" s="1098"/>
      <c r="AI246" s="866" t="s">
        <v>85</v>
      </c>
      <c r="AJ246" s="1102" t="s">
        <v>307</v>
      </c>
      <c r="AK246" s="1098"/>
      <c r="AL246" s="1098"/>
      <c r="AM246" s="1098"/>
      <c r="AN246" s="1098"/>
      <c r="AO246" s="1098"/>
      <c r="AP246" s="867">
        <v>1200000000</v>
      </c>
      <c r="AQ246" s="910">
        <v>70300000</v>
      </c>
      <c r="AR246" s="868">
        <v>0</v>
      </c>
      <c r="AS246" s="867">
        <v>-300000000</v>
      </c>
      <c r="AT246" s="910">
        <v>75598740</v>
      </c>
      <c r="AU246" s="867">
        <v>-5298740</v>
      </c>
      <c r="AV246" s="910">
        <v>76933107</v>
      </c>
      <c r="AW246" s="867">
        <v>-1334367</v>
      </c>
      <c r="AX246" s="910">
        <v>80185863</v>
      </c>
      <c r="AY246" s="867">
        <v>-3252756</v>
      </c>
      <c r="AZ246" s="867">
        <v>80185863</v>
      </c>
      <c r="BA246" s="868">
        <v>0</v>
      </c>
      <c r="BB246" s="868">
        <v>0</v>
      </c>
    </row>
    <row r="247" spans="1:54" x14ac:dyDescent="0.25">
      <c r="A247" s="1089" t="s">
        <v>119</v>
      </c>
      <c r="B247" s="1009"/>
      <c r="C247" s="1089" t="s">
        <v>354</v>
      </c>
      <c r="D247" s="1009"/>
      <c r="E247" s="1089" t="s">
        <v>356</v>
      </c>
      <c r="F247" s="1009"/>
      <c r="G247" s="1089" t="s">
        <v>316</v>
      </c>
      <c r="H247" s="1009"/>
      <c r="I247" s="1089" t="s">
        <v>312</v>
      </c>
      <c r="J247" s="1009"/>
      <c r="K247" s="1009"/>
      <c r="L247" s="1089"/>
      <c r="M247" s="1009"/>
      <c r="N247" s="1009"/>
      <c r="O247" s="1089"/>
      <c r="P247" s="1009"/>
      <c r="Q247" s="1089"/>
      <c r="R247" s="1009"/>
      <c r="S247" s="1096" t="s">
        <v>365</v>
      </c>
      <c r="T247" s="1009"/>
      <c r="U247" s="1009"/>
      <c r="V247" s="1009"/>
      <c r="W247" s="1009"/>
      <c r="X247" s="1009"/>
      <c r="Y247" s="1009"/>
      <c r="Z247" s="1009"/>
      <c r="AA247" s="1089" t="s">
        <v>305</v>
      </c>
      <c r="AB247" s="1009"/>
      <c r="AC247" s="1009"/>
      <c r="AD247" s="1009"/>
      <c r="AE247" s="1009"/>
      <c r="AF247" s="1089" t="s">
        <v>306</v>
      </c>
      <c r="AG247" s="1009"/>
      <c r="AH247" s="1009"/>
      <c r="AI247" s="360" t="s">
        <v>85</v>
      </c>
      <c r="AJ247" s="1090" t="s">
        <v>307</v>
      </c>
      <c r="AK247" s="1009"/>
      <c r="AL247" s="1009"/>
      <c r="AM247" s="1009"/>
      <c r="AN247" s="1009"/>
      <c r="AO247" s="1009"/>
      <c r="AP247" s="673">
        <v>900000000</v>
      </c>
      <c r="AQ247" s="907">
        <v>70300000</v>
      </c>
      <c r="AR247" s="674">
        <v>0</v>
      </c>
      <c r="AS247" s="674">
        <v>0</v>
      </c>
      <c r="AT247" s="907">
        <v>75598740</v>
      </c>
      <c r="AU247" s="673">
        <v>-5298740</v>
      </c>
      <c r="AV247" s="907">
        <v>76933107</v>
      </c>
      <c r="AW247" s="673">
        <v>-1334367</v>
      </c>
      <c r="AX247" s="907">
        <v>80185863</v>
      </c>
      <c r="AY247" s="673">
        <v>-3252756</v>
      </c>
      <c r="AZ247" s="673">
        <v>80185863</v>
      </c>
      <c r="BA247" s="674">
        <v>0</v>
      </c>
      <c r="BB247" s="674">
        <v>0</v>
      </c>
    </row>
    <row r="248" spans="1:54" x14ac:dyDescent="0.25">
      <c r="A248" s="1089" t="s">
        <v>119</v>
      </c>
      <c r="B248" s="1009"/>
      <c r="C248" s="1089" t="s">
        <v>354</v>
      </c>
      <c r="D248" s="1009"/>
      <c r="E248" s="1089" t="s">
        <v>356</v>
      </c>
      <c r="F248" s="1009"/>
      <c r="G248" s="1089" t="s">
        <v>316</v>
      </c>
      <c r="H248" s="1009"/>
      <c r="I248" s="1089" t="s">
        <v>312</v>
      </c>
      <c r="J248" s="1009"/>
      <c r="K248" s="1009"/>
      <c r="L248" s="1089" t="s">
        <v>314</v>
      </c>
      <c r="M248" s="1009"/>
      <c r="N248" s="1009"/>
      <c r="O248" s="1089"/>
      <c r="P248" s="1009"/>
      <c r="Q248" s="1089"/>
      <c r="R248" s="1009"/>
      <c r="S248" s="1096" t="s">
        <v>358</v>
      </c>
      <c r="T248" s="1009"/>
      <c r="U248" s="1009"/>
      <c r="V248" s="1009"/>
      <c r="W248" s="1009"/>
      <c r="X248" s="1009"/>
      <c r="Y248" s="1009"/>
      <c r="Z248" s="1009"/>
      <c r="AA248" s="1089" t="s">
        <v>305</v>
      </c>
      <c r="AB248" s="1009"/>
      <c r="AC248" s="1009"/>
      <c r="AD248" s="1009"/>
      <c r="AE248" s="1009"/>
      <c r="AF248" s="1089" t="s">
        <v>306</v>
      </c>
      <c r="AG248" s="1009"/>
      <c r="AH248" s="1009"/>
      <c r="AI248" s="360" t="s">
        <v>85</v>
      </c>
      <c r="AJ248" s="1090" t="s">
        <v>307</v>
      </c>
      <c r="AK248" s="1009"/>
      <c r="AL248" s="1009"/>
      <c r="AM248" s="1009"/>
      <c r="AN248" s="1009"/>
      <c r="AO248" s="1009"/>
      <c r="AP248" s="673">
        <v>900000000</v>
      </c>
      <c r="AQ248" s="907">
        <v>70300000</v>
      </c>
      <c r="AR248" s="674">
        <v>0</v>
      </c>
      <c r="AS248" s="674">
        <v>0</v>
      </c>
      <c r="AT248" s="907">
        <v>75598740</v>
      </c>
      <c r="AU248" s="673">
        <v>-5298740</v>
      </c>
      <c r="AV248" s="907">
        <v>76933107</v>
      </c>
      <c r="AW248" s="673">
        <v>-1334367</v>
      </c>
      <c r="AX248" s="907">
        <v>80185863</v>
      </c>
      <c r="AY248" s="673">
        <v>-3252756</v>
      </c>
      <c r="AZ248" s="673">
        <v>80185863</v>
      </c>
      <c r="BA248" s="674">
        <v>0</v>
      </c>
      <c r="BB248" s="674">
        <v>0</v>
      </c>
    </row>
    <row r="249" spans="1:54" x14ac:dyDescent="0.25">
      <c r="A249" s="1091" t="s">
        <v>119</v>
      </c>
      <c r="B249" s="1009"/>
      <c r="C249" s="1091" t="s">
        <v>354</v>
      </c>
      <c r="D249" s="1009"/>
      <c r="E249" s="1091" t="s">
        <v>356</v>
      </c>
      <c r="F249" s="1009"/>
      <c r="G249" s="1091" t="s">
        <v>316</v>
      </c>
      <c r="H249" s="1009"/>
      <c r="I249" s="1091" t="s">
        <v>312</v>
      </c>
      <c r="J249" s="1009"/>
      <c r="K249" s="1009"/>
      <c r="L249" s="1091" t="s">
        <v>314</v>
      </c>
      <c r="M249" s="1009"/>
      <c r="N249" s="1009"/>
      <c r="O249" s="1091" t="s">
        <v>311</v>
      </c>
      <c r="P249" s="1009"/>
      <c r="Q249" s="1091"/>
      <c r="R249" s="1009"/>
      <c r="S249" s="1092" t="s">
        <v>364</v>
      </c>
      <c r="T249" s="1009"/>
      <c r="U249" s="1009"/>
      <c r="V249" s="1009"/>
      <c r="W249" s="1009"/>
      <c r="X249" s="1009"/>
      <c r="Y249" s="1009"/>
      <c r="Z249" s="1009"/>
      <c r="AA249" s="1091" t="s">
        <v>305</v>
      </c>
      <c r="AB249" s="1009"/>
      <c r="AC249" s="1009"/>
      <c r="AD249" s="1009"/>
      <c r="AE249" s="1009"/>
      <c r="AF249" s="1091" t="s">
        <v>306</v>
      </c>
      <c r="AG249" s="1009"/>
      <c r="AH249" s="1009"/>
      <c r="AI249" s="363" t="s">
        <v>85</v>
      </c>
      <c r="AJ249" s="1093" t="s">
        <v>307</v>
      </c>
      <c r="AK249" s="1009"/>
      <c r="AL249" s="1009"/>
      <c r="AM249" s="1009"/>
      <c r="AN249" s="1009"/>
      <c r="AO249" s="1009"/>
      <c r="AP249" s="678">
        <v>435700000</v>
      </c>
      <c r="AQ249" s="911">
        <v>0</v>
      </c>
      <c r="AR249" s="679">
        <v>0</v>
      </c>
      <c r="AS249" s="679">
        <v>0</v>
      </c>
      <c r="AT249" s="911">
        <v>0</v>
      </c>
      <c r="AU249" s="679">
        <v>0</v>
      </c>
      <c r="AV249" s="910">
        <v>40600000</v>
      </c>
      <c r="AW249" s="678">
        <v>-40600000</v>
      </c>
      <c r="AX249" s="910">
        <v>40600000</v>
      </c>
      <c r="AY249" s="679">
        <v>0</v>
      </c>
      <c r="AZ249" s="678">
        <v>40600000</v>
      </c>
      <c r="BA249" s="679">
        <v>0</v>
      </c>
      <c r="BB249" s="679">
        <v>0</v>
      </c>
    </row>
    <row r="250" spans="1:54" x14ac:dyDescent="0.25">
      <c r="A250" s="1091" t="s">
        <v>119</v>
      </c>
      <c r="B250" s="1009"/>
      <c r="C250" s="1091" t="s">
        <v>354</v>
      </c>
      <c r="D250" s="1009"/>
      <c r="E250" s="1091" t="s">
        <v>356</v>
      </c>
      <c r="F250" s="1009"/>
      <c r="G250" s="1091" t="s">
        <v>316</v>
      </c>
      <c r="H250" s="1009"/>
      <c r="I250" s="1091" t="s">
        <v>312</v>
      </c>
      <c r="J250" s="1009"/>
      <c r="K250" s="1009"/>
      <c r="L250" s="1091" t="s">
        <v>314</v>
      </c>
      <c r="M250" s="1009"/>
      <c r="N250" s="1009"/>
      <c r="O250" s="1091" t="s">
        <v>314</v>
      </c>
      <c r="P250" s="1009"/>
      <c r="Q250" s="1091"/>
      <c r="R250" s="1009"/>
      <c r="S250" s="1092" t="s">
        <v>359</v>
      </c>
      <c r="T250" s="1009"/>
      <c r="U250" s="1009"/>
      <c r="V250" s="1009"/>
      <c r="W250" s="1009"/>
      <c r="X250" s="1009"/>
      <c r="Y250" s="1009"/>
      <c r="Z250" s="1009"/>
      <c r="AA250" s="1091" t="s">
        <v>305</v>
      </c>
      <c r="AB250" s="1009"/>
      <c r="AC250" s="1009"/>
      <c r="AD250" s="1009"/>
      <c r="AE250" s="1009"/>
      <c r="AF250" s="1091" t="s">
        <v>306</v>
      </c>
      <c r="AG250" s="1009"/>
      <c r="AH250" s="1009"/>
      <c r="AI250" s="363" t="s">
        <v>85</v>
      </c>
      <c r="AJ250" s="1093" t="s">
        <v>307</v>
      </c>
      <c r="AK250" s="1009"/>
      <c r="AL250" s="1009"/>
      <c r="AM250" s="1009"/>
      <c r="AN250" s="1009"/>
      <c r="AO250" s="1009"/>
      <c r="AP250" s="678">
        <v>154000000</v>
      </c>
      <c r="AQ250" s="911">
        <v>0</v>
      </c>
      <c r="AR250" s="679">
        <v>0</v>
      </c>
      <c r="AS250" s="679">
        <v>0</v>
      </c>
      <c r="AT250" s="910">
        <v>34000000</v>
      </c>
      <c r="AU250" s="678">
        <v>-34000000</v>
      </c>
      <c r="AV250" s="911">
        <v>0</v>
      </c>
      <c r="AW250" s="678">
        <v>34000000</v>
      </c>
      <c r="AX250" s="911">
        <v>0</v>
      </c>
      <c r="AY250" s="679">
        <v>0</v>
      </c>
      <c r="AZ250" s="679">
        <v>0</v>
      </c>
      <c r="BA250" s="679">
        <v>0</v>
      </c>
      <c r="BB250" s="679">
        <v>0</v>
      </c>
    </row>
    <row r="251" spans="1:54" x14ac:dyDescent="0.25">
      <c r="A251" s="1091" t="s">
        <v>119</v>
      </c>
      <c r="B251" s="1009"/>
      <c r="C251" s="1091" t="s">
        <v>354</v>
      </c>
      <c r="D251" s="1009"/>
      <c r="E251" s="1091" t="s">
        <v>356</v>
      </c>
      <c r="F251" s="1009"/>
      <c r="G251" s="1091" t="s">
        <v>316</v>
      </c>
      <c r="H251" s="1009"/>
      <c r="I251" s="1091" t="s">
        <v>312</v>
      </c>
      <c r="J251" s="1009"/>
      <c r="K251" s="1009"/>
      <c r="L251" s="1091" t="s">
        <v>314</v>
      </c>
      <c r="M251" s="1009"/>
      <c r="N251" s="1009"/>
      <c r="O251" s="1091" t="s">
        <v>321</v>
      </c>
      <c r="P251" s="1009"/>
      <c r="Q251" s="1091"/>
      <c r="R251" s="1009"/>
      <c r="S251" s="1092" t="s">
        <v>360</v>
      </c>
      <c r="T251" s="1009"/>
      <c r="U251" s="1009"/>
      <c r="V251" s="1009"/>
      <c r="W251" s="1009"/>
      <c r="X251" s="1009"/>
      <c r="Y251" s="1009"/>
      <c r="Z251" s="1009"/>
      <c r="AA251" s="1091" t="s">
        <v>305</v>
      </c>
      <c r="AB251" s="1009"/>
      <c r="AC251" s="1009"/>
      <c r="AD251" s="1009"/>
      <c r="AE251" s="1009"/>
      <c r="AF251" s="1091" t="s">
        <v>306</v>
      </c>
      <c r="AG251" s="1009"/>
      <c r="AH251" s="1009"/>
      <c r="AI251" s="363" t="s">
        <v>85</v>
      </c>
      <c r="AJ251" s="1093" t="s">
        <v>307</v>
      </c>
      <c r="AK251" s="1009"/>
      <c r="AL251" s="1009"/>
      <c r="AM251" s="1009"/>
      <c r="AN251" s="1009"/>
      <c r="AO251" s="1009"/>
      <c r="AP251" s="678">
        <v>65000000</v>
      </c>
      <c r="AQ251" s="911">
        <v>0</v>
      </c>
      <c r="AR251" s="679">
        <v>0</v>
      </c>
      <c r="AS251" s="679">
        <v>0</v>
      </c>
      <c r="AT251" s="911">
        <v>0</v>
      </c>
      <c r="AU251" s="679">
        <v>0</v>
      </c>
      <c r="AV251" s="910">
        <v>11822988</v>
      </c>
      <c r="AW251" s="678">
        <v>-11822988</v>
      </c>
      <c r="AX251" s="910">
        <v>11822988</v>
      </c>
      <c r="AY251" s="679">
        <v>0</v>
      </c>
      <c r="AZ251" s="678">
        <v>11822988</v>
      </c>
      <c r="BA251" s="679">
        <v>0</v>
      </c>
      <c r="BB251" s="679">
        <v>0</v>
      </c>
    </row>
    <row r="252" spans="1:54" x14ac:dyDescent="0.25">
      <c r="A252" s="1091" t="s">
        <v>119</v>
      </c>
      <c r="B252" s="1009"/>
      <c r="C252" s="1091" t="s">
        <v>354</v>
      </c>
      <c r="D252" s="1009"/>
      <c r="E252" s="1091" t="s">
        <v>356</v>
      </c>
      <c r="F252" s="1009"/>
      <c r="G252" s="1091" t="s">
        <v>316</v>
      </c>
      <c r="H252" s="1009"/>
      <c r="I252" s="1091" t="s">
        <v>312</v>
      </c>
      <c r="J252" s="1009"/>
      <c r="K252" s="1009"/>
      <c r="L252" s="1091" t="s">
        <v>314</v>
      </c>
      <c r="M252" s="1009"/>
      <c r="N252" s="1009"/>
      <c r="O252" s="1091" t="s">
        <v>315</v>
      </c>
      <c r="P252" s="1009"/>
      <c r="Q252" s="1091"/>
      <c r="R252" s="1009"/>
      <c r="S252" s="1092" t="s">
        <v>104</v>
      </c>
      <c r="T252" s="1009"/>
      <c r="U252" s="1009"/>
      <c r="V252" s="1009"/>
      <c r="W252" s="1009"/>
      <c r="X252" s="1009"/>
      <c r="Y252" s="1009"/>
      <c r="Z252" s="1009"/>
      <c r="AA252" s="1091" t="s">
        <v>305</v>
      </c>
      <c r="AB252" s="1009"/>
      <c r="AC252" s="1009"/>
      <c r="AD252" s="1009"/>
      <c r="AE252" s="1009"/>
      <c r="AF252" s="1091" t="s">
        <v>306</v>
      </c>
      <c r="AG252" s="1009"/>
      <c r="AH252" s="1009"/>
      <c r="AI252" s="363" t="s">
        <v>85</v>
      </c>
      <c r="AJ252" s="1093" t="s">
        <v>307</v>
      </c>
      <c r="AK252" s="1009"/>
      <c r="AL252" s="1009"/>
      <c r="AM252" s="1009"/>
      <c r="AN252" s="1009"/>
      <c r="AO252" s="1009"/>
      <c r="AP252" s="678">
        <v>245300000</v>
      </c>
      <c r="AQ252" s="910">
        <v>70300000</v>
      </c>
      <c r="AR252" s="679">
        <v>0</v>
      </c>
      <c r="AS252" s="679">
        <v>0</v>
      </c>
      <c r="AT252" s="910">
        <v>41598740</v>
      </c>
      <c r="AU252" s="678">
        <v>28701260</v>
      </c>
      <c r="AV252" s="910">
        <v>24510119</v>
      </c>
      <c r="AW252" s="678">
        <v>17088621</v>
      </c>
      <c r="AX252" s="910">
        <v>27762875</v>
      </c>
      <c r="AY252" s="678">
        <v>-3252756</v>
      </c>
      <c r="AZ252" s="678">
        <v>27762875</v>
      </c>
      <c r="BA252" s="679">
        <v>0</v>
      </c>
      <c r="BB252" s="679">
        <v>0</v>
      </c>
    </row>
    <row r="253" spans="1:54" x14ac:dyDescent="0.25">
      <c r="A253" s="1091" t="s">
        <v>119</v>
      </c>
      <c r="B253" s="1009"/>
      <c r="C253" s="1091" t="s">
        <v>354</v>
      </c>
      <c r="D253" s="1009"/>
      <c r="E253" s="1091" t="s">
        <v>356</v>
      </c>
      <c r="F253" s="1009"/>
      <c r="G253" s="1091" t="s">
        <v>316</v>
      </c>
      <c r="H253" s="1009"/>
      <c r="I253" s="1091" t="s">
        <v>312</v>
      </c>
      <c r="J253" s="1009"/>
      <c r="K253" s="1009"/>
      <c r="L253" s="1091" t="s">
        <v>314</v>
      </c>
      <c r="M253" s="1009"/>
      <c r="N253" s="1009"/>
      <c r="O253" s="1091" t="s">
        <v>324</v>
      </c>
      <c r="P253" s="1009"/>
      <c r="Q253" s="1091"/>
      <c r="R253" s="1009"/>
      <c r="S253" s="1092" t="s">
        <v>361</v>
      </c>
      <c r="T253" s="1009"/>
      <c r="U253" s="1009"/>
      <c r="V253" s="1009"/>
      <c r="W253" s="1009"/>
      <c r="X253" s="1009"/>
      <c r="Y253" s="1009"/>
      <c r="Z253" s="1009"/>
      <c r="AA253" s="1091" t="s">
        <v>305</v>
      </c>
      <c r="AB253" s="1009"/>
      <c r="AC253" s="1009"/>
      <c r="AD253" s="1009"/>
      <c r="AE253" s="1009"/>
      <c r="AF253" s="1091" t="s">
        <v>306</v>
      </c>
      <c r="AG253" s="1009"/>
      <c r="AH253" s="1009"/>
      <c r="AI253" s="363" t="s">
        <v>85</v>
      </c>
      <c r="AJ253" s="1093" t="s">
        <v>307</v>
      </c>
      <c r="AK253" s="1009"/>
      <c r="AL253" s="1009"/>
      <c r="AM253" s="1009"/>
      <c r="AN253" s="1009"/>
      <c r="AO253" s="1009"/>
      <c r="AP253" s="679">
        <v>0</v>
      </c>
      <c r="AQ253" s="911">
        <v>0</v>
      </c>
      <c r="AR253" s="679">
        <v>0</v>
      </c>
      <c r="AS253" s="679">
        <v>0</v>
      </c>
      <c r="AT253" s="911">
        <v>0</v>
      </c>
      <c r="AU253" s="679">
        <v>0</v>
      </c>
      <c r="AV253" s="911">
        <v>0</v>
      </c>
      <c r="AW253" s="679">
        <v>0</v>
      </c>
      <c r="AX253" s="911">
        <v>0</v>
      </c>
      <c r="AY253" s="679">
        <v>0</v>
      </c>
      <c r="AZ253" s="679">
        <v>0</v>
      </c>
      <c r="BA253" s="679">
        <v>0</v>
      </c>
      <c r="BB253" s="679">
        <v>0</v>
      </c>
    </row>
    <row r="254" spans="1:54" x14ac:dyDescent="0.25">
      <c r="A254" s="1091" t="s">
        <v>119</v>
      </c>
      <c r="B254" s="1009"/>
      <c r="C254" s="1091" t="s">
        <v>354</v>
      </c>
      <c r="D254" s="1009"/>
      <c r="E254" s="1091" t="s">
        <v>356</v>
      </c>
      <c r="F254" s="1009"/>
      <c r="G254" s="1091" t="s">
        <v>316</v>
      </c>
      <c r="H254" s="1009"/>
      <c r="I254" s="1091" t="s">
        <v>312</v>
      </c>
      <c r="J254" s="1009"/>
      <c r="K254" s="1009"/>
      <c r="L254" s="1091" t="s">
        <v>314</v>
      </c>
      <c r="M254" s="1009"/>
      <c r="N254" s="1009"/>
      <c r="O254" s="1091" t="s">
        <v>100</v>
      </c>
      <c r="P254" s="1009"/>
      <c r="Q254" s="1091"/>
      <c r="R254" s="1009"/>
      <c r="S254" s="1092" t="s">
        <v>362</v>
      </c>
      <c r="T254" s="1009"/>
      <c r="U254" s="1009"/>
      <c r="V254" s="1009"/>
      <c r="W254" s="1009"/>
      <c r="X254" s="1009"/>
      <c r="Y254" s="1009"/>
      <c r="Z254" s="1009"/>
      <c r="AA254" s="1091" t="s">
        <v>305</v>
      </c>
      <c r="AB254" s="1009"/>
      <c r="AC254" s="1009"/>
      <c r="AD254" s="1009"/>
      <c r="AE254" s="1009"/>
      <c r="AF254" s="1091" t="s">
        <v>306</v>
      </c>
      <c r="AG254" s="1009"/>
      <c r="AH254" s="1009"/>
      <c r="AI254" s="363" t="s">
        <v>85</v>
      </c>
      <c r="AJ254" s="1093" t="s">
        <v>307</v>
      </c>
      <c r="AK254" s="1009"/>
      <c r="AL254" s="1009"/>
      <c r="AM254" s="1009"/>
      <c r="AN254" s="1009"/>
      <c r="AO254" s="1009"/>
      <c r="AP254" s="679">
        <v>0</v>
      </c>
      <c r="AQ254" s="911">
        <v>0</v>
      </c>
      <c r="AR254" s="679">
        <v>0</v>
      </c>
      <c r="AS254" s="679">
        <v>0</v>
      </c>
      <c r="AT254" s="911">
        <v>0</v>
      </c>
      <c r="AU254" s="679">
        <v>0</v>
      </c>
      <c r="AV254" s="911">
        <v>0</v>
      </c>
      <c r="AW254" s="679">
        <v>0</v>
      </c>
      <c r="AX254" s="911">
        <v>0</v>
      </c>
      <c r="AY254" s="679">
        <v>0</v>
      </c>
      <c r="AZ254" s="679">
        <v>0</v>
      </c>
      <c r="BA254" s="679">
        <v>0</v>
      </c>
      <c r="BB254" s="679">
        <v>0</v>
      </c>
    </row>
    <row r="255" spans="1:54" s="869" customFormat="1" x14ac:dyDescent="0.25">
      <c r="A255" s="1101" t="s">
        <v>119</v>
      </c>
      <c r="B255" s="1098"/>
      <c r="C255" s="1101" t="s">
        <v>354</v>
      </c>
      <c r="D255" s="1098"/>
      <c r="E255" s="1101" t="s">
        <v>356</v>
      </c>
      <c r="F255" s="1098"/>
      <c r="G255" s="1101" t="s">
        <v>324</v>
      </c>
      <c r="H255" s="1098"/>
      <c r="I255" s="1101"/>
      <c r="J255" s="1098"/>
      <c r="K255" s="1098"/>
      <c r="L255" s="1101"/>
      <c r="M255" s="1098"/>
      <c r="N255" s="1098"/>
      <c r="O255" s="1101"/>
      <c r="P255" s="1098"/>
      <c r="Q255" s="1101"/>
      <c r="R255" s="1098"/>
      <c r="S255" s="1103" t="s">
        <v>366</v>
      </c>
      <c r="T255" s="1098"/>
      <c r="U255" s="1098"/>
      <c r="V255" s="1098"/>
      <c r="W255" s="1098"/>
      <c r="X255" s="1098"/>
      <c r="Y255" s="1098"/>
      <c r="Z255" s="1098"/>
      <c r="AA255" s="1101" t="s">
        <v>305</v>
      </c>
      <c r="AB255" s="1098"/>
      <c r="AC255" s="1098"/>
      <c r="AD255" s="1098"/>
      <c r="AE255" s="1098"/>
      <c r="AF255" s="1101" t="s">
        <v>306</v>
      </c>
      <c r="AG255" s="1098"/>
      <c r="AH255" s="1098"/>
      <c r="AI255" s="866" t="s">
        <v>85</v>
      </c>
      <c r="AJ255" s="1102" t="s">
        <v>307</v>
      </c>
      <c r="AK255" s="1098"/>
      <c r="AL255" s="1098"/>
      <c r="AM255" s="1098"/>
      <c r="AN255" s="1098"/>
      <c r="AO255" s="1098"/>
      <c r="AP255" s="867">
        <v>4400000000</v>
      </c>
      <c r="AQ255" s="911">
        <v>0</v>
      </c>
      <c r="AR255" s="867">
        <v>400000000</v>
      </c>
      <c r="AS255" s="868">
        <v>0</v>
      </c>
      <c r="AT255" s="910">
        <v>110307478</v>
      </c>
      <c r="AU255" s="867">
        <v>-110307478</v>
      </c>
      <c r="AV255" s="910">
        <v>182721028</v>
      </c>
      <c r="AW255" s="867">
        <v>-72413550</v>
      </c>
      <c r="AX255" s="910">
        <v>189419476</v>
      </c>
      <c r="AY255" s="867">
        <v>-6698448</v>
      </c>
      <c r="AZ255" s="867">
        <v>189419476</v>
      </c>
      <c r="BA255" s="868">
        <v>0</v>
      </c>
      <c r="BB255" s="868">
        <v>0</v>
      </c>
    </row>
    <row r="256" spans="1:54" x14ac:dyDescent="0.25">
      <c r="A256" s="1089" t="s">
        <v>119</v>
      </c>
      <c r="B256" s="1009"/>
      <c r="C256" s="1089" t="s">
        <v>354</v>
      </c>
      <c r="D256" s="1009"/>
      <c r="E256" s="1089" t="s">
        <v>356</v>
      </c>
      <c r="F256" s="1009"/>
      <c r="G256" s="1089" t="s">
        <v>324</v>
      </c>
      <c r="H256" s="1009"/>
      <c r="I256" s="1089" t="s">
        <v>312</v>
      </c>
      <c r="J256" s="1009"/>
      <c r="K256" s="1009"/>
      <c r="L256" s="1089"/>
      <c r="M256" s="1009"/>
      <c r="N256" s="1009"/>
      <c r="O256" s="1089"/>
      <c r="P256" s="1009"/>
      <c r="Q256" s="1089"/>
      <c r="R256" s="1009"/>
      <c r="S256" s="1096" t="s">
        <v>366</v>
      </c>
      <c r="T256" s="1009"/>
      <c r="U256" s="1009"/>
      <c r="V256" s="1009"/>
      <c r="W256" s="1009"/>
      <c r="X256" s="1009"/>
      <c r="Y256" s="1009"/>
      <c r="Z256" s="1009"/>
      <c r="AA256" s="1089" t="s">
        <v>305</v>
      </c>
      <c r="AB256" s="1009"/>
      <c r="AC256" s="1009"/>
      <c r="AD256" s="1009"/>
      <c r="AE256" s="1009"/>
      <c r="AF256" s="1089" t="s">
        <v>306</v>
      </c>
      <c r="AG256" s="1009"/>
      <c r="AH256" s="1009"/>
      <c r="AI256" s="360" t="s">
        <v>85</v>
      </c>
      <c r="AJ256" s="1090" t="s">
        <v>307</v>
      </c>
      <c r="AK256" s="1009"/>
      <c r="AL256" s="1009"/>
      <c r="AM256" s="1009"/>
      <c r="AN256" s="1009"/>
      <c r="AO256" s="1009"/>
      <c r="AP256" s="673">
        <v>3600000000</v>
      </c>
      <c r="AQ256" s="908">
        <v>0</v>
      </c>
      <c r="AR256" s="673">
        <v>400000000</v>
      </c>
      <c r="AS256" s="674">
        <v>0</v>
      </c>
      <c r="AT256" s="907">
        <v>110307478</v>
      </c>
      <c r="AU256" s="673">
        <v>-110307478</v>
      </c>
      <c r="AV256" s="907">
        <v>182721028</v>
      </c>
      <c r="AW256" s="673">
        <v>-72413550</v>
      </c>
      <c r="AX256" s="907">
        <v>189419476</v>
      </c>
      <c r="AY256" s="673">
        <v>-6698448</v>
      </c>
      <c r="AZ256" s="673">
        <v>189419476</v>
      </c>
      <c r="BA256" s="674">
        <v>0</v>
      </c>
      <c r="BB256" s="674">
        <v>0</v>
      </c>
    </row>
    <row r="257" spans="1:54" x14ac:dyDescent="0.25">
      <c r="A257" s="1089" t="s">
        <v>119</v>
      </c>
      <c r="B257" s="1009"/>
      <c r="C257" s="1089" t="s">
        <v>354</v>
      </c>
      <c r="D257" s="1009"/>
      <c r="E257" s="1089" t="s">
        <v>356</v>
      </c>
      <c r="F257" s="1009"/>
      <c r="G257" s="1089" t="s">
        <v>324</v>
      </c>
      <c r="H257" s="1009"/>
      <c r="I257" s="1089" t="s">
        <v>312</v>
      </c>
      <c r="J257" s="1009"/>
      <c r="K257" s="1009"/>
      <c r="L257" s="1089" t="s">
        <v>311</v>
      </c>
      <c r="M257" s="1009"/>
      <c r="N257" s="1009"/>
      <c r="O257" s="1089"/>
      <c r="P257" s="1009"/>
      <c r="Q257" s="1089"/>
      <c r="R257" s="1009"/>
      <c r="S257" s="1096" t="s">
        <v>363</v>
      </c>
      <c r="T257" s="1009"/>
      <c r="U257" s="1009"/>
      <c r="V257" s="1009"/>
      <c r="W257" s="1009"/>
      <c r="X257" s="1009"/>
      <c r="Y257" s="1009"/>
      <c r="Z257" s="1009"/>
      <c r="AA257" s="1089" t="s">
        <v>305</v>
      </c>
      <c r="AB257" s="1009"/>
      <c r="AC257" s="1009"/>
      <c r="AD257" s="1009"/>
      <c r="AE257" s="1009"/>
      <c r="AF257" s="1089" t="s">
        <v>306</v>
      </c>
      <c r="AG257" s="1009"/>
      <c r="AH257" s="1009"/>
      <c r="AI257" s="360" t="s">
        <v>85</v>
      </c>
      <c r="AJ257" s="1090" t="s">
        <v>307</v>
      </c>
      <c r="AK257" s="1009"/>
      <c r="AL257" s="1009"/>
      <c r="AM257" s="1009"/>
      <c r="AN257" s="1009"/>
      <c r="AO257" s="1009"/>
      <c r="AP257" s="673">
        <v>3600000000</v>
      </c>
      <c r="AQ257" s="908">
        <v>0</v>
      </c>
      <c r="AR257" s="673">
        <v>400000000</v>
      </c>
      <c r="AS257" s="674">
        <v>0</v>
      </c>
      <c r="AT257" s="907">
        <v>110307478</v>
      </c>
      <c r="AU257" s="673">
        <v>-110307478</v>
      </c>
      <c r="AV257" s="907">
        <v>182721028</v>
      </c>
      <c r="AW257" s="673">
        <v>-72413550</v>
      </c>
      <c r="AX257" s="907">
        <v>189419476</v>
      </c>
      <c r="AY257" s="673">
        <v>-6698448</v>
      </c>
      <c r="AZ257" s="673">
        <v>189419476</v>
      </c>
      <c r="BA257" s="674">
        <v>0</v>
      </c>
      <c r="BB257" s="674">
        <v>0</v>
      </c>
    </row>
    <row r="258" spans="1:54" x14ac:dyDescent="0.25">
      <c r="A258" s="1091" t="s">
        <v>119</v>
      </c>
      <c r="B258" s="1009"/>
      <c r="C258" s="1091" t="s">
        <v>354</v>
      </c>
      <c r="D258" s="1009"/>
      <c r="E258" s="1091" t="s">
        <v>356</v>
      </c>
      <c r="F258" s="1009"/>
      <c r="G258" s="1091" t="s">
        <v>324</v>
      </c>
      <c r="H258" s="1009"/>
      <c r="I258" s="1091" t="s">
        <v>312</v>
      </c>
      <c r="J258" s="1009"/>
      <c r="K258" s="1009"/>
      <c r="L258" s="1091" t="s">
        <v>311</v>
      </c>
      <c r="M258" s="1009"/>
      <c r="N258" s="1009"/>
      <c r="O258" s="1091" t="s">
        <v>311</v>
      </c>
      <c r="P258" s="1009"/>
      <c r="Q258" s="1091"/>
      <c r="R258" s="1009"/>
      <c r="S258" s="1092" t="s">
        <v>364</v>
      </c>
      <c r="T258" s="1009"/>
      <c r="U258" s="1009"/>
      <c r="V258" s="1009"/>
      <c r="W258" s="1009"/>
      <c r="X258" s="1009"/>
      <c r="Y258" s="1009"/>
      <c r="Z258" s="1009"/>
      <c r="AA258" s="1091" t="s">
        <v>305</v>
      </c>
      <c r="AB258" s="1009"/>
      <c r="AC258" s="1009"/>
      <c r="AD258" s="1009"/>
      <c r="AE258" s="1009"/>
      <c r="AF258" s="1091" t="s">
        <v>306</v>
      </c>
      <c r="AG258" s="1009"/>
      <c r="AH258" s="1009"/>
      <c r="AI258" s="363" t="s">
        <v>85</v>
      </c>
      <c r="AJ258" s="1093" t="s">
        <v>307</v>
      </c>
      <c r="AK258" s="1009"/>
      <c r="AL258" s="1009"/>
      <c r="AM258" s="1009"/>
      <c r="AN258" s="1009"/>
      <c r="AO258" s="1009"/>
      <c r="AP258" s="678">
        <v>868452358</v>
      </c>
      <c r="AQ258" s="911">
        <v>0</v>
      </c>
      <c r="AR258" s="679">
        <v>0</v>
      </c>
      <c r="AS258" s="679">
        <v>0</v>
      </c>
      <c r="AT258" s="911">
        <v>0</v>
      </c>
      <c r="AU258" s="679">
        <v>0</v>
      </c>
      <c r="AV258" s="910">
        <v>80434600</v>
      </c>
      <c r="AW258" s="678">
        <v>-80434600</v>
      </c>
      <c r="AX258" s="910">
        <v>80434600</v>
      </c>
      <c r="AY258" s="679">
        <v>0</v>
      </c>
      <c r="AZ258" s="678">
        <v>80434600</v>
      </c>
      <c r="BA258" s="679">
        <v>0</v>
      </c>
      <c r="BB258" s="679">
        <v>0</v>
      </c>
    </row>
    <row r="259" spans="1:54" x14ac:dyDescent="0.25">
      <c r="A259" s="1091" t="s">
        <v>119</v>
      </c>
      <c r="B259" s="1009"/>
      <c r="C259" s="1091" t="s">
        <v>354</v>
      </c>
      <c r="D259" s="1009"/>
      <c r="E259" s="1091" t="s">
        <v>356</v>
      </c>
      <c r="F259" s="1009"/>
      <c r="G259" s="1091" t="s">
        <v>324</v>
      </c>
      <c r="H259" s="1009"/>
      <c r="I259" s="1091" t="s">
        <v>312</v>
      </c>
      <c r="J259" s="1009"/>
      <c r="K259" s="1009"/>
      <c r="L259" s="1091" t="s">
        <v>311</v>
      </c>
      <c r="M259" s="1009"/>
      <c r="N259" s="1009"/>
      <c r="O259" s="1091" t="s">
        <v>314</v>
      </c>
      <c r="P259" s="1009"/>
      <c r="Q259" s="1091"/>
      <c r="R259" s="1009"/>
      <c r="S259" s="1092" t="s">
        <v>359</v>
      </c>
      <c r="T259" s="1009"/>
      <c r="U259" s="1009"/>
      <c r="V259" s="1009"/>
      <c r="W259" s="1009"/>
      <c r="X259" s="1009"/>
      <c r="Y259" s="1009"/>
      <c r="Z259" s="1009"/>
      <c r="AA259" s="1091" t="s">
        <v>305</v>
      </c>
      <c r="AB259" s="1009"/>
      <c r="AC259" s="1009"/>
      <c r="AD259" s="1009"/>
      <c r="AE259" s="1009"/>
      <c r="AF259" s="1091" t="s">
        <v>306</v>
      </c>
      <c r="AG259" s="1009"/>
      <c r="AH259" s="1009"/>
      <c r="AI259" s="363" t="s">
        <v>85</v>
      </c>
      <c r="AJ259" s="1093" t="s">
        <v>307</v>
      </c>
      <c r="AK259" s="1009"/>
      <c r="AL259" s="1009"/>
      <c r="AM259" s="1009"/>
      <c r="AN259" s="1009"/>
      <c r="AO259" s="1009"/>
      <c r="AP259" s="678">
        <v>480000000</v>
      </c>
      <c r="AQ259" s="911">
        <v>0</v>
      </c>
      <c r="AR259" s="678">
        <v>110000000</v>
      </c>
      <c r="AS259" s="679">
        <v>0</v>
      </c>
      <c r="AT259" s="911">
        <v>0</v>
      </c>
      <c r="AU259" s="679">
        <v>0</v>
      </c>
      <c r="AV259" s="911">
        <v>0</v>
      </c>
      <c r="AW259" s="679">
        <v>0</v>
      </c>
      <c r="AX259" s="911">
        <v>0</v>
      </c>
      <c r="AY259" s="679">
        <v>0</v>
      </c>
      <c r="AZ259" s="679">
        <v>0</v>
      </c>
      <c r="BA259" s="679">
        <v>0</v>
      </c>
      <c r="BB259" s="679">
        <v>0</v>
      </c>
    </row>
    <row r="260" spans="1:54" x14ac:dyDescent="0.25">
      <c r="A260" s="1091" t="s">
        <v>119</v>
      </c>
      <c r="B260" s="1009"/>
      <c r="C260" s="1091" t="s">
        <v>354</v>
      </c>
      <c r="D260" s="1009"/>
      <c r="E260" s="1091" t="s">
        <v>356</v>
      </c>
      <c r="F260" s="1009"/>
      <c r="G260" s="1091" t="s">
        <v>324</v>
      </c>
      <c r="H260" s="1009"/>
      <c r="I260" s="1091" t="s">
        <v>312</v>
      </c>
      <c r="J260" s="1009"/>
      <c r="K260" s="1009"/>
      <c r="L260" s="1091" t="s">
        <v>311</v>
      </c>
      <c r="M260" s="1009"/>
      <c r="N260" s="1009"/>
      <c r="O260" s="1091" t="s">
        <v>321</v>
      </c>
      <c r="P260" s="1009"/>
      <c r="Q260" s="1091"/>
      <c r="R260" s="1009"/>
      <c r="S260" s="1092" t="s">
        <v>360</v>
      </c>
      <c r="T260" s="1009"/>
      <c r="U260" s="1009"/>
      <c r="V260" s="1009"/>
      <c r="W260" s="1009"/>
      <c r="X260" s="1009"/>
      <c r="Y260" s="1009"/>
      <c r="Z260" s="1009"/>
      <c r="AA260" s="1091" t="s">
        <v>305</v>
      </c>
      <c r="AB260" s="1009"/>
      <c r="AC260" s="1009"/>
      <c r="AD260" s="1009"/>
      <c r="AE260" s="1009"/>
      <c r="AF260" s="1091" t="s">
        <v>306</v>
      </c>
      <c r="AG260" s="1009"/>
      <c r="AH260" s="1009"/>
      <c r="AI260" s="363" t="s">
        <v>85</v>
      </c>
      <c r="AJ260" s="1093" t="s">
        <v>307</v>
      </c>
      <c r="AK260" s="1009"/>
      <c r="AL260" s="1009"/>
      <c r="AM260" s="1009"/>
      <c r="AN260" s="1009"/>
      <c r="AO260" s="1009"/>
      <c r="AP260" s="678">
        <v>390000000</v>
      </c>
      <c r="AQ260" s="911">
        <v>0</v>
      </c>
      <c r="AR260" s="679">
        <v>0</v>
      </c>
      <c r="AS260" s="679">
        <v>0</v>
      </c>
      <c r="AT260" s="911">
        <v>0</v>
      </c>
      <c r="AU260" s="679">
        <v>0</v>
      </c>
      <c r="AV260" s="910">
        <v>16682025</v>
      </c>
      <c r="AW260" s="678">
        <v>-16682025</v>
      </c>
      <c r="AX260" s="910">
        <v>16682025</v>
      </c>
      <c r="AY260" s="679">
        <v>0</v>
      </c>
      <c r="AZ260" s="678">
        <v>16682025</v>
      </c>
      <c r="BA260" s="679">
        <v>0</v>
      </c>
      <c r="BB260" s="679">
        <v>0</v>
      </c>
    </row>
    <row r="261" spans="1:54" x14ac:dyDescent="0.25">
      <c r="A261" s="1091" t="s">
        <v>119</v>
      </c>
      <c r="B261" s="1009"/>
      <c r="C261" s="1091" t="s">
        <v>354</v>
      </c>
      <c r="D261" s="1009"/>
      <c r="E261" s="1091" t="s">
        <v>356</v>
      </c>
      <c r="F261" s="1009"/>
      <c r="G261" s="1091" t="s">
        <v>324</v>
      </c>
      <c r="H261" s="1009"/>
      <c r="I261" s="1091" t="s">
        <v>312</v>
      </c>
      <c r="J261" s="1009"/>
      <c r="K261" s="1009"/>
      <c r="L261" s="1091" t="s">
        <v>311</v>
      </c>
      <c r="M261" s="1009"/>
      <c r="N261" s="1009"/>
      <c r="O261" s="1091" t="s">
        <v>315</v>
      </c>
      <c r="P261" s="1009"/>
      <c r="Q261" s="1091"/>
      <c r="R261" s="1009"/>
      <c r="S261" s="1092" t="s">
        <v>104</v>
      </c>
      <c r="T261" s="1009"/>
      <c r="U261" s="1009"/>
      <c r="V261" s="1009"/>
      <c r="W261" s="1009"/>
      <c r="X261" s="1009"/>
      <c r="Y261" s="1009"/>
      <c r="Z261" s="1009"/>
      <c r="AA261" s="1091" t="s">
        <v>305</v>
      </c>
      <c r="AB261" s="1009"/>
      <c r="AC261" s="1009"/>
      <c r="AD261" s="1009"/>
      <c r="AE261" s="1009"/>
      <c r="AF261" s="1091" t="s">
        <v>306</v>
      </c>
      <c r="AG261" s="1009"/>
      <c r="AH261" s="1009"/>
      <c r="AI261" s="363" t="s">
        <v>85</v>
      </c>
      <c r="AJ261" s="1093" t="s">
        <v>307</v>
      </c>
      <c r="AK261" s="1009"/>
      <c r="AL261" s="1009"/>
      <c r="AM261" s="1009"/>
      <c r="AN261" s="1009"/>
      <c r="AO261" s="1009"/>
      <c r="AP261" s="678">
        <v>1571547642</v>
      </c>
      <c r="AQ261" s="911">
        <v>0</v>
      </c>
      <c r="AR261" s="679">
        <v>0</v>
      </c>
      <c r="AS261" s="679">
        <v>0</v>
      </c>
      <c r="AT261" s="910">
        <v>110307478</v>
      </c>
      <c r="AU261" s="678">
        <v>-110307478</v>
      </c>
      <c r="AV261" s="910">
        <v>85604403</v>
      </c>
      <c r="AW261" s="678">
        <v>24703075</v>
      </c>
      <c r="AX261" s="910">
        <v>92302851</v>
      </c>
      <c r="AY261" s="678">
        <v>-6698448</v>
      </c>
      <c r="AZ261" s="678">
        <v>92302851</v>
      </c>
      <c r="BA261" s="679">
        <v>0</v>
      </c>
      <c r="BB261" s="679">
        <v>0</v>
      </c>
    </row>
    <row r="262" spans="1:54" x14ac:dyDescent="0.25">
      <c r="A262" s="1091" t="s">
        <v>119</v>
      </c>
      <c r="B262" s="1009"/>
      <c r="C262" s="1091" t="s">
        <v>354</v>
      </c>
      <c r="D262" s="1009"/>
      <c r="E262" s="1091" t="s">
        <v>356</v>
      </c>
      <c r="F262" s="1009"/>
      <c r="G262" s="1091" t="s">
        <v>324</v>
      </c>
      <c r="H262" s="1009"/>
      <c r="I262" s="1091" t="s">
        <v>312</v>
      </c>
      <c r="J262" s="1009"/>
      <c r="K262" s="1009"/>
      <c r="L262" s="1091" t="s">
        <v>311</v>
      </c>
      <c r="M262" s="1009"/>
      <c r="N262" s="1009"/>
      <c r="O262" s="1091" t="s">
        <v>325</v>
      </c>
      <c r="P262" s="1009"/>
      <c r="Q262" s="1091"/>
      <c r="R262" s="1009"/>
      <c r="S262" s="1092" t="s">
        <v>367</v>
      </c>
      <c r="T262" s="1009"/>
      <c r="U262" s="1009"/>
      <c r="V262" s="1009"/>
      <c r="W262" s="1009"/>
      <c r="X262" s="1009"/>
      <c r="Y262" s="1009"/>
      <c r="Z262" s="1009"/>
      <c r="AA262" s="1091" t="s">
        <v>305</v>
      </c>
      <c r="AB262" s="1009"/>
      <c r="AC262" s="1009"/>
      <c r="AD262" s="1009"/>
      <c r="AE262" s="1009"/>
      <c r="AF262" s="1091" t="s">
        <v>306</v>
      </c>
      <c r="AG262" s="1009"/>
      <c r="AH262" s="1009"/>
      <c r="AI262" s="363" t="s">
        <v>85</v>
      </c>
      <c r="AJ262" s="1093" t="s">
        <v>307</v>
      </c>
      <c r="AK262" s="1009"/>
      <c r="AL262" s="1009"/>
      <c r="AM262" s="1009"/>
      <c r="AN262" s="1009"/>
      <c r="AO262" s="1009"/>
      <c r="AP262" s="678">
        <v>170000000</v>
      </c>
      <c r="AQ262" s="911">
        <v>0</v>
      </c>
      <c r="AR262" s="678">
        <v>170000000</v>
      </c>
      <c r="AS262" s="679">
        <v>0</v>
      </c>
      <c r="AT262" s="911">
        <v>0</v>
      </c>
      <c r="AU262" s="679">
        <v>0</v>
      </c>
      <c r="AV262" s="911">
        <v>0</v>
      </c>
      <c r="AW262" s="679">
        <v>0</v>
      </c>
      <c r="AX262" s="911">
        <v>0</v>
      </c>
      <c r="AY262" s="679">
        <v>0</v>
      </c>
      <c r="AZ262" s="679">
        <v>0</v>
      </c>
      <c r="BA262" s="679">
        <v>0</v>
      </c>
      <c r="BB262" s="679">
        <v>0</v>
      </c>
    </row>
    <row r="263" spans="1:54" x14ac:dyDescent="0.25">
      <c r="A263" s="1091" t="s">
        <v>119</v>
      </c>
      <c r="B263" s="1009"/>
      <c r="C263" s="1091" t="s">
        <v>354</v>
      </c>
      <c r="D263" s="1009"/>
      <c r="E263" s="1091" t="s">
        <v>356</v>
      </c>
      <c r="F263" s="1009"/>
      <c r="G263" s="1091" t="s">
        <v>324</v>
      </c>
      <c r="H263" s="1009"/>
      <c r="I263" s="1091" t="s">
        <v>312</v>
      </c>
      <c r="J263" s="1009"/>
      <c r="K263" s="1009"/>
      <c r="L263" s="1091" t="s">
        <v>311</v>
      </c>
      <c r="M263" s="1009"/>
      <c r="N263" s="1009"/>
      <c r="O263" s="1091" t="s">
        <v>322</v>
      </c>
      <c r="P263" s="1009"/>
      <c r="Q263" s="1091" t="s">
        <v>268</v>
      </c>
      <c r="R263" s="1009"/>
      <c r="S263" s="1092" t="s">
        <v>897</v>
      </c>
      <c r="T263" s="1009"/>
      <c r="U263" s="1009"/>
      <c r="V263" s="1009"/>
      <c r="W263" s="1009"/>
      <c r="X263" s="1009"/>
      <c r="Y263" s="1009"/>
      <c r="Z263" s="1009"/>
      <c r="AA263" s="1091" t="s">
        <v>305</v>
      </c>
      <c r="AB263" s="1009"/>
      <c r="AC263" s="1009"/>
      <c r="AD263" s="1009"/>
      <c r="AE263" s="1009"/>
      <c r="AF263" s="1091" t="s">
        <v>306</v>
      </c>
      <c r="AG263" s="1009"/>
      <c r="AH263" s="1009"/>
      <c r="AI263" s="363" t="s">
        <v>85</v>
      </c>
      <c r="AJ263" s="1093" t="s">
        <v>307</v>
      </c>
      <c r="AK263" s="1009"/>
      <c r="AL263" s="1009"/>
      <c r="AM263" s="1009"/>
      <c r="AN263" s="1009"/>
      <c r="AO263" s="1009"/>
      <c r="AP263" s="678">
        <v>120000000</v>
      </c>
      <c r="AQ263" s="911">
        <v>0</v>
      </c>
      <c r="AR263" s="678">
        <v>120000000</v>
      </c>
      <c r="AS263" s="679">
        <v>0</v>
      </c>
      <c r="AT263" s="911">
        <v>0</v>
      </c>
      <c r="AU263" s="679">
        <v>0</v>
      </c>
      <c r="AV263" s="911">
        <v>0</v>
      </c>
      <c r="AW263" s="679">
        <v>0</v>
      </c>
      <c r="AX263" s="911">
        <v>0</v>
      </c>
      <c r="AY263" s="679">
        <v>0</v>
      </c>
      <c r="AZ263" s="679">
        <v>0</v>
      </c>
      <c r="BA263" s="679">
        <v>0</v>
      </c>
      <c r="BB263" s="679">
        <v>0</v>
      </c>
    </row>
    <row r="264" spans="1:54" s="869" customFormat="1" ht="22.5" customHeight="1" x14ac:dyDescent="0.25">
      <c r="A264" s="1101" t="s">
        <v>119</v>
      </c>
      <c r="B264" s="1098"/>
      <c r="C264" s="1101" t="s">
        <v>354</v>
      </c>
      <c r="D264" s="1098"/>
      <c r="E264" s="1101" t="s">
        <v>356</v>
      </c>
      <c r="F264" s="1098"/>
      <c r="G264" s="1101" t="s">
        <v>325</v>
      </c>
      <c r="H264" s="1098"/>
      <c r="I264" s="1101"/>
      <c r="J264" s="1098"/>
      <c r="K264" s="1098"/>
      <c r="L264" s="1101"/>
      <c r="M264" s="1098"/>
      <c r="N264" s="1098"/>
      <c r="O264" s="1101"/>
      <c r="P264" s="1098"/>
      <c r="Q264" s="1101"/>
      <c r="R264" s="1098"/>
      <c r="S264" s="1103" t="s">
        <v>368</v>
      </c>
      <c r="T264" s="1098"/>
      <c r="U264" s="1098"/>
      <c r="V264" s="1098"/>
      <c r="W264" s="1098"/>
      <c r="X264" s="1098"/>
      <c r="Y264" s="1098"/>
      <c r="Z264" s="1098"/>
      <c r="AA264" s="1101" t="s">
        <v>305</v>
      </c>
      <c r="AB264" s="1098"/>
      <c r="AC264" s="1098"/>
      <c r="AD264" s="1098"/>
      <c r="AE264" s="1098"/>
      <c r="AF264" s="1101" t="s">
        <v>306</v>
      </c>
      <c r="AG264" s="1098"/>
      <c r="AH264" s="1098"/>
      <c r="AI264" s="866" t="s">
        <v>85</v>
      </c>
      <c r="AJ264" s="1102" t="s">
        <v>307</v>
      </c>
      <c r="AK264" s="1098"/>
      <c r="AL264" s="1098"/>
      <c r="AM264" s="1098"/>
      <c r="AN264" s="1098"/>
      <c r="AO264" s="1098"/>
      <c r="AP264" s="867">
        <v>6000000000</v>
      </c>
      <c r="AQ264" s="910">
        <v>83200000</v>
      </c>
      <c r="AR264" s="867">
        <v>479887668</v>
      </c>
      <c r="AS264" s="867">
        <v>-300000000</v>
      </c>
      <c r="AT264" s="910">
        <v>146185592</v>
      </c>
      <c r="AU264" s="867">
        <v>-62985592</v>
      </c>
      <c r="AV264" s="910">
        <v>362156887</v>
      </c>
      <c r="AW264" s="867">
        <v>-215971295</v>
      </c>
      <c r="AX264" s="910">
        <v>365131002</v>
      </c>
      <c r="AY264" s="867">
        <v>-2974115</v>
      </c>
      <c r="AZ264" s="867">
        <v>365131002</v>
      </c>
      <c r="BA264" s="868">
        <v>0</v>
      </c>
      <c r="BB264" s="868">
        <v>0</v>
      </c>
    </row>
    <row r="265" spans="1:54" x14ac:dyDescent="0.25">
      <c r="A265" s="1089" t="s">
        <v>119</v>
      </c>
      <c r="B265" s="1009"/>
      <c r="C265" s="1089" t="s">
        <v>354</v>
      </c>
      <c r="D265" s="1009"/>
      <c r="E265" s="1089" t="s">
        <v>356</v>
      </c>
      <c r="F265" s="1009"/>
      <c r="G265" s="1089" t="s">
        <v>325</v>
      </c>
      <c r="H265" s="1009"/>
      <c r="I265" s="1089" t="s">
        <v>312</v>
      </c>
      <c r="J265" s="1009"/>
      <c r="K265" s="1009"/>
      <c r="L265" s="1089"/>
      <c r="M265" s="1009"/>
      <c r="N265" s="1009"/>
      <c r="O265" s="1089"/>
      <c r="P265" s="1009"/>
      <c r="Q265" s="1089"/>
      <c r="R265" s="1009"/>
      <c r="S265" s="1096" t="s">
        <v>368</v>
      </c>
      <c r="T265" s="1009"/>
      <c r="U265" s="1009"/>
      <c r="V265" s="1009"/>
      <c r="W265" s="1009"/>
      <c r="X265" s="1009"/>
      <c r="Y265" s="1009"/>
      <c r="Z265" s="1009"/>
      <c r="AA265" s="1089" t="s">
        <v>305</v>
      </c>
      <c r="AB265" s="1009"/>
      <c r="AC265" s="1009"/>
      <c r="AD265" s="1009"/>
      <c r="AE265" s="1009"/>
      <c r="AF265" s="1089" t="s">
        <v>306</v>
      </c>
      <c r="AG265" s="1009"/>
      <c r="AH265" s="1009"/>
      <c r="AI265" s="360" t="s">
        <v>85</v>
      </c>
      <c r="AJ265" s="1090" t="s">
        <v>307</v>
      </c>
      <c r="AK265" s="1009"/>
      <c r="AL265" s="1009"/>
      <c r="AM265" s="1009"/>
      <c r="AN265" s="1009"/>
      <c r="AO265" s="1009"/>
      <c r="AP265" s="673">
        <v>3500000000</v>
      </c>
      <c r="AQ265" s="907">
        <v>83200000</v>
      </c>
      <c r="AR265" s="673">
        <v>279887668</v>
      </c>
      <c r="AS265" s="674">
        <v>0</v>
      </c>
      <c r="AT265" s="907">
        <v>146185592</v>
      </c>
      <c r="AU265" s="673">
        <v>-62985592</v>
      </c>
      <c r="AV265" s="907">
        <v>362156887</v>
      </c>
      <c r="AW265" s="673">
        <v>-215971295</v>
      </c>
      <c r="AX265" s="907">
        <v>365131002</v>
      </c>
      <c r="AY265" s="673">
        <v>-2974115</v>
      </c>
      <c r="AZ265" s="673">
        <v>365131002</v>
      </c>
      <c r="BA265" s="674">
        <v>0</v>
      </c>
      <c r="BB265" s="674">
        <v>0</v>
      </c>
    </row>
    <row r="266" spans="1:54" x14ac:dyDescent="0.25">
      <c r="A266" s="1089" t="s">
        <v>119</v>
      </c>
      <c r="B266" s="1009"/>
      <c r="C266" s="1089" t="s">
        <v>354</v>
      </c>
      <c r="D266" s="1009"/>
      <c r="E266" s="1089" t="s">
        <v>356</v>
      </c>
      <c r="F266" s="1009"/>
      <c r="G266" s="1089" t="s">
        <v>325</v>
      </c>
      <c r="H266" s="1009"/>
      <c r="I266" s="1089" t="s">
        <v>312</v>
      </c>
      <c r="J266" s="1009"/>
      <c r="K266" s="1009"/>
      <c r="L266" s="1089" t="s">
        <v>314</v>
      </c>
      <c r="M266" s="1009"/>
      <c r="N266" s="1009"/>
      <c r="O266" s="1089"/>
      <c r="P266" s="1009"/>
      <c r="Q266" s="1089"/>
      <c r="R266" s="1009"/>
      <c r="S266" s="1096" t="s">
        <v>358</v>
      </c>
      <c r="T266" s="1009"/>
      <c r="U266" s="1009"/>
      <c r="V266" s="1009"/>
      <c r="W266" s="1009"/>
      <c r="X266" s="1009"/>
      <c r="Y266" s="1009"/>
      <c r="Z266" s="1009"/>
      <c r="AA266" s="1089" t="s">
        <v>305</v>
      </c>
      <c r="AB266" s="1009"/>
      <c r="AC266" s="1009"/>
      <c r="AD266" s="1009"/>
      <c r="AE266" s="1009"/>
      <c r="AF266" s="1089" t="s">
        <v>306</v>
      </c>
      <c r="AG266" s="1009"/>
      <c r="AH266" s="1009"/>
      <c r="AI266" s="360" t="s">
        <v>85</v>
      </c>
      <c r="AJ266" s="1090" t="s">
        <v>307</v>
      </c>
      <c r="AK266" s="1009"/>
      <c r="AL266" s="1009"/>
      <c r="AM266" s="1009"/>
      <c r="AN266" s="1009"/>
      <c r="AO266" s="1009"/>
      <c r="AP266" s="673">
        <v>3500000000</v>
      </c>
      <c r="AQ266" s="907">
        <v>83200000</v>
      </c>
      <c r="AR266" s="673">
        <v>279887668</v>
      </c>
      <c r="AS266" s="674">
        <v>0</v>
      </c>
      <c r="AT266" s="907">
        <v>146185592</v>
      </c>
      <c r="AU266" s="673">
        <v>-62985592</v>
      </c>
      <c r="AV266" s="907">
        <v>362156887</v>
      </c>
      <c r="AW266" s="673">
        <v>-215971295</v>
      </c>
      <c r="AX266" s="907">
        <v>365131002</v>
      </c>
      <c r="AY266" s="673">
        <v>-2974115</v>
      </c>
      <c r="AZ266" s="673">
        <v>365131002</v>
      </c>
      <c r="BA266" s="674">
        <v>0</v>
      </c>
      <c r="BB266" s="674">
        <v>0</v>
      </c>
    </row>
    <row r="267" spans="1:54" x14ac:dyDescent="0.25">
      <c r="A267" s="1091" t="s">
        <v>119</v>
      </c>
      <c r="B267" s="1009"/>
      <c r="C267" s="1091" t="s">
        <v>354</v>
      </c>
      <c r="D267" s="1009"/>
      <c r="E267" s="1091" t="s">
        <v>356</v>
      </c>
      <c r="F267" s="1009"/>
      <c r="G267" s="1091" t="s">
        <v>325</v>
      </c>
      <c r="H267" s="1009"/>
      <c r="I267" s="1091" t="s">
        <v>312</v>
      </c>
      <c r="J267" s="1009"/>
      <c r="K267" s="1009"/>
      <c r="L267" s="1091" t="s">
        <v>314</v>
      </c>
      <c r="M267" s="1009"/>
      <c r="N267" s="1009"/>
      <c r="O267" s="1091" t="s">
        <v>311</v>
      </c>
      <c r="P267" s="1009"/>
      <c r="Q267" s="1091"/>
      <c r="R267" s="1009"/>
      <c r="S267" s="1092" t="s">
        <v>364</v>
      </c>
      <c r="T267" s="1009"/>
      <c r="U267" s="1009"/>
      <c r="V267" s="1009"/>
      <c r="W267" s="1009"/>
      <c r="X267" s="1009"/>
      <c r="Y267" s="1009"/>
      <c r="Z267" s="1009"/>
      <c r="AA267" s="1091" t="s">
        <v>305</v>
      </c>
      <c r="AB267" s="1009"/>
      <c r="AC267" s="1009"/>
      <c r="AD267" s="1009"/>
      <c r="AE267" s="1009"/>
      <c r="AF267" s="1091" t="s">
        <v>306</v>
      </c>
      <c r="AG267" s="1009"/>
      <c r="AH267" s="1009"/>
      <c r="AI267" s="363" t="s">
        <v>85</v>
      </c>
      <c r="AJ267" s="1093" t="s">
        <v>307</v>
      </c>
      <c r="AK267" s="1009"/>
      <c r="AL267" s="1009"/>
      <c r="AM267" s="1009"/>
      <c r="AN267" s="1009"/>
      <c r="AO267" s="1009"/>
      <c r="AP267" s="678">
        <v>2220000000</v>
      </c>
      <c r="AQ267" s="910">
        <v>83200000</v>
      </c>
      <c r="AR267" s="678">
        <v>24887668</v>
      </c>
      <c r="AS267" s="679">
        <v>0</v>
      </c>
      <c r="AT267" s="910">
        <v>72500000</v>
      </c>
      <c r="AU267" s="678">
        <v>10700000</v>
      </c>
      <c r="AV267" s="910">
        <v>206330999</v>
      </c>
      <c r="AW267" s="678">
        <v>-133830999</v>
      </c>
      <c r="AX267" s="910">
        <v>206330999</v>
      </c>
      <c r="AY267" s="679">
        <v>0</v>
      </c>
      <c r="AZ267" s="678">
        <v>206330999</v>
      </c>
      <c r="BA267" s="679">
        <v>0</v>
      </c>
      <c r="BB267" s="679">
        <v>0</v>
      </c>
    </row>
    <row r="268" spans="1:54" x14ac:dyDescent="0.25">
      <c r="A268" s="1091" t="s">
        <v>119</v>
      </c>
      <c r="B268" s="1009"/>
      <c r="C268" s="1091" t="s">
        <v>354</v>
      </c>
      <c r="D268" s="1009"/>
      <c r="E268" s="1091" t="s">
        <v>356</v>
      </c>
      <c r="F268" s="1009"/>
      <c r="G268" s="1091" t="s">
        <v>325</v>
      </c>
      <c r="H268" s="1009"/>
      <c r="I268" s="1091" t="s">
        <v>312</v>
      </c>
      <c r="J268" s="1009"/>
      <c r="K268" s="1009"/>
      <c r="L268" s="1091" t="s">
        <v>314</v>
      </c>
      <c r="M268" s="1009"/>
      <c r="N268" s="1009"/>
      <c r="O268" s="1091" t="s">
        <v>314</v>
      </c>
      <c r="P268" s="1009"/>
      <c r="Q268" s="1091"/>
      <c r="R268" s="1009"/>
      <c r="S268" s="1092" t="s">
        <v>359</v>
      </c>
      <c r="T268" s="1009"/>
      <c r="U268" s="1009"/>
      <c r="V268" s="1009"/>
      <c r="W268" s="1009"/>
      <c r="X268" s="1009"/>
      <c r="Y268" s="1009"/>
      <c r="Z268" s="1009"/>
      <c r="AA268" s="1091" t="s">
        <v>305</v>
      </c>
      <c r="AB268" s="1009"/>
      <c r="AC268" s="1009"/>
      <c r="AD268" s="1009"/>
      <c r="AE268" s="1009"/>
      <c r="AF268" s="1091" t="s">
        <v>306</v>
      </c>
      <c r="AG268" s="1009"/>
      <c r="AH268" s="1009"/>
      <c r="AI268" s="363" t="s">
        <v>85</v>
      </c>
      <c r="AJ268" s="1093" t="s">
        <v>307</v>
      </c>
      <c r="AK268" s="1009"/>
      <c r="AL268" s="1009"/>
      <c r="AM268" s="1009"/>
      <c r="AN268" s="1009"/>
      <c r="AO268" s="1009"/>
      <c r="AP268" s="678">
        <v>555000000</v>
      </c>
      <c r="AQ268" s="911">
        <v>0</v>
      </c>
      <c r="AR268" s="678">
        <v>180000000</v>
      </c>
      <c r="AS268" s="679">
        <v>0</v>
      </c>
      <c r="AT268" s="911">
        <v>0</v>
      </c>
      <c r="AU268" s="679">
        <v>0</v>
      </c>
      <c r="AV268" s="910">
        <v>64842338</v>
      </c>
      <c r="AW268" s="678">
        <v>-64842338</v>
      </c>
      <c r="AX268" s="910">
        <v>64842338</v>
      </c>
      <c r="AY268" s="679">
        <v>0</v>
      </c>
      <c r="AZ268" s="678">
        <v>64842338</v>
      </c>
      <c r="BA268" s="679">
        <v>0</v>
      </c>
      <c r="BB268" s="679">
        <v>0</v>
      </c>
    </row>
    <row r="269" spans="1:54" x14ac:dyDescent="0.25">
      <c r="A269" s="1091" t="s">
        <v>119</v>
      </c>
      <c r="B269" s="1009"/>
      <c r="C269" s="1091" t="s">
        <v>354</v>
      </c>
      <c r="D269" s="1009"/>
      <c r="E269" s="1091" t="s">
        <v>356</v>
      </c>
      <c r="F269" s="1009"/>
      <c r="G269" s="1091" t="s">
        <v>325</v>
      </c>
      <c r="H269" s="1009"/>
      <c r="I269" s="1091" t="s">
        <v>312</v>
      </c>
      <c r="J269" s="1009"/>
      <c r="K269" s="1009"/>
      <c r="L269" s="1091" t="s">
        <v>314</v>
      </c>
      <c r="M269" s="1009"/>
      <c r="N269" s="1009"/>
      <c r="O269" s="1091" t="s">
        <v>321</v>
      </c>
      <c r="P269" s="1009"/>
      <c r="Q269" s="1091"/>
      <c r="R269" s="1009"/>
      <c r="S269" s="1092" t="s">
        <v>360</v>
      </c>
      <c r="T269" s="1009"/>
      <c r="U269" s="1009"/>
      <c r="V269" s="1009"/>
      <c r="W269" s="1009"/>
      <c r="X269" s="1009"/>
      <c r="Y269" s="1009"/>
      <c r="Z269" s="1009"/>
      <c r="AA269" s="1091" t="s">
        <v>305</v>
      </c>
      <c r="AB269" s="1009"/>
      <c r="AC269" s="1009"/>
      <c r="AD269" s="1009"/>
      <c r="AE269" s="1009"/>
      <c r="AF269" s="1091" t="s">
        <v>306</v>
      </c>
      <c r="AG269" s="1009"/>
      <c r="AH269" s="1009"/>
      <c r="AI269" s="363" t="s">
        <v>85</v>
      </c>
      <c r="AJ269" s="1093" t="s">
        <v>307</v>
      </c>
      <c r="AK269" s="1009"/>
      <c r="AL269" s="1009"/>
      <c r="AM269" s="1009"/>
      <c r="AN269" s="1009"/>
      <c r="AO269" s="1009"/>
      <c r="AP269" s="678">
        <v>150000000</v>
      </c>
      <c r="AQ269" s="911">
        <v>0</v>
      </c>
      <c r="AR269" s="679">
        <v>0</v>
      </c>
      <c r="AS269" s="679">
        <v>0</v>
      </c>
      <c r="AT269" s="911">
        <v>0</v>
      </c>
      <c r="AU269" s="679">
        <v>0</v>
      </c>
      <c r="AV269" s="910">
        <v>27557417</v>
      </c>
      <c r="AW269" s="678">
        <v>-27557417</v>
      </c>
      <c r="AX269" s="910">
        <v>27557417</v>
      </c>
      <c r="AY269" s="679">
        <v>0</v>
      </c>
      <c r="AZ269" s="678">
        <v>27557417</v>
      </c>
      <c r="BA269" s="679">
        <v>0</v>
      </c>
      <c r="BB269" s="679">
        <v>0</v>
      </c>
    </row>
    <row r="270" spans="1:54" x14ac:dyDescent="0.25">
      <c r="A270" s="1091" t="s">
        <v>119</v>
      </c>
      <c r="B270" s="1009"/>
      <c r="C270" s="1091" t="s">
        <v>354</v>
      </c>
      <c r="D270" s="1009"/>
      <c r="E270" s="1091" t="s">
        <v>356</v>
      </c>
      <c r="F270" s="1009"/>
      <c r="G270" s="1091" t="s">
        <v>325</v>
      </c>
      <c r="H270" s="1009"/>
      <c r="I270" s="1091" t="s">
        <v>312</v>
      </c>
      <c r="J270" s="1009"/>
      <c r="K270" s="1009"/>
      <c r="L270" s="1091" t="s">
        <v>314</v>
      </c>
      <c r="M270" s="1009"/>
      <c r="N270" s="1009"/>
      <c r="O270" s="1091" t="s">
        <v>315</v>
      </c>
      <c r="P270" s="1009"/>
      <c r="Q270" s="1091"/>
      <c r="R270" s="1009"/>
      <c r="S270" s="1092" t="s">
        <v>104</v>
      </c>
      <c r="T270" s="1009"/>
      <c r="U270" s="1009"/>
      <c r="V270" s="1009"/>
      <c r="W270" s="1009"/>
      <c r="X270" s="1009"/>
      <c r="Y270" s="1009"/>
      <c r="Z270" s="1009"/>
      <c r="AA270" s="1091" t="s">
        <v>305</v>
      </c>
      <c r="AB270" s="1009"/>
      <c r="AC270" s="1009"/>
      <c r="AD270" s="1009"/>
      <c r="AE270" s="1009"/>
      <c r="AF270" s="1091" t="s">
        <v>306</v>
      </c>
      <c r="AG270" s="1009"/>
      <c r="AH270" s="1009"/>
      <c r="AI270" s="363" t="s">
        <v>85</v>
      </c>
      <c r="AJ270" s="1093" t="s">
        <v>307</v>
      </c>
      <c r="AK270" s="1009"/>
      <c r="AL270" s="1009"/>
      <c r="AM270" s="1009"/>
      <c r="AN270" s="1009"/>
      <c r="AO270" s="1009"/>
      <c r="AP270" s="678">
        <v>500000000</v>
      </c>
      <c r="AQ270" s="911">
        <v>0</v>
      </c>
      <c r="AR270" s="679">
        <v>0</v>
      </c>
      <c r="AS270" s="679">
        <v>0</v>
      </c>
      <c r="AT270" s="910">
        <v>73685592</v>
      </c>
      <c r="AU270" s="678">
        <v>-73685592</v>
      </c>
      <c r="AV270" s="910">
        <v>63426133</v>
      </c>
      <c r="AW270" s="678">
        <v>10259459</v>
      </c>
      <c r="AX270" s="910">
        <v>66400248</v>
      </c>
      <c r="AY270" s="678">
        <v>-2974115</v>
      </c>
      <c r="AZ270" s="678">
        <v>66400248</v>
      </c>
      <c r="BA270" s="679">
        <v>0</v>
      </c>
      <c r="BB270" s="679">
        <v>0</v>
      </c>
    </row>
    <row r="271" spans="1:54" x14ac:dyDescent="0.25">
      <c r="A271" s="1091" t="s">
        <v>119</v>
      </c>
      <c r="B271" s="1009"/>
      <c r="C271" s="1091" t="s">
        <v>354</v>
      </c>
      <c r="D271" s="1009"/>
      <c r="E271" s="1091" t="s">
        <v>356</v>
      </c>
      <c r="F271" s="1009"/>
      <c r="G271" s="1091" t="s">
        <v>325</v>
      </c>
      <c r="H271" s="1009"/>
      <c r="I271" s="1091" t="s">
        <v>312</v>
      </c>
      <c r="J271" s="1009"/>
      <c r="K271" s="1009"/>
      <c r="L271" s="1091" t="s">
        <v>314</v>
      </c>
      <c r="M271" s="1009"/>
      <c r="N271" s="1009"/>
      <c r="O271" s="1091" t="s">
        <v>324</v>
      </c>
      <c r="P271" s="1009"/>
      <c r="Q271" s="1091"/>
      <c r="R271" s="1009"/>
      <c r="S271" s="1092" t="s">
        <v>361</v>
      </c>
      <c r="T271" s="1009"/>
      <c r="U271" s="1009"/>
      <c r="V271" s="1009"/>
      <c r="W271" s="1009"/>
      <c r="X271" s="1009"/>
      <c r="Y271" s="1009"/>
      <c r="Z271" s="1009"/>
      <c r="AA271" s="1091" t="s">
        <v>305</v>
      </c>
      <c r="AB271" s="1009"/>
      <c r="AC271" s="1009"/>
      <c r="AD271" s="1009"/>
      <c r="AE271" s="1009"/>
      <c r="AF271" s="1091" t="s">
        <v>306</v>
      </c>
      <c r="AG271" s="1009"/>
      <c r="AH271" s="1009"/>
      <c r="AI271" s="363" t="s">
        <v>85</v>
      </c>
      <c r="AJ271" s="1093" t="s">
        <v>307</v>
      </c>
      <c r="AK271" s="1009"/>
      <c r="AL271" s="1009"/>
      <c r="AM271" s="1009"/>
      <c r="AN271" s="1009"/>
      <c r="AO271" s="1009"/>
      <c r="AP271" s="678">
        <v>75000000</v>
      </c>
      <c r="AQ271" s="911">
        <v>0</v>
      </c>
      <c r="AR271" s="678">
        <v>75000000</v>
      </c>
      <c r="AS271" s="679">
        <v>0</v>
      </c>
      <c r="AT271" s="911">
        <v>0</v>
      </c>
      <c r="AU271" s="679">
        <v>0</v>
      </c>
      <c r="AV271" s="911">
        <v>0</v>
      </c>
      <c r="AW271" s="679">
        <v>0</v>
      </c>
      <c r="AX271" s="911">
        <v>0</v>
      </c>
      <c r="AY271" s="679">
        <v>0</v>
      </c>
      <c r="AZ271" s="679">
        <v>0</v>
      </c>
      <c r="BA271" s="679">
        <v>0</v>
      </c>
      <c r="BB271" s="679">
        <v>0</v>
      </c>
    </row>
    <row r="272" spans="1:54" x14ac:dyDescent="0.25">
      <c r="A272" s="1091" t="s">
        <v>119</v>
      </c>
      <c r="B272" s="1009"/>
      <c r="C272" s="1091" t="s">
        <v>354</v>
      </c>
      <c r="D272" s="1009"/>
      <c r="E272" s="1091" t="s">
        <v>356</v>
      </c>
      <c r="F272" s="1009"/>
      <c r="G272" s="1091" t="s">
        <v>325</v>
      </c>
      <c r="H272" s="1009"/>
      <c r="I272" s="1091" t="s">
        <v>312</v>
      </c>
      <c r="J272" s="1009"/>
      <c r="K272" s="1009"/>
      <c r="L272" s="1091" t="s">
        <v>314</v>
      </c>
      <c r="M272" s="1009"/>
      <c r="N272" s="1009"/>
      <c r="O272" s="1091" t="s">
        <v>100</v>
      </c>
      <c r="P272" s="1009"/>
      <c r="Q272" s="1091"/>
      <c r="R272" s="1009"/>
      <c r="S272" s="1092" t="s">
        <v>362</v>
      </c>
      <c r="T272" s="1009"/>
      <c r="U272" s="1009"/>
      <c r="V272" s="1009"/>
      <c r="W272" s="1009"/>
      <c r="X272" s="1009"/>
      <c r="Y272" s="1009"/>
      <c r="Z272" s="1009"/>
      <c r="AA272" s="1091" t="s">
        <v>305</v>
      </c>
      <c r="AB272" s="1009"/>
      <c r="AC272" s="1009"/>
      <c r="AD272" s="1009"/>
      <c r="AE272" s="1009"/>
      <c r="AF272" s="1091" t="s">
        <v>306</v>
      </c>
      <c r="AG272" s="1009"/>
      <c r="AH272" s="1009"/>
      <c r="AI272" s="363" t="s">
        <v>85</v>
      </c>
      <c r="AJ272" s="1093" t="s">
        <v>307</v>
      </c>
      <c r="AK272" s="1009"/>
      <c r="AL272" s="1009"/>
      <c r="AM272" s="1009"/>
      <c r="AN272" s="1009"/>
      <c r="AO272" s="1009"/>
      <c r="AP272" s="679">
        <v>0</v>
      </c>
      <c r="AQ272" s="911">
        <v>0</v>
      </c>
      <c r="AR272" s="679">
        <v>0</v>
      </c>
      <c r="AS272" s="679">
        <v>0</v>
      </c>
      <c r="AT272" s="911">
        <v>0</v>
      </c>
      <c r="AU272" s="679">
        <v>0</v>
      </c>
      <c r="AV272" s="911">
        <v>0</v>
      </c>
      <c r="AW272" s="679">
        <v>0</v>
      </c>
      <c r="AX272" s="911">
        <v>0</v>
      </c>
      <c r="AY272" s="679">
        <v>0</v>
      </c>
      <c r="AZ272" s="679">
        <v>0</v>
      </c>
      <c r="BA272" s="679">
        <v>0</v>
      </c>
      <c r="BB272" s="679">
        <v>0</v>
      </c>
    </row>
    <row r="273" spans="1:54" s="869" customFormat="1" ht="19.5" customHeight="1" x14ac:dyDescent="0.25">
      <c r="A273" s="1099" t="s">
        <v>119</v>
      </c>
      <c r="B273" s="1098"/>
      <c r="C273" s="1099" t="s">
        <v>354</v>
      </c>
      <c r="D273" s="1098"/>
      <c r="E273" s="1099" t="s">
        <v>356</v>
      </c>
      <c r="F273" s="1098"/>
      <c r="G273" s="1099" t="s">
        <v>326</v>
      </c>
      <c r="H273" s="1098"/>
      <c r="I273" s="1099" t="s">
        <v>268</v>
      </c>
      <c r="J273" s="1098"/>
      <c r="K273" s="1098"/>
      <c r="L273" s="1099" t="s">
        <v>268</v>
      </c>
      <c r="M273" s="1098"/>
      <c r="N273" s="1098"/>
      <c r="O273" s="1099" t="s">
        <v>268</v>
      </c>
      <c r="P273" s="1098"/>
      <c r="Q273" s="1099" t="s">
        <v>268</v>
      </c>
      <c r="R273" s="1098"/>
      <c r="S273" s="1100" t="s">
        <v>923</v>
      </c>
      <c r="T273" s="1098"/>
      <c r="U273" s="1098"/>
      <c r="V273" s="1098"/>
      <c r="W273" s="1098"/>
      <c r="X273" s="1098"/>
      <c r="Y273" s="1098"/>
      <c r="Z273" s="1098"/>
      <c r="AA273" s="1099" t="s">
        <v>305</v>
      </c>
      <c r="AB273" s="1098"/>
      <c r="AC273" s="1098"/>
      <c r="AD273" s="1098"/>
      <c r="AE273" s="1098"/>
      <c r="AF273" s="1099" t="s">
        <v>306</v>
      </c>
      <c r="AG273" s="1098"/>
      <c r="AH273" s="1098"/>
      <c r="AI273" s="870" t="s">
        <v>85</v>
      </c>
      <c r="AJ273" s="1097" t="s">
        <v>307</v>
      </c>
      <c r="AK273" s="1098"/>
      <c r="AL273" s="1098"/>
      <c r="AM273" s="1098"/>
      <c r="AN273" s="1098"/>
      <c r="AO273" s="1098"/>
      <c r="AP273" s="871">
        <v>400000000</v>
      </c>
      <c r="AQ273" s="908">
        <v>0</v>
      </c>
      <c r="AR273" s="871">
        <v>400000000</v>
      </c>
      <c r="AS273" s="872">
        <v>0</v>
      </c>
      <c r="AT273" s="908">
        <v>0</v>
      </c>
      <c r="AU273" s="872">
        <v>0</v>
      </c>
      <c r="AV273" s="908">
        <v>0</v>
      </c>
      <c r="AW273" s="872">
        <v>0</v>
      </c>
      <c r="AX273" s="908">
        <v>0</v>
      </c>
      <c r="AY273" s="872">
        <v>0</v>
      </c>
      <c r="AZ273" s="872">
        <v>0</v>
      </c>
      <c r="BA273" s="872">
        <v>0</v>
      </c>
      <c r="BB273" s="872">
        <v>0</v>
      </c>
    </row>
    <row r="274" spans="1:54" x14ac:dyDescent="0.25">
      <c r="A274" s="1089" t="s">
        <v>119</v>
      </c>
      <c r="B274" s="1009"/>
      <c r="C274" s="1089" t="s">
        <v>354</v>
      </c>
      <c r="D274" s="1009"/>
      <c r="E274" s="1089" t="s">
        <v>356</v>
      </c>
      <c r="F274" s="1009"/>
      <c r="G274" s="1089" t="s">
        <v>326</v>
      </c>
      <c r="H274" s="1009"/>
      <c r="I274" s="1089" t="s">
        <v>312</v>
      </c>
      <c r="J274" s="1009"/>
      <c r="K274" s="1009"/>
      <c r="L274" s="1089" t="s">
        <v>268</v>
      </c>
      <c r="M274" s="1009"/>
      <c r="N274" s="1009"/>
      <c r="O274" s="1089" t="s">
        <v>268</v>
      </c>
      <c r="P274" s="1009"/>
      <c r="Q274" s="1089" t="s">
        <v>268</v>
      </c>
      <c r="R274" s="1009"/>
      <c r="S274" s="1096" t="s">
        <v>923</v>
      </c>
      <c r="T274" s="1009"/>
      <c r="U274" s="1009"/>
      <c r="V274" s="1009"/>
      <c r="W274" s="1009"/>
      <c r="X274" s="1009"/>
      <c r="Y274" s="1009"/>
      <c r="Z274" s="1009"/>
      <c r="AA274" s="1089" t="s">
        <v>305</v>
      </c>
      <c r="AB274" s="1009"/>
      <c r="AC274" s="1009"/>
      <c r="AD274" s="1009"/>
      <c r="AE274" s="1009"/>
      <c r="AF274" s="1089" t="s">
        <v>306</v>
      </c>
      <c r="AG274" s="1009"/>
      <c r="AH274" s="1009"/>
      <c r="AI274" s="360" t="s">
        <v>85</v>
      </c>
      <c r="AJ274" s="1090" t="s">
        <v>307</v>
      </c>
      <c r="AK274" s="1009"/>
      <c r="AL274" s="1009"/>
      <c r="AM274" s="1009"/>
      <c r="AN274" s="1009"/>
      <c r="AO274" s="1009"/>
      <c r="AP274" s="673">
        <v>400000000</v>
      </c>
      <c r="AQ274" s="908">
        <v>0</v>
      </c>
      <c r="AR274" s="673">
        <v>400000000</v>
      </c>
      <c r="AS274" s="674">
        <v>0</v>
      </c>
      <c r="AT274" s="908">
        <v>0</v>
      </c>
      <c r="AU274" s="674">
        <v>0</v>
      </c>
      <c r="AV274" s="908">
        <v>0</v>
      </c>
      <c r="AW274" s="674">
        <v>0</v>
      </c>
      <c r="AX274" s="908">
        <v>0</v>
      </c>
      <c r="AY274" s="674">
        <v>0</v>
      </c>
      <c r="AZ274" s="674">
        <v>0</v>
      </c>
      <c r="BA274" s="674">
        <v>0</v>
      </c>
      <c r="BB274" s="674">
        <v>0</v>
      </c>
    </row>
    <row r="275" spans="1:54" x14ac:dyDescent="0.25">
      <c r="A275" s="1089" t="s">
        <v>119</v>
      </c>
      <c r="B275" s="1009"/>
      <c r="C275" s="1089" t="s">
        <v>354</v>
      </c>
      <c r="D275" s="1009"/>
      <c r="E275" s="1089" t="s">
        <v>356</v>
      </c>
      <c r="F275" s="1009"/>
      <c r="G275" s="1089" t="s">
        <v>326</v>
      </c>
      <c r="H275" s="1009"/>
      <c r="I275" s="1089" t="s">
        <v>312</v>
      </c>
      <c r="J275" s="1009"/>
      <c r="K275" s="1009"/>
      <c r="L275" s="1089" t="s">
        <v>321</v>
      </c>
      <c r="M275" s="1009"/>
      <c r="N275" s="1009"/>
      <c r="O275" s="1089" t="s">
        <v>268</v>
      </c>
      <c r="P275" s="1009"/>
      <c r="Q275" s="1089" t="s">
        <v>268</v>
      </c>
      <c r="R275" s="1009"/>
      <c r="S275" s="1096" t="s">
        <v>924</v>
      </c>
      <c r="T275" s="1009"/>
      <c r="U275" s="1009"/>
      <c r="V275" s="1009"/>
      <c r="W275" s="1009"/>
      <c r="X275" s="1009"/>
      <c r="Y275" s="1009"/>
      <c r="Z275" s="1009"/>
      <c r="AA275" s="1089" t="s">
        <v>305</v>
      </c>
      <c r="AB275" s="1009"/>
      <c r="AC275" s="1009"/>
      <c r="AD275" s="1009"/>
      <c r="AE275" s="1009"/>
      <c r="AF275" s="1089" t="s">
        <v>306</v>
      </c>
      <c r="AG275" s="1009"/>
      <c r="AH275" s="1009"/>
      <c r="AI275" s="360" t="s">
        <v>85</v>
      </c>
      <c r="AJ275" s="1090" t="s">
        <v>307</v>
      </c>
      <c r="AK275" s="1009"/>
      <c r="AL275" s="1009"/>
      <c r="AM275" s="1009"/>
      <c r="AN275" s="1009"/>
      <c r="AO275" s="1009"/>
      <c r="AP275" s="673">
        <v>400000000</v>
      </c>
      <c r="AQ275" s="908">
        <v>0</v>
      </c>
      <c r="AR275" s="673">
        <v>400000000</v>
      </c>
      <c r="AS275" s="674">
        <v>0</v>
      </c>
      <c r="AT275" s="908">
        <v>0</v>
      </c>
      <c r="AU275" s="674">
        <v>0</v>
      </c>
      <c r="AV275" s="908">
        <v>0</v>
      </c>
      <c r="AW275" s="674">
        <v>0</v>
      </c>
      <c r="AX275" s="908">
        <v>0</v>
      </c>
      <c r="AY275" s="674">
        <v>0</v>
      </c>
      <c r="AZ275" s="674">
        <v>0</v>
      </c>
      <c r="BA275" s="674">
        <v>0</v>
      </c>
      <c r="BB275" s="674">
        <v>0</v>
      </c>
    </row>
    <row r="276" spans="1:54" x14ac:dyDescent="0.25">
      <c r="A276" s="1091" t="s">
        <v>119</v>
      </c>
      <c r="B276" s="1009"/>
      <c r="C276" s="1091" t="s">
        <v>354</v>
      </c>
      <c r="D276" s="1009"/>
      <c r="E276" s="1091" t="s">
        <v>356</v>
      </c>
      <c r="F276" s="1009"/>
      <c r="G276" s="1091" t="s">
        <v>326</v>
      </c>
      <c r="H276" s="1009"/>
      <c r="I276" s="1091" t="s">
        <v>312</v>
      </c>
      <c r="J276" s="1009"/>
      <c r="K276" s="1009"/>
      <c r="L276" s="1091" t="s">
        <v>321</v>
      </c>
      <c r="M276" s="1009"/>
      <c r="N276" s="1009"/>
      <c r="O276" s="1091" t="s">
        <v>85</v>
      </c>
      <c r="P276" s="1009"/>
      <c r="Q276" s="1091" t="s">
        <v>268</v>
      </c>
      <c r="R276" s="1009"/>
      <c r="S276" s="1092" t="s">
        <v>925</v>
      </c>
      <c r="T276" s="1009"/>
      <c r="U276" s="1009"/>
      <c r="V276" s="1009"/>
      <c r="W276" s="1009"/>
      <c r="X276" s="1009"/>
      <c r="Y276" s="1009"/>
      <c r="Z276" s="1009"/>
      <c r="AA276" s="1091" t="s">
        <v>305</v>
      </c>
      <c r="AB276" s="1009"/>
      <c r="AC276" s="1009"/>
      <c r="AD276" s="1009"/>
      <c r="AE276" s="1009"/>
      <c r="AF276" s="1091" t="s">
        <v>306</v>
      </c>
      <c r="AG276" s="1009"/>
      <c r="AH276" s="1009"/>
      <c r="AI276" s="363" t="s">
        <v>85</v>
      </c>
      <c r="AJ276" s="1093" t="s">
        <v>307</v>
      </c>
      <c r="AK276" s="1009"/>
      <c r="AL276" s="1009"/>
      <c r="AM276" s="1009"/>
      <c r="AN276" s="1009"/>
      <c r="AO276" s="1009"/>
      <c r="AP276" s="678">
        <v>361979000</v>
      </c>
      <c r="AQ276" s="911">
        <v>0</v>
      </c>
      <c r="AR276" s="678">
        <v>361979000</v>
      </c>
      <c r="AS276" s="679">
        <v>0</v>
      </c>
      <c r="AT276" s="911">
        <v>0</v>
      </c>
      <c r="AU276" s="679">
        <v>0</v>
      </c>
      <c r="AV276" s="911">
        <v>0</v>
      </c>
      <c r="AW276" s="679">
        <v>0</v>
      </c>
      <c r="AX276" s="911">
        <v>0</v>
      </c>
      <c r="AY276" s="679">
        <v>0</v>
      </c>
      <c r="AZ276" s="679">
        <v>0</v>
      </c>
      <c r="BA276" s="679">
        <v>0</v>
      </c>
      <c r="BB276" s="679">
        <v>0</v>
      </c>
    </row>
    <row r="277" spans="1:54" x14ac:dyDescent="0.25">
      <c r="A277" s="1091" t="s">
        <v>119</v>
      </c>
      <c r="B277" s="1009"/>
      <c r="C277" s="1091" t="s">
        <v>354</v>
      </c>
      <c r="D277" s="1009"/>
      <c r="E277" s="1091" t="s">
        <v>356</v>
      </c>
      <c r="F277" s="1009"/>
      <c r="G277" s="1091" t="s">
        <v>326</v>
      </c>
      <c r="H277" s="1009"/>
      <c r="I277" s="1091" t="s">
        <v>312</v>
      </c>
      <c r="J277" s="1009"/>
      <c r="K277" s="1009"/>
      <c r="L277" s="1091" t="s">
        <v>321</v>
      </c>
      <c r="M277" s="1009"/>
      <c r="N277" s="1009"/>
      <c r="O277" s="1091" t="s">
        <v>100</v>
      </c>
      <c r="P277" s="1009"/>
      <c r="Q277" s="1091" t="s">
        <v>268</v>
      </c>
      <c r="R277" s="1009"/>
      <c r="S277" s="1092" t="s">
        <v>362</v>
      </c>
      <c r="T277" s="1009"/>
      <c r="U277" s="1009"/>
      <c r="V277" s="1009"/>
      <c r="W277" s="1009"/>
      <c r="X277" s="1009"/>
      <c r="Y277" s="1009"/>
      <c r="Z277" s="1009"/>
      <c r="AA277" s="1091" t="s">
        <v>305</v>
      </c>
      <c r="AB277" s="1009"/>
      <c r="AC277" s="1009"/>
      <c r="AD277" s="1009"/>
      <c r="AE277" s="1009"/>
      <c r="AF277" s="1091" t="s">
        <v>306</v>
      </c>
      <c r="AG277" s="1009"/>
      <c r="AH277" s="1009"/>
      <c r="AI277" s="363" t="s">
        <v>85</v>
      </c>
      <c r="AJ277" s="1093" t="s">
        <v>307</v>
      </c>
      <c r="AK277" s="1009"/>
      <c r="AL277" s="1009"/>
      <c r="AM277" s="1009"/>
      <c r="AN277" s="1009"/>
      <c r="AO277" s="1009"/>
      <c r="AP277" s="678">
        <v>38021000</v>
      </c>
      <c r="AQ277" s="911">
        <v>0</v>
      </c>
      <c r="AR277" s="678">
        <v>38021000</v>
      </c>
      <c r="AS277" s="679">
        <v>0</v>
      </c>
      <c r="AT277" s="911">
        <v>0</v>
      </c>
      <c r="AU277" s="679">
        <v>0</v>
      </c>
      <c r="AV277" s="911">
        <v>0</v>
      </c>
      <c r="AW277" s="679">
        <v>0</v>
      </c>
      <c r="AX277" s="911">
        <v>0</v>
      </c>
      <c r="AY277" s="679">
        <v>0</v>
      </c>
      <c r="AZ277" s="679">
        <v>0</v>
      </c>
      <c r="BA277" s="679">
        <v>0</v>
      </c>
      <c r="BB277" s="679">
        <v>0</v>
      </c>
    </row>
    <row r="278" spans="1:54" s="894" customFormat="1" x14ac:dyDescent="0.25">
      <c r="A278" s="1104" t="s">
        <v>119</v>
      </c>
      <c r="B278" s="1105"/>
      <c r="C278" s="1104" t="s">
        <v>354</v>
      </c>
      <c r="D278" s="1105"/>
      <c r="E278" s="1104" t="s">
        <v>356</v>
      </c>
      <c r="F278" s="1105"/>
      <c r="G278" s="1104" t="s">
        <v>322</v>
      </c>
      <c r="H278" s="1105"/>
      <c r="I278" s="1104" t="s">
        <v>312</v>
      </c>
      <c r="J278" s="1105"/>
      <c r="K278" s="1105"/>
      <c r="L278" s="1104"/>
      <c r="M278" s="1105"/>
      <c r="N278" s="1105"/>
      <c r="O278" s="1104"/>
      <c r="P278" s="1105"/>
      <c r="Q278" s="1104"/>
      <c r="R278" s="1105"/>
      <c r="S278" s="1106" t="s">
        <v>926</v>
      </c>
      <c r="T278" s="1105"/>
      <c r="U278" s="1105"/>
      <c r="V278" s="1105"/>
      <c r="W278" s="1105"/>
      <c r="X278" s="1105"/>
      <c r="Y278" s="1105"/>
      <c r="Z278" s="1105"/>
      <c r="AA278" s="1104" t="s">
        <v>305</v>
      </c>
      <c r="AB278" s="1105"/>
      <c r="AC278" s="1105"/>
      <c r="AD278" s="1105"/>
      <c r="AE278" s="1105"/>
      <c r="AF278" s="1104" t="s">
        <v>306</v>
      </c>
      <c r="AG278" s="1105"/>
      <c r="AH278" s="1105"/>
      <c r="AI278" s="895" t="s">
        <v>85</v>
      </c>
      <c r="AJ278" s="1107" t="s">
        <v>307</v>
      </c>
      <c r="AK278" s="1105"/>
      <c r="AL278" s="1105"/>
      <c r="AM278" s="1105"/>
      <c r="AN278" s="1105"/>
      <c r="AO278" s="1105"/>
      <c r="AP278" s="896">
        <v>300000000</v>
      </c>
      <c r="AQ278" s="907">
        <v>290000000</v>
      </c>
      <c r="AR278" s="896">
        <v>10000000</v>
      </c>
      <c r="AS278" s="897">
        <v>0</v>
      </c>
      <c r="AT278" s="907">
        <v>199800132</v>
      </c>
      <c r="AU278" s="896">
        <v>90199868</v>
      </c>
      <c r="AV278" s="908">
        <v>0</v>
      </c>
      <c r="AW278" s="896">
        <v>199800132</v>
      </c>
      <c r="AX278" s="908">
        <v>0</v>
      </c>
      <c r="AY278" s="897">
        <v>0</v>
      </c>
      <c r="AZ278" s="897">
        <v>0</v>
      </c>
      <c r="BA278" s="897">
        <v>0</v>
      </c>
      <c r="BB278" s="897">
        <v>0</v>
      </c>
    </row>
    <row r="279" spans="1:54" s="869" customFormat="1" x14ac:dyDescent="0.25">
      <c r="A279" s="1099" t="s">
        <v>119</v>
      </c>
      <c r="B279" s="1098"/>
      <c r="C279" s="1099" t="s">
        <v>354</v>
      </c>
      <c r="D279" s="1098"/>
      <c r="E279" s="1099" t="s">
        <v>356</v>
      </c>
      <c r="F279" s="1098"/>
      <c r="G279" s="1099" t="s">
        <v>322</v>
      </c>
      <c r="H279" s="1098"/>
      <c r="I279" s="1099" t="s">
        <v>268</v>
      </c>
      <c r="J279" s="1098"/>
      <c r="K279" s="1098"/>
      <c r="L279" s="1099" t="s">
        <v>268</v>
      </c>
      <c r="M279" s="1098"/>
      <c r="N279" s="1098"/>
      <c r="O279" s="1099" t="s">
        <v>268</v>
      </c>
      <c r="P279" s="1098"/>
      <c r="Q279" s="1099" t="s">
        <v>268</v>
      </c>
      <c r="R279" s="1098"/>
      <c r="S279" s="1100" t="s">
        <v>926</v>
      </c>
      <c r="T279" s="1098"/>
      <c r="U279" s="1098"/>
      <c r="V279" s="1098"/>
      <c r="W279" s="1098"/>
      <c r="X279" s="1098"/>
      <c r="Y279" s="1098"/>
      <c r="Z279" s="1098"/>
      <c r="AA279" s="1099" t="s">
        <v>305</v>
      </c>
      <c r="AB279" s="1098"/>
      <c r="AC279" s="1098"/>
      <c r="AD279" s="1098"/>
      <c r="AE279" s="1098"/>
      <c r="AF279" s="1099" t="s">
        <v>306</v>
      </c>
      <c r="AG279" s="1098"/>
      <c r="AH279" s="1098"/>
      <c r="AI279" s="870" t="s">
        <v>85</v>
      </c>
      <c r="AJ279" s="1097" t="s">
        <v>307</v>
      </c>
      <c r="AK279" s="1098"/>
      <c r="AL279" s="1098"/>
      <c r="AM279" s="1098"/>
      <c r="AN279" s="1098"/>
      <c r="AO279" s="1098"/>
      <c r="AP279" s="871">
        <v>300000000</v>
      </c>
      <c r="AQ279" s="907">
        <v>290000000</v>
      </c>
      <c r="AR279" s="871">
        <v>10000000</v>
      </c>
      <c r="AS279" s="872">
        <v>0</v>
      </c>
      <c r="AT279" s="907">
        <v>199800132</v>
      </c>
      <c r="AU279" s="871">
        <v>90199868</v>
      </c>
      <c r="AV279" s="908">
        <v>0</v>
      </c>
      <c r="AW279" s="871">
        <v>199800132</v>
      </c>
      <c r="AX279" s="908">
        <v>0</v>
      </c>
      <c r="AY279" s="872">
        <v>0</v>
      </c>
      <c r="AZ279" s="872">
        <v>0</v>
      </c>
      <c r="BA279" s="872">
        <v>0</v>
      </c>
      <c r="BB279" s="872">
        <v>0</v>
      </c>
    </row>
    <row r="280" spans="1:54" x14ac:dyDescent="0.25">
      <c r="A280" s="1089" t="s">
        <v>119</v>
      </c>
      <c r="B280" s="1009"/>
      <c r="C280" s="1089" t="s">
        <v>354</v>
      </c>
      <c r="D280" s="1009"/>
      <c r="E280" s="1089" t="s">
        <v>356</v>
      </c>
      <c r="F280" s="1009"/>
      <c r="G280" s="1089" t="s">
        <v>322</v>
      </c>
      <c r="H280" s="1009"/>
      <c r="I280" s="1089" t="s">
        <v>312</v>
      </c>
      <c r="J280" s="1009"/>
      <c r="K280" s="1009"/>
      <c r="L280" s="1089" t="s">
        <v>314</v>
      </c>
      <c r="M280" s="1009"/>
      <c r="N280" s="1009"/>
      <c r="O280" s="1089"/>
      <c r="P280" s="1009"/>
      <c r="Q280" s="1089"/>
      <c r="R280" s="1009"/>
      <c r="S280" s="1096" t="s">
        <v>358</v>
      </c>
      <c r="T280" s="1009"/>
      <c r="U280" s="1009"/>
      <c r="V280" s="1009"/>
      <c r="W280" s="1009"/>
      <c r="X280" s="1009"/>
      <c r="Y280" s="1009"/>
      <c r="Z280" s="1009"/>
      <c r="AA280" s="1089" t="s">
        <v>305</v>
      </c>
      <c r="AB280" s="1009"/>
      <c r="AC280" s="1009"/>
      <c r="AD280" s="1009"/>
      <c r="AE280" s="1009"/>
      <c r="AF280" s="1089" t="s">
        <v>306</v>
      </c>
      <c r="AG280" s="1009"/>
      <c r="AH280" s="1009"/>
      <c r="AI280" s="360" t="s">
        <v>85</v>
      </c>
      <c r="AJ280" s="1090" t="s">
        <v>307</v>
      </c>
      <c r="AK280" s="1009"/>
      <c r="AL280" s="1009"/>
      <c r="AM280" s="1009"/>
      <c r="AN280" s="1009"/>
      <c r="AO280" s="1009"/>
      <c r="AP280" s="673">
        <v>300000000</v>
      </c>
      <c r="AQ280" s="907">
        <v>290000000</v>
      </c>
      <c r="AR280" s="673">
        <v>10000000</v>
      </c>
      <c r="AS280" s="674">
        <v>0</v>
      </c>
      <c r="AT280" s="907">
        <v>199800132</v>
      </c>
      <c r="AU280" s="673">
        <v>90199868</v>
      </c>
      <c r="AV280" s="908">
        <v>0</v>
      </c>
      <c r="AW280" s="673">
        <v>199800132</v>
      </c>
      <c r="AX280" s="908">
        <v>0</v>
      </c>
      <c r="AY280" s="674">
        <v>0</v>
      </c>
      <c r="AZ280" s="674">
        <v>0</v>
      </c>
      <c r="BA280" s="674">
        <v>0</v>
      </c>
      <c r="BB280" s="674">
        <v>0</v>
      </c>
    </row>
    <row r="281" spans="1:54" x14ac:dyDescent="0.25">
      <c r="A281" s="1091" t="s">
        <v>119</v>
      </c>
      <c r="B281" s="1009"/>
      <c r="C281" s="1091" t="s">
        <v>354</v>
      </c>
      <c r="D281" s="1009"/>
      <c r="E281" s="1091" t="s">
        <v>356</v>
      </c>
      <c r="F281" s="1009"/>
      <c r="G281" s="1091" t="s">
        <v>322</v>
      </c>
      <c r="H281" s="1009"/>
      <c r="I281" s="1091" t="s">
        <v>312</v>
      </c>
      <c r="J281" s="1009"/>
      <c r="K281" s="1009"/>
      <c r="L281" s="1091" t="s">
        <v>314</v>
      </c>
      <c r="M281" s="1009"/>
      <c r="N281" s="1009"/>
      <c r="O281" s="1091" t="s">
        <v>311</v>
      </c>
      <c r="P281" s="1009"/>
      <c r="Q281" s="1091"/>
      <c r="R281" s="1009"/>
      <c r="S281" s="1092" t="s">
        <v>364</v>
      </c>
      <c r="T281" s="1009"/>
      <c r="U281" s="1009"/>
      <c r="V281" s="1009"/>
      <c r="W281" s="1009"/>
      <c r="X281" s="1009"/>
      <c r="Y281" s="1009"/>
      <c r="Z281" s="1009"/>
      <c r="AA281" s="1091" t="s">
        <v>305</v>
      </c>
      <c r="AB281" s="1009"/>
      <c r="AC281" s="1009"/>
      <c r="AD281" s="1009"/>
      <c r="AE281" s="1009"/>
      <c r="AF281" s="1091" t="s">
        <v>306</v>
      </c>
      <c r="AG281" s="1009"/>
      <c r="AH281" s="1009"/>
      <c r="AI281" s="363" t="s">
        <v>85</v>
      </c>
      <c r="AJ281" s="1093" t="s">
        <v>307</v>
      </c>
      <c r="AK281" s="1009"/>
      <c r="AL281" s="1009"/>
      <c r="AM281" s="1009"/>
      <c r="AN281" s="1009"/>
      <c r="AO281" s="1009"/>
      <c r="AP281" s="678">
        <v>45000000</v>
      </c>
      <c r="AQ281" s="910">
        <v>45000000</v>
      </c>
      <c r="AR281" s="679">
        <v>0</v>
      </c>
      <c r="AS281" s="679">
        <v>0</v>
      </c>
      <c r="AT281" s="910">
        <v>45000000</v>
      </c>
      <c r="AU281" s="679">
        <v>0</v>
      </c>
      <c r="AV281" s="911">
        <v>0</v>
      </c>
      <c r="AW281" s="678">
        <v>45000000</v>
      </c>
      <c r="AX281" s="911">
        <v>0</v>
      </c>
      <c r="AY281" s="679">
        <v>0</v>
      </c>
      <c r="AZ281" s="679">
        <v>0</v>
      </c>
      <c r="BA281" s="679">
        <v>0</v>
      </c>
      <c r="BB281" s="679">
        <v>0</v>
      </c>
    </row>
    <row r="282" spans="1:54" x14ac:dyDescent="0.25">
      <c r="A282" s="1091" t="s">
        <v>119</v>
      </c>
      <c r="B282" s="1009"/>
      <c r="C282" s="1091" t="s">
        <v>354</v>
      </c>
      <c r="D282" s="1009"/>
      <c r="E282" s="1091" t="s">
        <v>356</v>
      </c>
      <c r="F282" s="1009"/>
      <c r="G282" s="1091" t="s">
        <v>322</v>
      </c>
      <c r="H282" s="1009"/>
      <c r="I282" s="1091" t="s">
        <v>312</v>
      </c>
      <c r="J282" s="1009"/>
      <c r="K282" s="1009"/>
      <c r="L282" s="1091" t="s">
        <v>314</v>
      </c>
      <c r="M282" s="1009"/>
      <c r="N282" s="1009"/>
      <c r="O282" s="1091" t="s">
        <v>314</v>
      </c>
      <c r="P282" s="1009"/>
      <c r="Q282" s="1091"/>
      <c r="R282" s="1009"/>
      <c r="S282" s="1092" t="s">
        <v>359</v>
      </c>
      <c r="T282" s="1009"/>
      <c r="U282" s="1009"/>
      <c r="V282" s="1009"/>
      <c r="W282" s="1009"/>
      <c r="X282" s="1009"/>
      <c r="Y282" s="1009"/>
      <c r="Z282" s="1009"/>
      <c r="AA282" s="1091" t="s">
        <v>305</v>
      </c>
      <c r="AB282" s="1009"/>
      <c r="AC282" s="1009"/>
      <c r="AD282" s="1009"/>
      <c r="AE282" s="1009"/>
      <c r="AF282" s="1091" t="s">
        <v>306</v>
      </c>
      <c r="AG282" s="1009"/>
      <c r="AH282" s="1009"/>
      <c r="AI282" s="363" t="s">
        <v>85</v>
      </c>
      <c r="AJ282" s="1093" t="s">
        <v>307</v>
      </c>
      <c r="AK282" s="1009"/>
      <c r="AL282" s="1009"/>
      <c r="AM282" s="1009"/>
      <c r="AN282" s="1009"/>
      <c r="AO282" s="1009"/>
      <c r="AP282" s="678">
        <v>101000000</v>
      </c>
      <c r="AQ282" s="910">
        <v>101000000</v>
      </c>
      <c r="AR282" s="679">
        <v>0</v>
      </c>
      <c r="AS282" s="679">
        <v>0</v>
      </c>
      <c r="AT282" s="910">
        <v>101000000</v>
      </c>
      <c r="AU282" s="679">
        <v>0</v>
      </c>
      <c r="AV282" s="911">
        <v>0</v>
      </c>
      <c r="AW282" s="678">
        <v>101000000</v>
      </c>
      <c r="AX282" s="911">
        <v>0</v>
      </c>
      <c r="AY282" s="679">
        <v>0</v>
      </c>
      <c r="AZ282" s="679">
        <v>0</v>
      </c>
      <c r="BA282" s="679">
        <v>0</v>
      </c>
      <c r="BB282" s="679">
        <v>0</v>
      </c>
    </row>
    <row r="283" spans="1:54" x14ac:dyDescent="0.25">
      <c r="A283" s="1091" t="s">
        <v>119</v>
      </c>
      <c r="B283" s="1009"/>
      <c r="C283" s="1091" t="s">
        <v>354</v>
      </c>
      <c r="D283" s="1009"/>
      <c r="E283" s="1091" t="s">
        <v>356</v>
      </c>
      <c r="F283" s="1009"/>
      <c r="G283" s="1091" t="s">
        <v>322</v>
      </c>
      <c r="H283" s="1009"/>
      <c r="I283" s="1091" t="s">
        <v>312</v>
      </c>
      <c r="J283" s="1009"/>
      <c r="K283" s="1009"/>
      <c r="L283" s="1091" t="s">
        <v>314</v>
      </c>
      <c r="M283" s="1009"/>
      <c r="N283" s="1009"/>
      <c r="O283" s="1091" t="s">
        <v>321</v>
      </c>
      <c r="P283" s="1009"/>
      <c r="Q283" s="1091"/>
      <c r="R283" s="1009"/>
      <c r="S283" s="1092" t="s">
        <v>360</v>
      </c>
      <c r="T283" s="1009"/>
      <c r="U283" s="1009"/>
      <c r="V283" s="1009"/>
      <c r="W283" s="1009"/>
      <c r="X283" s="1009"/>
      <c r="Y283" s="1009"/>
      <c r="Z283" s="1009"/>
      <c r="AA283" s="1091" t="s">
        <v>305</v>
      </c>
      <c r="AB283" s="1009"/>
      <c r="AC283" s="1009"/>
      <c r="AD283" s="1009"/>
      <c r="AE283" s="1009"/>
      <c r="AF283" s="1091" t="s">
        <v>306</v>
      </c>
      <c r="AG283" s="1009"/>
      <c r="AH283" s="1009"/>
      <c r="AI283" s="363" t="s">
        <v>85</v>
      </c>
      <c r="AJ283" s="1093" t="s">
        <v>307</v>
      </c>
      <c r="AK283" s="1009"/>
      <c r="AL283" s="1009"/>
      <c r="AM283" s="1009"/>
      <c r="AN283" s="1009"/>
      <c r="AO283" s="1009"/>
      <c r="AP283" s="678">
        <v>49000000</v>
      </c>
      <c r="AQ283" s="910">
        <v>49000000</v>
      </c>
      <c r="AR283" s="679">
        <v>0</v>
      </c>
      <c r="AS283" s="679">
        <v>0</v>
      </c>
      <c r="AT283" s="910">
        <v>49000000</v>
      </c>
      <c r="AU283" s="679">
        <v>0</v>
      </c>
      <c r="AV283" s="911">
        <v>0</v>
      </c>
      <c r="AW283" s="678">
        <v>49000000</v>
      </c>
      <c r="AX283" s="911">
        <v>0</v>
      </c>
      <c r="AY283" s="679">
        <v>0</v>
      </c>
      <c r="AZ283" s="679">
        <v>0</v>
      </c>
      <c r="BA283" s="679">
        <v>0</v>
      </c>
      <c r="BB283" s="679">
        <v>0</v>
      </c>
    </row>
    <row r="284" spans="1:54" x14ac:dyDescent="0.25">
      <c r="A284" s="1091" t="s">
        <v>119</v>
      </c>
      <c r="B284" s="1009"/>
      <c r="C284" s="1091" t="s">
        <v>354</v>
      </c>
      <c r="D284" s="1009"/>
      <c r="E284" s="1091" t="s">
        <v>356</v>
      </c>
      <c r="F284" s="1009"/>
      <c r="G284" s="1091" t="s">
        <v>322</v>
      </c>
      <c r="H284" s="1009"/>
      <c r="I284" s="1091" t="s">
        <v>312</v>
      </c>
      <c r="J284" s="1009"/>
      <c r="K284" s="1009"/>
      <c r="L284" s="1091" t="s">
        <v>314</v>
      </c>
      <c r="M284" s="1009"/>
      <c r="N284" s="1009"/>
      <c r="O284" s="1091" t="s">
        <v>315</v>
      </c>
      <c r="P284" s="1009"/>
      <c r="Q284" s="1091"/>
      <c r="R284" s="1009"/>
      <c r="S284" s="1092" t="s">
        <v>104</v>
      </c>
      <c r="T284" s="1009"/>
      <c r="U284" s="1009"/>
      <c r="V284" s="1009"/>
      <c r="W284" s="1009"/>
      <c r="X284" s="1009"/>
      <c r="Y284" s="1009"/>
      <c r="Z284" s="1009"/>
      <c r="AA284" s="1091" t="s">
        <v>305</v>
      </c>
      <c r="AB284" s="1009"/>
      <c r="AC284" s="1009"/>
      <c r="AD284" s="1009"/>
      <c r="AE284" s="1009"/>
      <c r="AF284" s="1091" t="s">
        <v>306</v>
      </c>
      <c r="AG284" s="1009"/>
      <c r="AH284" s="1009"/>
      <c r="AI284" s="363" t="s">
        <v>85</v>
      </c>
      <c r="AJ284" s="1093" t="s">
        <v>307</v>
      </c>
      <c r="AK284" s="1009"/>
      <c r="AL284" s="1009"/>
      <c r="AM284" s="1009"/>
      <c r="AN284" s="1009"/>
      <c r="AO284" s="1009"/>
      <c r="AP284" s="678">
        <v>95000000</v>
      </c>
      <c r="AQ284" s="910">
        <v>95000000</v>
      </c>
      <c r="AR284" s="679">
        <v>0</v>
      </c>
      <c r="AS284" s="679">
        <v>0</v>
      </c>
      <c r="AT284" s="910">
        <v>4800132</v>
      </c>
      <c r="AU284" s="678">
        <v>90199868</v>
      </c>
      <c r="AV284" s="911">
        <v>0</v>
      </c>
      <c r="AW284" s="678">
        <v>4800132</v>
      </c>
      <c r="AX284" s="911">
        <v>0</v>
      </c>
      <c r="AY284" s="679">
        <v>0</v>
      </c>
      <c r="AZ284" s="679">
        <v>0</v>
      </c>
      <c r="BA284" s="679">
        <v>0</v>
      </c>
      <c r="BB284" s="679">
        <v>0</v>
      </c>
    </row>
    <row r="285" spans="1:54" x14ac:dyDescent="0.25">
      <c r="A285" s="1091" t="s">
        <v>119</v>
      </c>
      <c r="B285" s="1009"/>
      <c r="C285" s="1091" t="s">
        <v>354</v>
      </c>
      <c r="D285" s="1009"/>
      <c r="E285" s="1091" t="s">
        <v>356</v>
      </c>
      <c r="F285" s="1009"/>
      <c r="G285" s="1091" t="s">
        <v>322</v>
      </c>
      <c r="H285" s="1009"/>
      <c r="I285" s="1091" t="s">
        <v>312</v>
      </c>
      <c r="J285" s="1009"/>
      <c r="K285" s="1009"/>
      <c r="L285" s="1091" t="s">
        <v>314</v>
      </c>
      <c r="M285" s="1009"/>
      <c r="N285" s="1009"/>
      <c r="O285" s="1091" t="s">
        <v>324</v>
      </c>
      <c r="P285" s="1009"/>
      <c r="Q285" s="1091"/>
      <c r="R285" s="1009"/>
      <c r="S285" s="1092" t="s">
        <v>361</v>
      </c>
      <c r="T285" s="1009"/>
      <c r="U285" s="1009"/>
      <c r="V285" s="1009"/>
      <c r="W285" s="1009"/>
      <c r="X285" s="1009"/>
      <c r="Y285" s="1009"/>
      <c r="Z285" s="1009"/>
      <c r="AA285" s="1091" t="s">
        <v>305</v>
      </c>
      <c r="AB285" s="1009"/>
      <c r="AC285" s="1009"/>
      <c r="AD285" s="1009"/>
      <c r="AE285" s="1009"/>
      <c r="AF285" s="1091" t="s">
        <v>306</v>
      </c>
      <c r="AG285" s="1009"/>
      <c r="AH285" s="1009"/>
      <c r="AI285" s="363" t="s">
        <v>85</v>
      </c>
      <c r="AJ285" s="1093" t="s">
        <v>307</v>
      </c>
      <c r="AK285" s="1009"/>
      <c r="AL285" s="1009"/>
      <c r="AM285" s="1009"/>
      <c r="AN285" s="1009"/>
      <c r="AO285" s="1009"/>
      <c r="AP285" s="678">
        <v>10000000</v>
      </c>
      <c r="AQ285" s="911">
        <v>0</v>
      </c>
      <c r="AR285" s="678">
        <v>10000000</v>
      </c>
      <c r="AS285" s="679">
        <v>0</v>
      </c>
      <c r="AT285" s="911">
        <v>0</v>
      </c>
      <c r="AU285" s="679">
        <v>0</v>
      </c>
      <c r="AV285" s="911">
        <v>0</v>
      </c>
      <c r="AW285" s="679">
        <v>0</v>
      </c>
      <c r="AX285" s="911">
        <v>0</v>
      </c>
      <c r="AY285" s="679">
        <v>0</v>
      </c>
      <c r="AZ285" s="679">
        <v>0</v>
      </c>
      <c r="BA285" s="679">
        <v>0</v>
      </c>
      <c r="BB285" s="679">
        <v>0</v>
      </c>
    </row>
    <row r="286" spans="1:54" ht="22.5" customHeight="1" x14ac:dyDescent="0.25">
      <c r="A286" s="1089" t="s">
        <v>119</v>
      </c>
      <c r="B286" s="1009"/>
      <c r="C286" s="1089" t="s">
        <v>369</v>
      </c>
      <c r="D286" s="1009"/>
      <c r="E286" s="1089"/>
      <c r="F286" s="1009"/>
      <c r="G286" s="1089"/>
      <c r="H286" s="1009"/>
      <c r="I286" s="1089"/>
      <c r="J286" s="1009"/>
      <c r="K286" s="1009"/>
      <c r="L286" s="1089"/>
      <c r="M286" s="1009"/>
      <c r="N286" s="1009"/>
      <c r="O286" s="1089"/>
      <c r="P286" s="1009"/>
      <c r="Q286" s="1089"/>
      <c r="R286" s="1009"/>
      <c r="S286" s="1096" t="s">
        <v>370</v>
      </c>
      <c r="T286" s="1009"/>
      <c r="U286" s="1009"/>
      <c r="V286" s="1009"/>
      <c r="W286" s="1009"/>
      <c r="X286" s="1009"/>
      <c r="Y286" s="1009"/>
      <c r="Z286" s="1009"/>
      <c r="AA286" s="1089" t="s">
        <v>305</v>
      </c>
      <c r="AB286" s="1009"/>
      <c r="AC286" s="1009"/>
      <c r="AD286" s="1009"/>
      <c r="AE286" s="1009"/>
      <c r="AF286" s="1089" t="s">
        <v>306</v>
      </c>
      <c r="AG286" s="1009"/>
      <c r="AH286" s="1009"/>
      <c r="AI286" s="360" t="s">
        <v>85</v>
      </c>
      <c r="AJ286" s="1090" t="s">
        <v>307</v>
      </c>
      <c r="AK286" s="1009"/>
      <c r="AL286" s="1009"/>
      <c r="AM286" s="1009"/>
      <c r="AN286" s="1009"/>
      <c r="AO286" s="1009"/>
      <c r="AP286" s="673">
        <v>20545834179</v>
      </c>
      <c r="AQ286" s="907">
        <v>384666000</v>
      </c>
      <c r="AR286" s="673">
        <v>8821088000</v>
      </c>
      <c r="AS286" s="673">
        <v>-10875414179</v>
      </c>
      <c r="AT286" s="907">
        <v>156437186</v>
      </c>
      <c r="AU286" s="673">
        <v>228228814</v>
      </c>
      <c r="AV286" s="907">
        <v>2498301</v>
      </c>
      <c r="AW286" s="673">
        <v>153938885</v>
      </c>
      <c r="AX286" s="907">
        <v>1500191</v>
      </c>
      <c r="AY286" s="673">
        <v>998110</v>
      </c>
      <c r="AZ286" s="673">
        <v>1500191</v>
      </c>
      <c r="BA286" s="674">
        <v>0</v>
      </c>
      <c r="BB286" s="674">
        <v>0</v>
      </c>
    </row>
    <row r="287" spans="1:54" ht="27" customHeight="1" x14ac:dyDescent="0.25">
      <c r="A287" s="1089" t="s">
        <v>119</v>
      </c>
      <c r="B287" s="1009"/>
      <c r="C287" s="1089" t="s">
        <v>369</v>
      </c>
      <c r="D287" s="1009"/>
      <c r="E287" s="1089"/>
      <c r="F287" s="1009"/>
      <c r="G287" s="1089"/>
      <c r="H287" s="1009"/>
      <c r="I287" s="1089"/>
      <c r="J287" s="1009"/>
      <c r="K287" s="1009"/>
      <c r="L287" s="1089"/>
      <c r="M287" s="1009"/>
      <c r="N287" s="1009"/>
      <c r="O287" s="1089"/>
      <c r="P287" s="1009"/>
      <c r="Q287" s="1089"/>
      <c r="R287" s="1009"/>
      <c r="S287" s="1096" t="s">
        <v>370</v>
      </c>
      <c r="T287" s="1009"/>
      <c r="U287" s="1009"/>
      <c r="V287" s="1009"/>
      <c r="W287" s="1009"/>
      <c r="X287" s="1009"/>
      <c r="Y287" s="1009"/>
      <c r="Z287" s="1009"/>
      <c r="AA287" s="1089" t="s">
        <v>305</v>
      </c>
      <c r="AB287" s="1009"/>
      <c r="AC287" s="1009"/>
      <c r="AD287" s="1009"/>
      <c r="AE287" s="1009"/>
      <c r="AF287" s="1089" t="s">
        <v>306</v>
      </c>
      <c r="AG287" s="1009"/>
      <c r="AH287" s="1009"/>
      <c r="AI287" s="360" t="s">
        <v>335</v>
      </c>
      <c r="AJ287" s="1090" t="s">
        <v>353</v>
      </c>
      <c r="AK287" s="1009"/>
      <c r="AL287" s="1009"/>
      <c r="AM287" s="1009"/>
      <c r="AN287" s="1009"/>
      <c r="AO287" s="1009"/>
      <c r="AP287" s="673">
        <v>9021085821</v>
      </c>
      <c r="AQ287" s="908">
        <v>0</v>
      </c>
      <c r="AR287" s="674">
        <v>0</v>
      </c>
      <c r="AS287" s="673">
        <v>-4021085821</v>
      </c>
      <c r="AT287" s="908">
        <v>0</v>
      </c>
      <c r="AU287" s="674">
        <v>0</v>
      </c>
      <c r="AV287" s="907">
        <v>215738409.41</v>
      </c>
      <c r="AW287" s="673">
        <v>-215738409.41</v>
      </c>
      <c r="AX287" s="907">
        <v>215738409.41</v>
      </c>
      <c r="AY287" s="674">
        <v>0</v>
      </c>
      <c r="AZ287" s="673">
        <v>215738409.41</v>
      </c>
      <c r="BA287" s="674">
        <v>0</v>
      </c>
      <c r="BB287" s="674">
        <v>0</v>
      </c>
    </row>
    <row r="288" spans="1:54" ht="27" customHeight="1" x14ac:dyDescent="0.25">
      <c r="A288" s="1089" t="s">
        <v>119</v>
      </c>
      <c r="B288" s="1009"/>
      <c r="C288" s="1089" t="s">
        <v>369</v>
      </c>
      <c r="D288" s="1009"/>
      <c r="E288" s="1089" t="s">
        <v>356</v>
      </c>
      <c r="F288" s="1009"/>
      <c r="G288" s="1089"/>
      <c r="H288" s="1009"/>
      <c r="I288" s="1089"/>
      <c r="J288" s="1009"/>
      <c r="K288" s="1009"/>
      <c r="L288" s="1089"/>
      <c r="M288" s="1009"/>
      <c r="N288" s="1009"/>
      <c r="O288" s="1089"/>
      <c r="P288" s="1009"/>
      <c r="Q288" s="1089"/>
      <c r="R288" s="1009"/>
      <c r="S288" s="1096" t="s">
        <v>357</v>
      </c>
      <c r="T288" s="1009"/>
      <c r="U288" s="1009"/>
      <c r="V288" s="1009"/>
      <c r="W288" s="1009"/>
      <c r="X288" s="1009"/>
      <c r="Y288" s="1009"/>
      <c r="Z288" s="1009"/>
      <c r="AA288" s="1089" t="s">
        <v>305</v>
      </c>
      <c r="AB288" s="1009"/>
      <c r="AC288" s="1009"/>
      <c r="AD288" s="1009"/>
      <c r="AE288" s="1009"/>
      <c r="AF288" s="1089" t="s">
        <v>306</v>
      </c>
      <c r="AG288" s="1009"/>
      <c r="AH288" s="1009"/>
      <c r="AI288" s="360" t="s">
        <v>85</v>
      </c>
      <c r="AJ288" s="1090" t="s">
        <v>307</v>
      </c>
      <c r="AK288" s="1009"/>
      <c r="AL288" s="1009"/>
      <c r="AM288" s="1009"/>
      <c r="AN288" s="1009"/>
      <c r="AO288" s="1009"/>
      <c r="AP288" s="673">
        <v>20545834179</v>
      </c>
      <c r="AQ288" s="907">
        <v>384666000</v>
      </c>
      <c r="AR288" s="673">
        <v>8821088000</v>
      </c>
      <c r="AS288" s="673">
        <v>-10875414179</v>
      </c>
      <c r="AT288" s="907">
        <v>156437186</v>
      </c>
      <c r="AU288" s="673">
        <v>228228814</v>
      </c>
      <c r="AV288" s="907">
        <v>2498301</v>
      </c>
      <c r="AW288" s="673">
        <v>153938885</v>
      </c>
      <c r="AX288" s="907">
        <v>1500191</v>
      </c>
      <c r="AY288" s="673">
        <v>998110</v>
      </c>
      <c r="AZ288" s="673">
        <v>1500191</v>
      </c>
      <c r="BA288" s="674">
        <v>0</v>
      </c>
      <c r="BB288" s="674">
        <v>0</v>
      </c>
    </row>
    <row r="289" spans="1:54" x14ac:dyDescent="0.25">
      <c r="A289" s="1089" t="s">
        <v>119</v>
      </c>
      <c r="B289" s="1009"/>
      <c r="C289" s="1089" t="s">
        <v>369</v>
      </c>
      <c r="D289" s="1009"/>
      <c r="E289" s="1089" t="s">
        <v>356</v>
      </c>
      <c r="F289" s="1009"/>
      <c r="G289" s="1089"/>
      <c r="H289" s="1009"/>
      <c r="I289" s="1089"/>
      <c r="J289" s="1009"/>
      <c r="K289" s="1009"/>
      <c r="L289" s="1089"/>
      <c r="M289" s="1009"/>
      <c r="N289" s="1009"/>
      <c r="O289" s="1089"/>
      <c r="P289" s="1009"/>
      <c r="Q289" s="1089"/>
      <c r="R289" s="1009"/>
      <c r="S289" s="1096" t="s">
        <v>357</v>
      </c>
      <c r="T289" s="1009"/>
      <c r="U289" s="1009"/>
      <c r="V289" s="1009"/>
      <c r="W289" s="1009"/>
      <c r="X289" s="1009"/>
      <c r="Y289" s="1009"/>
      <c r="Z289" s="1009"/>
      <c r="AA289" s="1089" t="s">
        <v>305</v>
      </c>
      <c r="AB289" s="1009"/>
      <c r="AC289" s="1009"/>
      <c r="AD289" s="1009"/>
      <c r="AE289" s="1009"/>
      <c r="AF289" s="1089" t="s">
        <v>306</v>
      </c>
      <c r="AG289" s="1009"/>
      <c r="AH289" s="1009"/>
      <c r="AI289" s="360" t="s">
        <v>335</v>
      </c>
      <c r="AJ289" s="1090" t="s">
        <v>353</v>
      </c>
      <c r="AK289" s="1009"/>
      <c r="AL289" s="1009"/>
      <c r="AM289" s="1009"/>
      <c r="AN289" s="1009"/>
      <c r="AO289" s="1009"/>
      <c r="AP289" s="673">
        <v>9021085821</v>
      </c>
      <c r="AQ289" s="908">
        <v>0</v>
      </c>
      <c r="AR289" s="674">
        <v>0</v>
      </c>
      <c r="AS289" s="673">
        <v>-4021085821</v>
      </c>
      <c r="AT289" s="908">
        <v>0</v>
      </c>
      <c r="AU289" s="674">
        <v>0</v>
      </c>
      <c r="AV289" s="907">
        <v>215738409.41</v>
      </c>
      <c r="AW289" s="673">
        <v>-215738409.41</v>
      </c>
      <c r="AX289" s="907">
        <v>215738409.41</v>
      </c>
      <c r="AY289" s="674">
        <v>0</v>
      </c>
      <c r="AZ289" s="673">
        <v>215738409.41</v>
      </c>
      <c r="BA289" s="674">
        <v>0</v>
      </c>
      <c r="BB289" s="674">
        <v>0</v>
      </c>
    </row>
    <row r="290" spans="1:54" s="869" customFormat="1" x14ac:dyDescent="0.25">
      <c r="A290" s="1101" t="s">
        <v>119</v>
      </c>
      <c r="B290" s="1098"/>
      <c r="C290" s="1101" t="s">
        <v>369</v>
      </c>
      <c r="D290" s="1098"/>
      <c r="E290" s="1101" t="s">
        <v>356</v>
      </c>
      <c r="F290" s="1098"/>
      <c r="G290" s="1101" t="s">
        <v>311</v>
      </c>
      <c r="H290" s="1098"/>
      <c r="I290" s="1101"/>
      <c r="J290" s="1098"/>
      <c r="K290" s="1098"/>
      <c r="L290" s="1101"/>
      <c r="M290" s="1098"/>
      <c r="N290" s="1098"/>
      <c r="O290" s="1101"/>
      <c r="P290" s="1098"/>
      <c r="Q290" s="1101"/>
      <c r="R290" s="1098"/>
      <c r="S290" s="1103" t="s">
        <v>208</v>
      </c>
      <c r="T290" s="1098"/>
      <c r="U290" s="1098"/>
      <c r="V290" s="1098"/>
      <c r="W290" s="1098"/>
      <c r="X290" s="1098"/>
      <c r="Y290" s="1098"/>
      <c r="Z290" s="1098"/>
      <c r="AA290" s="1101" t="s">
        <v>305</v>
      </c>
      <c r="AB290" s="1098"/>
      <c r="AC290" s="1098"/>
      <c r="AD290" s="1098"/>
      <c r="AE290" s="1098"/>
      <c r="AF290" s="1101" t="s">
        <v>306</v>
      </c>
      <c r="AG290" s="1098"/>
      <c r="AH290" s="1098"/>
      <c r="AI290" s="866" t="s">
        <v>85</v>
      </c>
      <c r="AJ290" s="1102" t="s">
        <v>307</v>
      </c>
      <c r="AK290" s="1098"/>
      <c r="AL290" s="1098"/>
      <c r="AM290" s="1098"/>
      <c r="AN290" s="1098"/>
      <c r="AO290" s="1098"/>
      <c r="AP290" s="867">
        <v>10875414179</v>
      </c>
      <c r="AQ290" s="911">
        <v>0</v>
      </c>
      <c r="AR290" s="868">
        <v>0</v>
      </c>
      <c r="AS290" s="867">
        <v>-10875414179</v>
      </c>
      <c r="AT290" s="911">
        <v>0</v>
      </c>
      <c r="AU290" s="868">
        <v>0</v>
      </c>
      <c r="AV290" s="911">
        <v>0</v>
      </c>
      <c r="AW290" s="868">
        <v>0</v>
      </c>
      <c r="AX290" s="911">
        <v>0</v>
      </c>
      <c r="AY290" s="868">
        <v>0</v>
      </c>
      <c r="AZ290" s="868">
        <v>0</v>
      </c>
      <c r="BA290" s="868">
        <v>0</v>
      </c>
      <c r="BB290" s="868">
        <v>0</v>
      </c>
    </row>
    <row r="291" spans="1:54" s="869" customFormat="1" x14ac:dyDescent="0.25">
      <c r="A291" s="1101" t="s">
        <v>119</v>
      </c>
      <c r="B291" s="1098"/>
      <c r="C291" s="1101" t="s">
        <v>369</v>
      </c>
      <c r="D291" s="1098"/>
      <c r="E291" s="1101" t="s">
        <v>356</v>
      </c>
      <c r="F291" s="1098"/>
      <c r="G291" s="1101" t="s">
        <v>311</v>
      </c>
      <c r="H291" s="1098"/>
      <c r="I291" s="1101"/>
      <c r="J291" s="1098"/>
      <c r="K291" s="1098"/>
      <c r="L291" s="1101"/>
      <c r="M291" s="1098"/>
      <c r="N291" s="1098"/>
      <c r="O291" s="1101"/>
      <c r="P291" s="1098"/>
      <c r="Q291" s="1101"/>
      <c r="R291" s="1098"/>
      <c r="S291" s="1103" t="s">
        <v>208</v>
      </c>
      <c r="T291" s="1098"/>
      <c r="U291" s="1098"/>
      <c r="V291" s="1098"/>
      <c r="W291" s="1098"/>
      <c r="X291" s="1098"/>
      <c r="Y291" s="1098"/>
      <c r="Z291" s="1098"/>
      <c r="AA291" s="1101" t="s">
        <v>305</v>
      </c>
      <c r="AB291" s="1098"/>
      <c r="AC291" s="1098"/>
      <c r="AD291" s="1098"/>
      <c r="AE291" s="1098"/>
      <c r="AF291" s="1101" t="s">
        <v>306</v>
      </c>
      <c r="AG291" s="1098"/>
      <c r="AH291" s="1098"/>
      <c r="AI291" s="866" t="s">
        <v>335</v>
      </c>
      <c r="AJ291" s="1102" t="s">
        <v>353</v>
      </c>
      <c r="AK291" s="1098"/>
      <c r="AL291" s="1098"/>
      <c r="AM291" s="1098"/>
      <c r="AN291" s="1098"/>
      <c r="AO291" s="1098"/>
      <c r="AP291" s="867">
        <v>9021085821</v>
      </c>
      <c r="AQ291" s="911">
        <v>0</v>
      </c>
      <c r="AR291" s="868">
        <v>0</v>
      </c>
      <c r="AS291" s="867">
        <v>-4021085821</v>
      </c>
      <c r="AT291" s="911">
        <v>0</v>
      </c>
      <c r="AU291" s="868">
        <v>0</v>
      </c>
      <c r="AV291" s="910">
        <v>215738409.41</v>
      </c>
      <c r="AW291" s="867">
        <v>-215738409.41</v>
      </c>
      <c r="AX291" s="910">
        <v>215738409.41</v>
      </c>
      <c r="AY291" s="868">
        <v>0</v>
      </c>
      <c r="AZ291" s="867">
        <v>215738409.41</v>
      </c>
      <c r="BA291" s="868">
        <v>0</v>
      </c>
      <c r="BB291" s="868">
        <v>0</v>
      </c>
    </row>
    <row r="292" spans="1:54" s="869" customFormat="1" x14ac:dyDescent="0.25">
      <c r="A292" s="1101" t="s">
        <v>119</v>
      </c>
      <c r="B292" s="1098"/>
      <c r="C292" s="1101" t="s">
        <v>369</v>
      </c>
      <c r="D292" s="1098"/>
      <c r="E292" s="1101" t="s">
        <v>356</v>
      </c>
      <c r="F292" s="1098"/>
      <c r="G292" s="1101" t="s">
        <v>314</v>
      </c>
      <c r="H292" s="1098"/>
      <c r="I292" s="1101" t="s">
        <v>268</v>
      </c>
      <c r="J292" s="1098"/>
      <c r="K292" s="1098"/>
      <c r="L292" s="1101" t="s">
        <v>268</v>
      </c>
      <c r="M292" s="1098"/>
      <c r="N292" s="1098"/>
      <c r="O292" s="1101" t="s">
        <v>268</v>
      </c>
      <c r="P292" s="1098"/>
      <c r="Q292" s="1101" t="s">
        <v>268</v>
      </c>
      <c r="R292" s="1098"/>
      <c r="S292" s="1103" t="s">
        <v>681</v>
      </c>
      <c r="T292" s="1098"/>
      <c r="U292" s="1098"/>
      <c r="V292" s="1098"/>
      <c r="W292" s="1098"/>
      <c r="X292" s="1098"/>
      <c r="Y292" s="1098"/>
      <c r="Z292" s="1098"/>
      <c r="AA292" s="1101" t="s">
        <v>305</v>
      </c>
      <c r="AB292" s="1098"/>
      <c r="AC292" s="1098"/>
      <c r="AD292" s="1098"/>
      <c r="AE292" s="1098"/>
      <c r="AF292" s="1101" t="s">
        <v>306</v>
      </c>
      <c r="AG292" s="1098"/>
      <c r="AH292" s="1098"/>
      <c r="AI292" s="866" t="s">
        <v>85</v>
      </c>
      <c r="AJ292" s="1102" t="s">
        <v>307</v>
      </c>
      <c r="AK292" s="1098"/>
      <c r="AL292" s="1098"/>
      <c r="AM292" s="1098"/>
      <c r="AN292" s="1098"/>
      <c r="AO292" s="1098"/>
      <c r="AP292" s="867">
        <v>7720420000</v>
      </c>
      <c r="AQ292" s="911">
        <v>0</v>
      </c>
      <c r="AR292" s="867">
        <v>7720420000</v>
      </c>
      <c r="AS292" s="868">
        <v>0</v>
      </c>
      <c r="AT292" s="911">
        <v>0</v>
      </c>
      <c r="AU292" s="868">
        <v>0</v>
      </c>
      <c r="AV292" s="911">
        <v>0</v>
      </c>
      <c r="AW292" s="868">
        <v>0</v>
      </c>
      <c r="AX292" s="911">
        <v>0</v>
      </c>
      <c r="AY292" s="868">
        <v>0</v>
      </c>
      <c r="AZ292" s="868">
        <v>0</v>
      </c>
      <c r="BA292" s="868">
        <v>0</v>
      </c>
      <c r="BB292" s="868">
        <v>0</v>
      </c>
    </row>
    <row r="293" spans="1:54" x14ac:dyDescent="0.25">
      <c r="A293" s="1089" t="s">
        <v>119</v>
      </c>
      <c r="B293" s="1009"/>
      <c r="C293" s="1089" t="s">
        <v>369</v>
      </c>
      <c r="D293" s="1009"/>
      <c r="E293" s="1089" t="s">
        <v>356</v>
      </c>
      <c r="F293" s="1009"/>
      <c r="G293" s="1089" t="s">
        <v>314</v>
      </c>
      <c r="H293" s="1009"/>
      <c r="I293" s="1089" t="s">
        <v>312</v>
      </c>
      <c r="J293" s="1009"/>
      <c r="K293" s="1009"/>
      <c r="L293" s="1089" t="s">
        <v>268</v>
      </c>
      <c r="M293" s="1009"/>
      <c r="N293" s="1009"/>
      <c r="O293" s="1089" t="s">
        <v>268</v>
      </c>
      <c r="P293" s="1009"/>
      <c r="Q293" s="1089" t="s">
        <v>268</v>
      </c>
      <c r="R293" s="1009"/>
      <c r="S293" s="1096" t="s">
        <v>681</v>
      </c>
      <c r="T293" s="1009"/>
      <c r="U293" s="1009"/>
      <c r="V293" s="1009"/>
      <c r="W293" s="1009"/>
      <c r="X293" s="1009"/>
      <c r="Y293" s="1009"/>
      <c r="Z293" s="1009"/>
      <c r="AA293" s="1089" t="s">
        <v>305</v>
      </c>
      <c r="AB293" s="1009"/>
      <c r="AC293" s="1009"/>
      <c r="AD293" s="1009"/>
      <c r="AE293" s="1009"/>
      <c r="AF293" s="1089" t="s">
        <v>306</v>
      </c>
      <c r="AG293" s="1009"/>
      <c r="AH293" s="1009"/>
      <c r="AI293" s="360" t="s">
        <v>85</v>
      </c>
      <c r="AJ293" s="1090" t="s">
        <v>307</v>
      </c>
      <c r="AK293" s="1009"/>
      <c r="AL293" s="1009"/>
      <c r="AM293" s="1009"/>
      <c r="AN293" s="1009"/>
      <c r="AO293" s="1009"/>
      <c r="AP293" s="673">
        <v>7396500000</v>
      </c>
      <c r="AQ293" s="908">
        <v>0</v>
      </c>
      <c r="AR293" s="673">
        <v>7396500000</v>
      </c>
      <c r="AS293" s="674">
        <v>0</v>
      </c>
      <c r="AT293" s="908">
        <v>0</v>
      </c>
      <c r="AU293" s="674">
        <v>0</v>
      </c>
      <c r="AV293" s="908">
        <v>0</v>
      </c>
      <c r="AW293" s="674">
        <v>0</v>
      </c>
      <c r="AX293" s="908">
        <v>0</v>
      </c>
      <c r="AY293" s="674">
        <v>0</v>
      </c>
      <c r="AZ293" s="674">
        <v>0</v>
      </c>
      <c r="BA293" s="674">
        <v>0</v>
      </c>
      <c r="BB293" s="674">
        <v>0</v>
      </c>
    </row>
    <row r="294" spans="1:54" x14ac:dyDescent="0.25">
      <c r="A294" s="1089" t="s">
        <v>119</v>
      </c>
      <c r="B294" s="1009"/>
      <c r="C294" s="1089" t="s">
        <v>369</v>
      </c>
      <c r="D294" s="1009"/>
      <c r="E294" s="1089" t="s">
        <v>356</v>
      </c>
      <c r="F294" s="1009"/>
      <c r="G294" s="1089" t="s">
        <v>314</v>
      </c>
      <c r="H294" s="1009"/>
      <c r="I294" s="1089" t="s">
        <v>312</v>
      </c>
      <c r="J294" s="1009"/>
      <c r="K294" s="1009"/>
      <c r="L294" s="1089" t="s">
        <v>321</v>
      </c>
      <c r="M294" s="1009"/>
      <c r="N294" s="1009"/>
      <c r="O294" s="1089" t="s">
        <v>268</v>
      </c>
      <c r="P294" s="1009"/>
      <c r="Q294" s="1089" t="s">
        <v>268</v>
      </c>
      <c r="R294" s="1009"/>
      <c r="S294" s="1096" t="s">
        <v>924</v>
      </c>
      <c r="T294" s="1009"/>
      <c r="U294" s="1009"/>
      <c r="V294" s="1009"/>
      <c r="W294" s="1009"/>
      <c r="X294" s="1009"/>
      <c r="Y294" s="1009"/>
      <c r="Z294" s="1009"/>
      <c r="AA294" s="1089" t="s">
        <v>305</v>
      </c>
      <c r="AB294" s="1009"/>
      <c r="AC294" s="1009"/>
      <c r="AD294" s="1009"/>
      <c r="AE294" s="1009"/>
      <c r="AF294" s="1089" t="s">
        <v>306</v>
      </c>
      <c r="AG294" s="1009"/>
      <c r="AH294" s="1009"/>
      <c r="AI294" s="360" t="s">
        <v>85</v>
      </c>
      <c r="AJ294" s="1090" t="s">
        <v>307</v>
      </c>
      <c r="AK294" s="1009"/>
      <c r="AL294" s="1009"/>
      <c r="AM294" s="1009"/>
      <c r="AN294" s="1009"/>
      <c r="AO294" s="1009"/>
      <c r="AP294" s="673">
        <v>7396500000</v>
      </c>
      <c r="AQ294" s="908">
        <v>0</v>
      </c>
      <c r="AR294" s="673">
        <v>7396500000</v>
      </c>
      <c r="AS294" s="674">
        <v>0</v>
      </c>
      <c r="AT294" s="908">
        <v>0</v>
      </c>
      <c r="AU294" s="674">
        <v>0</v>
      </c>
      <c r="AV294" s="908">
        <v>0</v>
      </c>
      <c r="AW294" s="674">
        <v>0</v>
      </c>
      <c r="AX294" s="908">
        <v>0</v>
      </c>
      <c r="AY294" s="674">
        <v>0</v>
      </c>
      <c r="AZ294" s="674">
        <v>0</v>
      </c>
      <c r="BA294" s="674">
        <v>0</v>
      </c>
      <c r="BB294" s="674">
        <v>0</v>
      </c>
    </row>
    <row r="295" spans="1:54" x14ac:dyDescent="0.25">
      <c r="A295" s="1091" t="s">
        <v>119</v>
      </c>
      <c r="B295" s="1009"/>
      <c r="C295" s="1091" t="s">
        <v>369</v>
      </c>
      <c r="D295" s="1009"/>
      <c r="E295" s="1091" t="s">
        <v>356</v>
      </c>
      <c r="F295" s="1009"/>
      <c r="G295" s="1091" t="s">
        <v>314</v>
      </c>
      <c r="H295" s="1009"/>
      <c r="I295" s="1091" t="s">
        <v>312</v>
      </c>
      <c r="J295" s="1009"/>
      <c r="K295" s="1009"/>
      <c r="L295" s="1091" t="s">
        <v>321</v>
      </c>
      <c r="M295" s="1009"/>
      <c r="N295" s="1009"/>
      <c r="O295" s="1091" t="s">
        <v>100</v>
      </c>
      <c r="P295" s="1009"/>
      <c r="Q295" s="1091" t="s">
        <v>268</v>
      </c>
      <c r="R295" s="1009"/>
      <c r="S295" s="1092" t="s">
        <v>362</v>
      </c>
      <c r="T295" s="1009"/>
      <c r="U295" s="1009"/>
      <c r="V295" s="1009"/>
      <c r="W295" s="1009"/>
      <c r="X295" s="1009"/>
      <c r="Y295" s="1009"/>
      <c r="Z295" s="1009"/>
      <c r="AA295" s="1091" t="s">
        <v>305</v>
      </c>
      <c r="AB295" s="1009"/>
      <c r="AC295" s="1009"/>
      <c r="AD295" s="1009"/>
      <c r="AE295" s="1009"/>
      <c r="AF295" s="1091" t="s">
        <v>306</v>
      </c>
      <c r="AG295" s="1009"/>
      <c r="AH295" s="1009"/>
      <c r="AI295" s="363" t="s">
        <v>85</v>
      </c>
      <c r="AJ295" s="1093" t="s">
        <v>307</v>
      </c>
      <c r="AK295" s="1009"/>
      <c r="AL295" s="1009"/>
      <c r="AM295" s="1009"/>
      <c r="AN295" s="1009"/>
      <c r="AO295" s="1009"/>
      <c r="AP295" s="678">
        <v>4885992000</v>
      </c>
      <c r="AQ295" s="911">
        <v>0</v>
      </c>
      <c r="AR295" s="678">
        <v>4885992000</v>
      </c>
      <c r="AS295" s="679">
        <v>0</v>
      </c>
      <c r="AT295" s="911">
        <v>0</v>
      </c>
      <c r="AU295" s="679">
        <v>0</v>
      </c>
      <c r="AV295" s="911">
        <v>0</v>
      </c>
      <c r="AW295" s="679">
        <v>0</v>
      </c>
      <c r="AX295" s="911">
        <v>0</v>
      </c>
      <c r="AY295" s="679">
        <v>0</v>
      </c>
      <c r="AZ295" s="679">
        <v>0</v>
      </c>
      <c r="BA295" s="679">
        <v>0</v>
      </c>
      <c r="BB295" s="679">
        <v>0</v>
      </c>
    </row>
    <row r="296" spans="1:54" x14ac:dyDescent="0.25">
      <c r="A296" s="1091" t="s">
        <v>119</v>
      </c>
      <c r="B296" s="1009"/>
      <c r="C296" s="1091" t="s">
        <v>369</v>
      </c>
      <c r="D296" s="1009"/>
      <c r="E296" s="1091" t="s">
        <v>356</v>
      </c>
      <c r="F296" s="1009"/>
      <c r="G296" s="1091" t="s">
        <v>314</v>
      </c>
      <c r="H296" s="1009"/>
      <c r="I296" s="1091" t="s">
        <v>312</v>
      </c>
      <c r="J296" s="1009"/>
      <c r="K296" s="1009"/>
      <c r="L296" s="1091" t="s">
        <v>321</v>
      </c>
      <c r="M296" s="1009"/>
      <c r="N296" s="1009"/>
      <c r="O296" s="1091" t="s">
        <v>335</v>
      </c>
      <c r="P296" s="1009"/>
      <c r="Q296" s="1091" t="s">
        <v>268</v>
      </c>
      <c r="R296" s="1009"/>
      <c r="S296" s="1092" t="s">
        <v>927</v>
      </c>
      <c r="T296" s="1009"/>
      <c r="U296" s="1009"/>
      <c r="V296" s="1009"/>
      <c r="W296" s="1009"/>
      <c r="X296" s="1009"/>
      <c r="Y296" s="1009"/>
      <c r="Z296" s="1009"/>
      <c r="AA296" s="1091" t="s">
        <v>305</v>
      </c>
      <c r="AB296" s="1009"/>
      <c r="AC296" s="1009"/>
      <c r="AD296" s="1009"/>
      <c r="AE296" s="1009"/>
      <c r="AF296" s="1091" t="s">
        <v>306</v>
      </c>
      <c r="AG296" s="1009"/>
      <c r="AH296" s="1009"/>
      <c r="AI296" s="363" t="s">
        <v>85</v>
      </c>
      <c r="AJ296" s="1093" t="s">
        <v>307</v>
      </c>
      <c r="AK296" s="1009"/>
      <c r="AL296" s="1009"/>
      <c r="AM296" s="1009"/>
      <c r="AN296" s="1009"/>
      <c r="AO296" s="1009"/>
      <c r="AP296" s="678">
        <v>2510508000</v>
      </c>
      <c r="AQ296" s="911">
        <v>0</v>
      </c>
      <c r="AR296" s="678">
        <v>2510508000</v>
      </c>
      <c r="AS296" s="679">
        <v>0</v>
      </c>
      <c r="AT296" s="911">
        <v>0</v>
      </c>
      <c r="AU296" s="679">
        <v>0</v>
      </c>
      <c r="AV296" s="911">
        <v>0</v>
      </c>
      <c r="AW296" s="679">
        <v>0</v>
      </c>
      <c r="AX296" s="911">
        <v>0</v>
      </c>
      <c r="AY296" s="679">
        <v>0</v>
      </c>
      <c r="AZ296" s="679">
        <v>0</v>
      </c>
      <c r="BA296" s="679">
        <v>0</v>
      </c>
      <c r="BB296" s="679">
        <v>0</v>
      </c>
    </row>
    <row r="297" spans="1:54" x14ac:dyDescent="0.25">
      <c r="A297" s="1089" t="s">
        <v>119</v>
      </c>
      <c r="B297" s="1009"/>
      <c r="C297" s="1089" t="s">
        <v>369</v>
      </c>
      <c r="D297" s="1009"/>
      <c r="E297" s="1089" t="s">
        <v>356</v>
      </c>
      <c r="F297" s="1009"/>
      <c r="G297" s="1089" t="s">
        <v>321</v>
      </c>
      <c r="H297" s="1009"/>
      <c r="I297" s="1089" t="s">
        <v>312</v>
      </c>
      <c r="J297" s="1009"/>
      <c r="K297" s="1009"/>
      <c r="L297" s="1089" t="s">
        <v>268</v>
      </c>
      <c r="M297" s="1009"/>
      <c r="N297" s="1009"/>
      <c r="O297" s="1089" t="s">
        <v>268</v>
      </c>
      <c r="P297" s="1009"/>
      <c r="Q297" s="1089" t="s">
        <v>268</v>
      </c>
      <c r="R297" s="1009"/>
      <c r="S297" s="1096" t="s">
        <v>928</v>
      </c>
      <c r="T297" s="1009"/>
      <c r="U297" s="1009"/>
      <c r="V297" s="1009"/>
      <c r="W297" s="1009"/>
      <c r="X297" s="1009"/>
      <c r="Y297" s="1009"/>
      <c r="Z297" s="1009"/>
      <c r="AA297" s="1089" t="s">
        <v>305</v>
      </c>
      <c r="AB297" s="1009"/>
      <c r="AC297" s="1009"/>
      <c r="AD297" s="1009"/>
      <c r="AE297" s="1009"/>
      <c r="AF297" s="1089" t="s">
        <v>306</v>
      </c>
      <c r="AG297" s="1009"/>
      <c r="AH297" s="1009"/>
      <c r="AI297" s="360" t="s">
        <v>85</v>
      </c>
      <c r="AJ297" s="1090" t="s">
        <v>307</v>
      </c>
      <c r="AK297" s="1009"/>
      <c r="AL297" s="1009"/>
      <c r="AM297" s="1009"/>
      <c r="AN297" s="1009"/>
      <c r="AO297" s="1009"/>
      <c r="AP297" s="673">
        <v>500000000</v>
      </c>
      <c r="AQ297" s="908">
        <v>0</v>
      </c>
      <c r="AR297" s="673">
        <v>500000000</v>
      </c>
      <c r="AS297" s="674">
        <v>0</v>
      </c>
      <c r="AT297" s="908">
        <v>0</v>
      </c>
      <c r="AU297" s="674">
        <v>0</v>
      </c>
      <c r="AV297" s="908">
        <v>0</v>
      </c>
      <c r="AW297" s="674">
        <v>0</v>
      </c>
      <c r="AX297" s="908">
        <v>0</v>
      </c>
      <c r="AY297" s="674">
        <v>0</v>
      </c>
      <c r="AZ297" s="674">
        <v>0</v>
      </c>
      <c r="BA297" s="674">
        <v>0</v>
      </c>
      <c r="BB297" s="674">
        <v>0</v>
      </c>
    </row>
    <row r="298" spans="1:54" s="869" customFormat="1" x14ac:dyDescent="0.25">
      <c r="A298" s="1099" t="s">
        <v>119</v>
      </c>
      <c r="B298" s="1098"/>
      <c r="C298" s="1099" t="s">
        <v>369</v>
      </c>
      <c r="D298" s="1098"/>
      <c r="E298" s="1099" t="s">
        <v>356</v>
      </c>
      <c r="F298" s="1098"/>
      <c r="G298" s="1099" t="s">
        <v>321</v>
      </c>
      <c r="H298" s="1098"/>
      <c r="I298" s="1099" t="s">
        <v>268</v>
      </c>
      <c r="J298" s="1098"/>
      <c r="K298" s="1098"/>
      <c r="L298" s="1099" t="s">
        <v>268</v>
      </c>
      <c r="M298" s="1098"/>
      <c r="N298" s="1098"/>
      <c r="O298" s="1099" t="s">
        <v>268</v>
      </c>
      <c r="P298" s="1098"/>
      <c r="Q298" s="1099" t="s">
        <v>268</v>
      </c>
      <c r="R298" s="1098"/>
      <c r="S298" s="1100" t="s">
        <v>928</v>
      </c>
      <c r="T298" s="1098"/>
      <c r="U298" s="1098"/>
      <c r="V298" s="1098"/>
      <c r="W298" s="1098"/>
      <c r="X298" s="1098"/>
      <c r="Y298" s="1098"/>
      <c r="Z298" s="1098"/>
      <c r="AA298" s="1099" t="s">
        <v>305</v>
      </c>
      <c r="AB298" s="1098"/>
      <c r="AC298" s="1098"/>
      <c r="AD298" s="1098"/>
      <c r="AE298" s="1098"/>
      <c r="AF298" s="1099" t="s">
        <v>306</v>
      </c>
      <c r="AG298" s="1098"/>
      <c r="AH298" s="1098"/>
      <c r="AI298" s="870" t="s">
        <v>85</v>
      </c>
      <c r="AJ298" s="1097" t="s">
        <v>307</v>
      </c>
      <c r="AK298" s="1098"/>
      <c r="AL298" s="1098"/>
      <c r="AM298" s="1098"/>
      <c r="AN298" s="1098"/>
      <c r="AO298" s="1098"/>
      <c r="AP298" s="871">
        <v>500000000</v>
      </c>
      <c r="AQ298" s="908">
        <v>0</v>
      </c>
      <c r="AR298" s="871">
        <v>500000000</v>
      </c>
      <c r="AS298" s="872">
        <v>0</v>
      </c>
      <c r="AT298" s="908">
        <v>0</v>
      </c>
      <c r="AU298" s="872">
        <v>0</v>
      </c>
      <c r="AV298" s="908">
        <v>0</v>
      </c>
      <c r="AW298" s="872">
        <v>0</v>
      </c>
      <c r="AX298" s="908">
        <v>0</v>
      </c>
      <c r="AY298" s="872">
        <v>0</v>
      </c>
      <c r="AZ298" s="872">
        <v>0</v>
      </c>
      <c r="BA298" s="872">
        <v>0</v>
      </c>
      <c r="BB298" s="872">
        <v>0</v>
      </c>
    </row>
    <row r="299" spans="1:54" x14ac:dyDescent="0.25">
      <c r="A299" s="1089" t="s">
        <v>119</v>
      </c>
      <c r="B299" s="1009"/>
      <c r="C299" s="1089" t="s">
        <v>369</v>
      </c>
      <c r="D299" s="1009"/>
      <c r="E299" s="1089" t="s">
        <v>356</v>
      </c>
      <c r="F299" s="1009"/>
      <c r="G299" s="1089" t="s">
        <v>321</v>
      </c>
      <c r="H299" s="1009"/>
      <c r="I299" s="1089" t="s">
        <v>312</v>
      </c>
      <c r="J299" s="1009"/>
      <c r="K299" s="1009"/>
      <c r="L299" s="1089" t="s">
        <v>321</v>
      </c>
      <c r="M299" s="1009"/>
      <c r="N299" s="1009"/>
      <c r="O299" s="1089" t="s">
        <v>268</v>
      </c>
      <c r="P299" s="1009"/>
      <c r="Q299" s="1089" t="s">
        <v>268</v>
      </c>
      <c r="R299" s="1009"/>
      <c r="S299" s="1096" t="s">
        <v>924</v>
      </c>
      <c r="T299" s="1009"/>
      <c r="U299" s="1009"/>
      <c r="V299" s="1009"/>
      <c r="W299" s="1009"/>
      <c r="X299" s="1009"/>
      <c r="Y299" s="1009"/>
      <c r="Z299" s="1009"/>
      <c r="AA299" s="1089" t="s">
        <v>305</v>
      </c>
      <c r="AB299" s="1009"/>
      <c r="AC299" s="1009"/>
      <c r="AD299" s="1009"/>
      <c r="AE299" s="1009"/>
      <c r="AF299" s="1089" t="s">
        <v>306</v>
      </c>
      <c r="AG299" s="1009"/>
      <c r="AH299" s="1009"/>
      <c r="AI299" s="360" t="s">
        <v>85</v>
      </c>
      <c r="AJ299" s="1090" t="s">
        <v>307</v>
      </c>
      <c r="AK299" s="1009"/>
      <c r="AL299" s="1009"/>
      <c r="AM299" s="1009"/>
      <c r="AN299" s="1009"/>
      <c r="AO299" s="1009"/>
      <c r="AP299" s="673">
        <v>500000000</v>
      </c>
      <c r="AQ299" s="908">
        <v>0</v>
      </c>
      <c r="AR299" s="673">
        <v>500000000</v>
      </c>
      <c r="AS299" s="674">
        <v>0</v>
      </c>
      <c r="AT299" s="908">
        <v>0</v>
      </c>
      <c r="AU299" s="674">
        <v>0</v>
      </c>
      <c r="AV299" s="908">
        <v>0</v>
      </c>
      <c r="AW299" s="674">
        <v>0</v>
      </c>
      <c r="AX299" s="908">
        <v>0</v>
      </c>
      <c r="AY299" s="674">
        <v>0</v>
      </c>
      <c r="AZ299" s="674">
        <v>0</v>
      </c>
      <c r="BA299" s="674">
        <v>0</v>
      </c>
      <c r="BB299" s="674">
        <v>0</v>
      </c>
    </row>
    <row r="300" spans="1:54" x14ac:dyDescent="0.25">
      <c r="A300" s="1091" t="s">
        <v>119</v>
      </c>
      <c r="B300" s="1009"/>
      <c r="C300" s="1091" t="s">
        <v>369</v>
      </c>
      <c r="D300" s="1009"/>
      <c r="E300" s="1091" t="s">
        <v>356</v>
      </c>
      <c r="F300" s="1009"/>
      <c r="G300" s="1091" t="s">
        <v>321</v>
      </c>
      <c r="H300" s="1009"/>
      <c r="I300" s="1091" t="s">
        <v>312</v>
      </c>
      <c r="J300" s="1009"/>
      <c r="K300" s="1009"/>
      <c r="L300" s="1091" t="s">
        <v>321</v>
      </c>
      <c r="M300" s="1009"/>
      <c r="N300" s="1009"/>
      <c r="O300" s="1091" t="s">
        <v>100</v>
      </c>
      <c r="P300" s="1009"/>
      <c r="Q300" s="1091" t="s">
        <v>268</v>
      </c>
      <c r="R300" s="1009"/>
      <c r="S300" s="1092" t="s">
        <v>929</v>
      </c>
      <c r="T300" s="1009"/>
      <c r="U300" s="1009"/>
      <c r="V300" s="1009"/>
      <c r="W300" s="1009"/>
      <c r="X300" s="1009"/>
      <c r="Y300" s="1009"/>
      <c r="Z300" s="1009"/>
      <c r="AA300" s="1091" t="s">
        <v>305</v>
      </c>
      <c r="AB300" s="1009"/>
      <c r="AC300" s="1009"/>
      <c r="AD300" s="1009"/>
      <c r="AE300" s="1009"/>
      <c r="AF300" s="1091" t="s">
        <v>306</v>
      </c>
      <c r="AG300" s="1009"/>
      <c r="AH300" s="1009"/>
      <c r="AI300" s="363" t="s">
        <v>85</v>
      </c>
      <c r="AJ300" s="1093" t="s">
        <v>307</v>
      </c>
      <c r="AK300" s="1009"/>
      <c r="AL300" s="1009"/>
      <c r="AM300" s="1009"/>
      <c r="AN300" s="1009"/>
      <c r="AO300" s="1009"/>
      <c r="AP300" s="678">
        <v>500000000</v>
      </c>
      <c r="AQ300" s="911">
        <v>0</v>
      </c>
      <c r="AR300" s="678">
        <v>500000000</v>
      </c>
      <c r="AS300" s="679">
        <v>0</v>
      </c>
      <c r="AT300" s="911">
        <v>0</v>
      </c>
      <c r="AU300" s="679">
        <v>0</v>
      </c>
      <c r="AV300" s="911">
        <v>0</v>
      </c>
      <c r="AW300" s="679">
        <v>0</v>
      </c>
      <c r="AX300" s="911">
        <v>0</v>
      </c>
      <c r="AY300" s="679">
        <v>0</v>
      </c>
      <c r="AZ300" s="679">
        <v>0</v>
      </c>
      <c r="BA300" s="679">
        <v>0</v>
      </c>
      <c r="BB300" s="679">
        <v>0</v>
      </c>
    </row>
    <row r="301" spans="1:54" x14ac:dyDescent="0.25">
      <c r="A301" s="1089" t="s">
        <v>119</v>
      </c>
      <c r="B301" s="1009"/>
      <c r="C301" s="1089" t="s">
        <v>369</v>
      </c>
      <c r="D301" s="1009"/>
      <c r="E301" s="1089" t="s">
        <v>356</v>
      </c>
      <c r="F301" s="1009"/>
      <c r="G301" s="1089" t="s">
        <v>315</v>
      </c>
      <c r="H301" s="1009"/>
      <c r="I301" s="1089" t="s">
        <v>312</v>
      </c>
      <c r="J301" s="1009"/>
      <c r="K301" s="1009"/>
      <c r="L301" s="1089"/>
      <c r="M301" s="1009"/>
      <c r="N301" s="1009"/>
      <c r="O301" s="1089"/>
      <c r="P301" s="1009"/>
      <c r="Q301" s="1089"/>
      <c r="R301" s="1009"/>
      <c r="S301" s="1096" t="s">
        <v>682</v>
      </c>
      <c r="T301" s="1009"/>
      <c r="U301" s="1009"/>
      <c r="V301" s="1009"/>
      <c r="W301" s="1009"/>
      <c r="X301" s="1009"/>
      <c r="Y301" s="1009"/>
      <c r="Z301" s="1009"/>
      <c r="AA301" s="1089" t="s">
        <v>305</v>
      </c>
      <c r="AB301" s="1009"/>
      <c r="AC301" s="1009"/>
      <c r="AD301" s="1009"/>
      <c r="AE301" s="1009"/>
      <c r="AF301" s="1089" t="s">
        <v>306</v>
      </c>
      <c r="AG301" s="1009"/>
      <c r="AH301" s="1009"/>
      <c r="AI301" s="360" t="s">
        <v>85</v>
      </c>
      <c r="AJ301" s="1090" t="s">
        <v>307</v>
      </c>
      <c r="AK301" s="1009"/>
      <c r="AL301" s="1009"/>
      <c r="AM301" s="1009"/>
      <c r="AN301" s="1009"/>
      <c r="AO301" s="1009"/>
      <c r="AP301" s="673">
        <v>850000000</v>
      </c>
      <c r="AQ301" s="907">
        <v>130000000</v>
      </c>
      <c r="AR301" s="673">
        <v>600000000</v>
      </c>
      <c r="AS301" s="674">
        <v>0</v>
      </c>
      <c r="AT301" s="907">
        <v>100000000</v>
      </c>
      <c r="AU301" s="673">
        <v>30000000</v>
      </c>
      <c r="AV301" s="908">
        <v>0</v>
      </c>
      <c r="AW301" s="673">
        <v>100000000</v>
      </c>
      <c r="AX301" s="908">
        <v>0</v>
      </c>
      <c r="AY301" s="674">
        <v>0</v>
      </c>
      <c r="AZ301" s="674">
        <v>0</v>
      </c>
      <c r="BA301" s="674">
        <v>0</v>
      </c>
      <c r="BB301" s="674">
        <v>0</v>
      </c>
    </row>
    <row r="302" spans="1:54" s="869" customFormat="1" x14ac:dyDescent="0.25">
      <c r="A302" s="1099" t="s">
        <v>119</v>
      </c>
      <c r="B302" s="1098"/>
      <c r="C302" s="1099" t="s">
        <v>369</v>
      </c>
      <c r="D302" s="1098"/>
      <c r="E302" s="1099" t="s">
        <v>356</v>
      </c>
      <c r="F302" s="1098"/>
      <c r="G302" s="1099" t="s">
        <v>315</v>
      </c>
      <c r="H302" s="1098"/>
      <c r="I302" s="1099" t="s">
        <v>268</v>
      </c>
      <c r="J302" s="1098"/>
      <c r="K302" s="1098"/>
      <c r="L302" s="1099" t="s">
        <v>268</v>
      </c>
      <c r="M302" s="1098"/>
      <c r="N302" s="1098"/>
      <c r="O302" s="1099" t="s">
        <v>268</v>
      </c>
      <c r="P302" s="1098"/>
      <c r="Q302" s="1099" t="s">
        <v>268</v>
      </c>
      <c r="R302" s="1098"/>
      <c r="S302" s="1100" t="s">
        <v>682</v>
      </c>
      <c r="T302" s="1098"/>
      <c r="U302" s="1098"/>
      <c r="V302" s="1098"/>
      <c r="W302" s="1098"/>
      <c r="X302" s="1098"/>
      <c r="Y302" s="1098"/>
      <c r="Z302" s="1098"/>
      <c r="AA302" s="1099" t="s">
        <v>305</v>
      </c>
      <c r="AB302" s="1098"/>
      <c r="AC302" s="1098"/>
      <c r="AD302" s="1098"/>
      <c r="AE302" s="1098"/>
      <c r="AF302" s="1099" t="s">
        <v>306</v>
      </c>
      <c r="AG302" s="1098"/>
      <c r="AH302" s="1098"/>
      <c r="AI302" s="870" t="s">
        <v>85</v>
      </c>
      <c r="AJ302" s="1097" t="s">
        <v>307</v>
      </c>
      <c r="AK302" s="1098"/>
      <c r="AL302" s="1098"/>
      <c r="AM302" s="1098"/>
      <c r="AN302" s="1098"/>
      <c r="AO302" s="1098"/>
      <c r="AP302" s="871">
        <v>850000000</v>
      </c>
      <c r="AQ302" s="907">
        <v>130000000</v>
      </c>
      <c r="AR302" s="871">
        <v>600000000</v>
      </c>
      <c r="AS302" s="872">
        <v>0</v>
      </c>
      <c r="AT302" s="907">
        <v>100000000</v>
      </c>
      <c r="AU302" s="871">
        <v>30000000</v>
      </c>
      <c r="AV302" s="908">
        <v>0</v>
      </c>
      <c r="AW302" s="871">
        <v>100000000</v>
      </c>
      <c r="AX302" s="908">
        <v>0</v>
      </c>
      <c r="AY302" s="872">
        <v>0</v>
      </c>
      <c r="AZ302" s="872">
        <v>0</v>
      </c>
      <c r="BA302" s="872">
        <v>0</v>
      </c>
      <c r="BB302" s="872">
        <v>0</v>
      </c>
    </row>
    <row r="303" spans="1:54" x14ac:dyDescent="0.25">
      <c r="A303" s="1089" t="s">
        <v>119</v>
      </c>
      <c r="B303" s="1009"/>
      <c r="C303" s="1089" t="s">
        <v>369</v>
      </c>
      <c r="D303" s="1009"/>
      <c r="E303" s="1089" t="s">
        <v>356</v>
      </c>
      <c r="F303" s="1009"/>
      <c r="G303" s="1089" t="s">
        <v>315</v>
      </c>
      <c r="H303" s="1009"/>
      <c r="I303" s="1089" t="s">
        <v>312</v>
      </c>
      <c r="J303" s="1009"/>
      <c r="K303" s="1009"/>
      <c r="L303" s="1089" t="s">
        <v>314</v>
      </c>
      <c r="M303" s="1009"/>
      <c r="N303" s="1009"/>
      <c r="O303" s="1089"/>
      <c r="P303" s="1009"/>
      <c r="Q303" s="1089"/>
      <c r="R303" s="1009"/>
      <c r="S303" s="1096" t="s">
        <v>358</v>
      </c>
      <c r="T303" s="1009"/>
      <c r="U303" s="1009"/>
      <c r="V303" s="1009"/>
      <c r="W303" s="1009"/>
      <c r="X303" s="1009"/>
      <c r="Y303" s="1009"/>
      <c r="Z303" s="1009"/>
      <c r="AA303" s="1089" t="s">
        <v>305</v>
      </c>
      <c r="AB303" s="1009"/>
      <c r="AC303" s="1009"/>
      <c r="AD303" s="1009"/>
      <c r="AE303" s="1009"/>
      <c r="AF303" s="1089" t="s">
        <v>306</v>
      </c>
      <c r="AG303" s="1009"/>
      <c r="AH303" s="1009"/>
      <c r="AI303" s="360" t="s">
        <v>85</v>
      </c>
      <c r="AJ303" s="1090" t="s">
        <v>307</v>
      </c>
      <c r="AK303" s="1009"/>
      <c r="AL303" s="1009"/>
      <c r="AM303" s="1009"/>
      <c r="AN303" s="1009"/>
      <c r="AO303" s="1009"/>
      <c r="AP303" s="673">
        <v>350000000</v>
      </c>
      <c r="AQ303" s="907">
        <v>130000000</v>
      </c>
      <c r="AR303" s="673">
        <v>100000000</v>
      </c>
      <c r="AS303" s="674">
        <v>0</v>
      </c>
      <c r="AT303" s="907">
        <v>100000000</v>
      </c>
      <c r="AU303" s="673">
        <v>30000000</v>
      </c>
      <c r="AV303" s="908">
        <v>0</v>
      </c>
      <c r="AW303" s="673">
        <v>100000000</v>
      </c>
      <c r="AX303" s="908">
        <v>0</v>
      </c>
      <c r="AY303" s="674">
        <v>0</v>
      </c>
      <c r="AZ303" s="674">
        <v>0</v>
      </c>
      <c r="BA303" s="674">
        <v>0</v>
      </c>
      <c r="BB303" s="674">
        <v>0</v>
      </c>
    </row>
    <row r="304" spans="1:54" x14ac:dyDescent="0.25">
      <c r="A304" s="1091" t="s">
        <v>119</v>
      </c>
      <c r="B304" s="1009"/>
      <c r="C304" s="1091" t="s">
        <v>369</v>
      </c>
      <c r="D304" s="1009"/>
      <c r="E304" s="1091" t="s">
        <v>356</v>
      </c>
      <c r="F304" s="1009"/>
      <c r="G304" s="1091" t="s">
        <v>315</v>
      </c>
      <c r="H304" s="1009"/>
      <c r="I304" s="1091" t="s">
        <v>312</v>
      </c>
      <c r="J304" s="1009"/>
      <c r="K304" s="1009"/>
      <c r="L304" s="1091" t="s">
        <v>314</v>
      </c>
      <c r="M304" s="1009"/>
      <c r="N304" s="1009"/>
      <c r="O304" s="1091" t="s">
        <v>311</v>
      </c>
      <c r="P304" s="1009"/>
      <c r="Q304" s="1091"/>
      <c r="R304" s="1009"/>
      <c r="S304" s="1092" t="s">
        <v>364</v>
      </c>
      <c r="T304" s="1009"/>
      <c r="U304" s="1009"/>
      <c r="V304" s="1009"/>
      <c r="W304" s="1009"/>
      <c r="X304" s="1009"/>
      <c r="Y304" s="1009"/>
      <c r="Z304" s="1009"/>
      <c r="AA304" s="1091" t="s">
        <v>305</v>
      </c>
      <c r="AB304" s="1009"/>
      <c r="AC304" s="1009"/>
      <c r="AD304" s="1009"/>
      <c r="AE304" s="1009"/>
      <c r="AF304" s="1091" t="s">
        <v>306</v>
      </c>
      <c r="AG304" s="1009"/>
      <c r="AH304" s="1009"/>
      <c r="AI304" s="363" t="s">
        <v>85</v>
      </c>
      <c r="AJ304" s="1093" t="s">
        <v>307</v>
      </c>
      <c r="AK304" s="1009"/>
      <c r="AL304" s="1009"/>
      <c r="AM304" s="1009"/>
      <c r="AN304" s="1009"/>
      <c r="AO304" s="1009"/>
      <c r="AP304" s="678">
        <v>120000000</v>
      </c>
      <c r="AQ304" s="911">
        <v>0</v>
      </c>
      <c r="AR304" s="679">
        <v>0</v>
      </c>
      <c r="AS304" s="679">
        <v>0</v>
      </c>
      <c r="AT304" s="910">
        <v>100000000</v>
      </c>
      <c r="AU304" s="678">
        <v>-100000000</v>
      </c>
      <c r="AV304" s="911">
        <v>0</v>
      </c>
      <c r="AW304" s="678">
        <v>100000000</v>
      </c>
      <c r="AX304" s="911">
        <v>0</v>
      </c>
      <c r="AY304" s="679">
        <v>0</v>
      </c>
      <c r="AZ304" s="679">
        <v>0</v>
      </c>
      <c r="BA304" s="679">
        <v>0</v>
      </c>
      <c r="BB304" s="679">
        <v>0</v>
      </c>
    </row>
    <row r="305" spans="1:54" x14ac:dyDescent="0.25">
      <c r="A305" s="1091" t="s">
        <v>119</v>
      </c>
      <c r="B305" s="1009"/>
      <c r="C305" s="1091" t="s">
        <v>369</v>
      </c>
      <c r="D305" s="1009"/>
      <c r="E305" s="1091" t="s">
        <v>356</v>
      </c>
      <c r="F305" s="1009"/>
      <c r="G305" s="1091" t="s">
        <v>315</v>
      </c>
      <c r="H305" s="1009"/>
      <c r="I305" s="1091" t="s">
        <v>312</v>
      </c>
      <c r="J305" s="1009"/>
      <c r="K305" s="1009"/>
      <c r="L305" s="1091" t="s">
        <v>314</v>
      </c>
      <c r="M305" s="1009"/>
      <c r="N305" s="1009"/>
      <c r="O305" s="1091" t="s">
        <v>321</v>
      </c>
      <c r="P305" s="1009"/>
      <c r="Q305" s="1091"/>
      <c r="R305" s="1009"/>
      <c r="S305" s="1092" t="s">
        <v>360</v>
      </c>
      <c r="T305" s="1009"/>
      <c r="U305" s="1009"/>
      <c r="V305" s="1009"/>
      <c r="W305" s="1009"/>
      <c r="X305" s="1009"/>
      <c r="Y305" s="1009"/>
      <c r="Z305" s="1009"/>
      <c r="AA305" s="1091" t="s">
        <v>305</v>
      </c>
      <c r="AB305" s="1009"/>
      <c r="AC305" s="1009"/>
      <c r="AD305" s="1009"/>
      <c r="AE305" s="1009"/>
      <c r="AF305" s="1091" t="s">
        <v>306</v>
      </c>
      <c r="AG305" s="1009"/>
      <c r="AH305" s="1009"/>
      <c r="AI305" s="363" t="s">
        <v>85</v>
      </c>
      <c r="AJ305" s="1093" t="s">
        <v>307</v>
      </c>
      <c r="AK305" s="1009"/>
      <c r="AL305" s="1009"/>
      <c r="AM305" s="1009"/>
      <c r="AN305" s="1009"/>
      <c r="AO305" s="1009"/>
      <c r="AP305" s="678">
        <v>45000000</v>
      </c>
      <c r="AQ305" s="911">
        <v>0</v>
      </c>
      <c r="AR305" s="678">
        <v>45000000</v>
      </c>
      <c r="AS305" s="679">
        <v>0</v>
      </c>
      <c r="AT305" s="911">
        <v>0</v>
      </c>
      <c r="AU305" s="679">
        <v>0</v>
      </c>
      <c r="AV305" s="911">
        <v>0</v>
      </c>
      <c r="AW305" s="679">
        <v>0</v>
      </c>
      <c r="AX305" s="911">
        <v>0</v>
      </c>
      <c r="AY305" s="679">
        <v>0</v>
      </c>
      <c r="AZ305" s="679">
        <v>0</v>
      </c>
      <c r="BA305" s="679">
        <v>0</v>
      </c>
      <c r="BB305" s="679">
        <v>0</v>
      </c>
    </row>
    <row r="306" spans="1:54" x14ac:dyDescent="0.25">
      <c r="A306" s="1091" t="s">
        <v>119</v>
      </c>
      <c r="B306" s="1009"/>
      <c r="C306" s="1091" t="s">
        <v>369</v>
      </c>
      <c r="D306" s="1009"/>
      <c r="E306" s="1091" t="s">
        <v>356</v>
      </c>
      <c r="F306" s="1009"/>
      <c r="G306" s="1091" t="s">
        <v>315</v>
      </c>
      <c r="H306" s="1009"/>
      <c r="I306" s="1091" t="s">
        <v>312</v>
      </c>
      <c r="J306" s="1009"/>
      <c r="K306" s="1009"/>
      <c r="L306" s="1091" t="s">
        <v>314</v>
      </c>
      <c r="M306" s="1009"/>
      <c r="N306" s="1009"/>
      <c r="O306" s="1091" t="s">
        <v>315</v>
      </c>
      <c r="P306" s="1009"/>
      <c r="Q306" s="1091"/>
      <c r="R306" s="1009"/>
      <c r="S306" s="1092" t="s">
        <v>104</v>
      </c>
      <c r="T306" s="1009"/>
      <c r="U306" s="1009"/>
      <c r="V306" s="1009"/>
      <c r="W306" s="1009"/>
      <c r="X306" s="1009"/>
      <c r="Y306" s="1009"/>
      <c r="Z306" s="1009"/>
      <c r="AA306" s="1091" t="s">
        <v>305</v>
      </c>
      <c r="AB306" s="1009"/>
      <c r="AC306" s="1009"/>
      <c r="AD306" s="1009"/>
      <c r="AE306" s="1009"/>
      <c r="AF306" s="1091" t="s">
        <v>306</v>
      </c>
      <c r="AG306" s="1009"/>
      <c r="AH306" s="1009"/>
      <c r="AI306" s="363" t="s">
        <v>85</v>
      </c>
      <c r="AJ306" s="1093" t="s">
        <v>307</v>
      </c>
      <c r="AK306" s="1009"/>
      <c r="AL306" s="1009"/>
      <c r="AM306" s="1009"/>
      <c r="AN306" s="1009"/>
      <c r="AO306" s="1009"/>
      <c r="AP306" s="678">
        <v>55000000</v>
      </c>
      <c r="AQ306" s="911">
        <v>0</v>
      </c>
      <c r="AR306" s="678">
        <v>55000000</v>
      </c>
      <c r="AS306" s="679">
        <v>0</v>
      </c>
      <c r="AT306" s="911">
        <v>0</v>
      </c>
      <c r="AU306" s="679">
        <v>0</v>
      </c>
      <c r="AV306" s="911">
        <v>0</v>
      </c>
      <c r="AW306" s="679">
        <v>0</v>
      </c>
      <c r="AX306" s="911">
        <v>0</v>
      </c>
      <c r="AY306" s="679">
        <v>0</v>
      </c>
      <c r="AZ306" s="679">
        <v>0</v>
      </c>
      <c r="BA306" s="679">
        <v>0</v>
      </c>
      <c r="BB306" s="679">
        <v>0</v>
      </c>
    </row>
    <row r="307" spans="1:54" x14ac:dyDescent="0.25">
      <c r="A307" s="1091" t="s">
        <v>119</v>
      </c>
      <c r="B307" s="1009"/>
      <c r="C307" s="1091" t="s">
        <v>369</v>
      </c>
      <c r="D307" s="1009"/>
      <c r="E307" s="1091" t="s">
        <v>356</v>
      </c>
      <c r="F307" s="1009"/>
      <c r="G307" s="1091" t="s">
        <v>315</v>
      </c>
      <c r="H307" s="1009"/>
      <c r="I307" s="1091" t="s">
        <v>312</v>
      </c>
      <c r="J307" s="1009"/>
      <c r="K307" s="1009"/>
      <c r="L307" s="1091" t="s">
        <v>314</v>
      </c>
      <c r="M307" s="1009"/>
      <c r="N307" s="1009"/>
      <c r="O307" s="1091" t="s">
        <v>325</v>
      </c>
      <c r="P307" s="1009"/>
      <c r="Q307" s="1091"/>
      <c r="R307" s="1009"/>
      <c r="S307" s="1092" t="s">
        <v>367</v>
      </c>
      <c r="T307" s="1009"/>
      <c r="U307" s="1009"/>
      <c r="V307" s="1009"/>
      <c r="W307" s="1009"/>
      <c r="X307" s="1009"/>
      <c r="Y307" s="1009"/>
      <c r="Z307" s="1009"/>
      <c r="AA307" s="1091" t="s">
        <v>305</v>
      </c>
      <c r="AB307" s="1009"/>
      <c r="AC307" s="1009"/>
      <c r="AD307" s="1009"/>
      <c r="AE307" s="1009"/>
      <c r="AF307" s="1091" t="s">
        <v>306</v>
      </c>
      <c r="AG307" s="1009"/>
      <c r="AH307" s="1009"/>
      <c r="AI307" s="363" t="s">
        <v>85</v>
      </c>
      <c r="AJ307" s="1093" t="s">
        <v>307</v>
      </c>
      <c r="AK307" s="1009"/>
      <c r="AL307" s="1009"/>
      <c r="AM307" s="1009"/>
      <c r="AN307" s="1009"/>
      <c r="AO307" s="1009"/>
      <c r="AP307" s="678">
        <v>130000000</v>
      </c>
      <c r="AQ307" s="910">
        <v>130000000</v>
      </c>
      <c r="AR307" s="679">
        <v>0</v>
      </c>
      <c r="AS307" s="679">
        <v>0</v>
      </c>
      <c r="AT307" s="911">
        <v>0</v>
      </c>
      <c r="AU307" s="678">
        <v>130000000</v>
      </c>
      <c r="AV307" s="911">
        <v>0</v>
      </c>
      <c r="AW307" s="679">
        <v>0</v>
      </c>
      <c r="AX307" s="911">
        <v>0</v>
      </c>
      <c r="AY307" s="679">
        <v>0</v>
      </c>
      <c r="AZ307" s="679">
        <v>0</v>
      </c>
      <c r="BA307" s="679">
        <v>0</v>
      </c>
      <c r="BB307" s="679">
        <v>0</v>
      </c>
    </row>
    <row r="308" spans="1:54" x14ac:dyDescent="0.25">
      <c r="A308" s="1089" t="s">
        <v>119</v>
      </c>
      <c r="B308" s="1009"/>
      <c r="C308" s="1089" t="s">
        <v>369</v>
      </c>
      <c r="D308" s="1009"/>
      <c r="E308" s="1089" t="s">
        <v>356</v>
      </c>
      <c r="F308" s="1009"/>
      <c r="G308" s="1089" t="s">
        <v>315</v>
      </c>
      <c r="H308" s="1009"/>
      <c r="I308" s="1089" t="s">
        <v>312</v>
      </c>
      <c r="J308" s="1009"/>
      <c r="K308" s="1009"/>
      <c r="L308" s="1089" t="s">
        <v>321</v>
      </c>
      <c r="M308" s="1009"/>
      <c r="N308" s="1009"/>
      <c r="O308" s="1089"/>
      <c r="P308" s="1009"/>
      <c r="Q308" s="1089"/>
      <c r="R308" s="1009"/>
      <c r="S308" s="1096" t="s">
        <v>456</v>
      </c>
      <c r="T308" s="1009"/>
      <c r="U308" s="1009"/>
      <c r="V308" s="1009"/>
      <c r="W308" s="1009"/>
      <c r="X308" s="1009"/>
      <c r="Y308" s="1009"/>
      <c r="Z308" s="1009"/>
      <c r="AA308" s="1089" t="s">
        <v>305</v>
      </c>
      <c r="AB308" s="1009"/>
      <c r="AC308" s="1009"/>
      <c r="AD308" s="1009"/>
      <c r="AE308" s="1009"/>
      <c r="AF308" s="1089" t="s">
        <v>306</v>
      </c>
      <c r="AG308" s="1009"/>
      <c r="AH308" s="1009"/>
      <c r="AI308" s="360" t="s">
        <v>85</v>
      </c>
      <c r="AJ308" s="1090" t="s">
        <v>307</v>
      </c>
      <c r="AK308" s="1009"/>
      <c r="AL308" s="1009"/>
      <c r="AM308" s="1009"/>
      <c r="AN308" s="1009"/>
      <c r="AO308" s="1009"/>
      <c r="AP308" s="673">
        <v>500000000</v>
      </c>
      <c r="AQ308" s="908">
        <v>0</v>
      </c>
      <c r="AR308" s="673">
        <v>500000000</v>
      </c>
      <c r="AS308" s="674">
        <v>0</v>
      </c>
      <c r="AT308" s="908">
        <v>0</v>
      </c>
      <c r="AU308" s="674">
        <v>0</v>
      </c>
      <c r="AV308" s="908">
        <v>0</v>
      </c>
      <c r="AW308" s="674">
        <v>0</v>
      </c>
      <c r="AX308" s="908">
        <v>0</v>
      </c>
      <c r="AY308" s="674">
        <v>0</v>
      </c>
      <c r="AZ308" s="674">
        <v>0</v>
      </c>
      <c r="BA308" s="674">
        <v>0</v>
      </c>
      <c r="BB308" s="674">
        <v>0</v>
      </c>
    </row>
    <row r="309" spans="1:54" x14ac:dyDescent="0.25">
      <c r="A309" s="1091" t="s">
        <v>119</v>
      </c>
      <c r="B309" s="1009"/>
      <c r="C309" s="1091" t="s">
        <v>369</v>
      </c>
      <c r="D309" s="1009"/>
      <c r="E309" s="1091" t="s">
        <v>356</v>
      </c>
      <c r="F309" s="1009"/>
      <c r="G309" s="1091" t="s">
        <v>315</v>
      </c>
      <c r="H309" s="1009"/>
      <c r="I309" s="1091" t="s">
        <v>312</v>
      </c>
      <c r="J309" s="1009"/>
      <c r="K309" s="1009"/>
      <c r="L309" s="1091" t="s">
        <v>321</v>
      </c>
      <c r="M309" s="1009"/>
      <c r="N309" s="1009"/>
      <c r="O309" s="1091" t="s">
        <v>325</v>
      </c>
      <c r="P309" s="1009"/>
      <c r="Q309" s="1091"/>
      <c r="R309" s="1009"/>
      <c r="S309" s="1092" t="s">
        <v>367</v>
      </c>
      <c r="T309" s="1009"/>
      <c r="U309" s="1009"/>
      <c r="V309" s="1009"/>
      <c r="W309" s="1009"/>
      <c r="X309" s="1009"/>
      <c r="Y309" s="1009"/>
      <c r="Z309" s="1009"/>
      <c r="AA309" s="1091" t="s">
        <v>305</v>
      </c>
      <c r="AB309" s="1009"/>
      <c r="AC309" s="1009"/>
      <c r="AD309" s="1009"/>
      <c r="AE309" s="1009"/>
      <c r="AF309" s="1091" t="s">
        <v>306</v>
      </c>
      <c r="AG309" s="1009"/>
      <c r="AH309" s="1009"/>
      <c r="AI309" s="363" t="s">
        <v>85</v>
      </c>
      <c r="AJ309" s="1093" t="s">
        <v>307</v>
      </c>
      <c r="AK309" s="1009"/>
      <c r="AL309" s="1009"/>
      <c r="AM309" s="1009"/>
      <c r="AN309" s="1009"/>
      <c r="AO309" s="1009"/>
      <c r="AP309" s="678">
        <v>500000000</v>
      </c>
      <c r="AQ309" s="911">
        <v>0</v>
      </c>
      <c r="AR309" s="678">
        <v>500000000</v>
      </c>
      <c r="AS309" s="679">
        <v>0</v>
      </c>
      <c r="AT309" s="911">
        <v>0</v>
      </c>
      <c r="AU309" s="679">
        <v>0</v>
      </c>
      <c r="AV309" s="911">
        <v>0</v>
      </c>
      <c r="AW309" s="679">
        <v>0</v>
      </c>
      <c r="AX309" s="911">
        <v>0</v>
      </c>
      <c r="AY309" s="679">
        <v>0</v>
      </c>
      <c r="AZ309" s="679">
        <v>0</v>
      </c>
      <c r="BA309" s="679">
        <v>0</v>
      </c>
      <c r="BB309" s="679">
        <v>0</v>
      </c>
    </row>
    <row r="310" spans="1:54" x14ac:dyDescent="0.25">
      <c r="A310" s="1089" t="s">
        <v>119</v>
      </c>
      <c r="B310" s="1009"/>
      <c r="C310" s="1089" t="s">
        <v>369</v>
      </c>
      <c r="D310" s="1009"/>
      <c r="E310" s="1089" t="s">
        <v>356</v>
      </c>
      <c r="F310" s="1009"/>
      <c r="G310" s="1089" t="s">
        <v>316</v>
      </c>
      <c r="H310" s="1009"/>
      <c r="I310" s="1089" t="s">
        <v>312</v>
      </c>
      <c r="J310" s="1009"/>
      <c r="K310" s="1009"/>
      <c r="L310" s="1089"/>
      <c r="M310" s="1009"/>
      <c r="N310" s="1009"/>
      <c r="O310" s="1089"/>
      <c r="P310" s="1009"/>
      <c r="Q310" s="1089"/>
      <c r="R310" s="1009"/>
      <c r="S310" s="1096" t="s">
        <v>683</v>
      </c>
      <c r="T310" s="1009"/>
      <c r="U310" s="1009"/>
      <c r="V310" s="1009"/>
      <c r="W310" s="1009"/>
      <c r="X310" s="1009"/>
      <c r="Y310" s="1009"/>
      <c r="Z310" s="1009"/>
      <c r="AA310" s="1089" t="s">
        <v>305</v>
      </c>
      <c r="AB310" s="1009"/>
      <c r="AC310" s="1009"/>
      <c r="AD310" s="1009"/>
      <c r="AE310" s="1009"/>
      <c r="AF310" s="1089" t="s">
        <v>306</v>
      </c>
      <c r="AG310" s="1009"/>
      <c r="AH310" s="1009"/>
      <c r="AI310" s="360" t="s">
        <v>85</v>
      </c>
      <c r="AJ310" s="1090" t="s">
        <v>307</v>
      </c>
      <c r="AK310" s="1009"/>
      <c r="AL310" s="1009"/>
      <c r="AM310" s="1009"/>
      <c r="AN310" s="1009"/>
      <c r="AO310" s="1009"/>
      <c r="AP310" s="673">
        <v>300000000</v>
      </c>
      <c r="AQ310" s="908">
        <v>0</v>
      </c>
      <c r="AR310" s="674">
        <v>0</v>
      </c>
      <c r="AS310" s="674">
        <v>0</v>
      </c>
      <c r="AT310" s="908">
        <v>0</v>
      </c>
      <c r="AU310" s="674">
        <v>0</v>
      </c>
      <c r="AV310" s="908">
        <v>0</v>
      </c>
      <c r="AW310" s="674">
        <v>0</v>
      </c>
      <c r="AX310" s="908">
        <v>0</v>
      </c>
      <c r="AY310" s="674">
        <v>0</v>
      </c>
      <c r="AZ310" s="674">
        <v>0</v>
      </c>
      <c r="BA310" s="674">
        <v>0</v>
      </c>
      <c r="BB310" s="674">
        <v>0</v>
      </c>
    </row>
    <row r="311" spans="1:54" s="869" customFormat="1" x14ac:dyDescent="0.25">
      <c r="A311" s="1099" t="s">
        <v>119</v>
      </c>
      <c r="B311" s="1098"/>
      <c r="C311" s="1099" t="s">
        <v>369</v>
      </c>
      <c r="D311" s="1098"/>
      <c r="E311" s="1099" t="s">
        <v>356</v>
      </c>
      <c r="F311" s="1098"/>
      <c r="G311" s="1099" t="s">
        <v>316</v>
      </c>
      <c r="H311" s="1098"/>
      <c r="I311" s="1099" t="s">
        <v>268</v>
      </c>
      <c r="J311" s="1098"/>
      <c r="K311" s="1098"/>
      <c r="L311" s="1099" t="s">
        <v>268</v>
      </c>
      <c r="M311" s="1098"/>
      <c r="N311" s="1098"/>
      <c r="O311" s="1099" t="s">
        <v>268</v>
      </c>
      <c r="P311" s="1098"/>
      <c r="Q311" s="1099" t="s">
        <v>268</v>
      </c>
      <c r="R311" s="1098"/>
      <c r="S311" s="1100" t="s">
        <v>683</v>
      </c>
      <c r="T311" s="1098"/>
      <c r="U311" s="1098"/>
      <c r="V311" s="1098"/>
      <c r="W311" s="1098"/>
      <c r="X311" s="1098"/>
      <c r="Y311" s="1098"/>
      <c r="Z311" s="1098"/>
      <c r="AA311" s="1099" t="s">
        <v>305</v>
      </c>
      <c r="AB311" s="1098"/>
      <c r="AC311" s="1098"/>
      <c r="AD311" s="1098"/>
      <c r="AE311" s="1098"/>
      <c r="AF311" s="1099" t="s">
        <v>306</v>
      </c>
      <c r="AG311" s="1098"/>
      <c r="AH311" s="1098"/>
      <c r="AI311" s="870" t="s">
        <v>85</v>
      </c>
      <c r="AJ311" s="1097" t="s">
        <v>307</v>
      </c>
      <c r="AK311" s="1098"/>
      <c r="AL311" s="1098"/>
      <c r="AM311" s="1098"/>
      <c r="AN311" s="1098"/>
      <c r="AO311" s="1098"/>
      <c r="AP311" s="871">
        <v>300000000</v>
      </c>
      <c r="AQ311" s="908">
        <v>0</v>
      </c>
      <c r="AR311" s="872">
        <v>0</v>
      </c>
      <c r="AS311" s="872">
        <v>0</v>
      </c>
      <c r="AT311" s="908">
        <v>0</v>
      </c>
      <c r="AU311" s="872">
        <v>0</v>
      </c>
      <c r="AV311" s="908">
        <v>0</v>
      </c>
      <c r="AW311" s="872">
        <v>0</v>
      </c>
      <c r="AX311" s="908">
        <v>0</v>
      </c>
      <c r="AY311" s="872">
        <v>0</v>
      </c>
      <c r="AZ311" s="872">
        <v>0</v>
      </c>
      <c r="BA311" s="872">
        <v>0</v>
      </c>
      <c r="BB311" s="872">
        <v>0</v>
      </c>
    </row>
    <row r="312" spans="1:54" x14ac:dyDescent="0.25">
      <c r="A312" s="1089" t="s">
        <v>119</v>
      </c>
      <c r="B312" s="1009"/>
      <c r="C312" s="1089" t="s">
        <v>369</v>
      </c>
      <c r="D312" s="1009"/>
      <c r="E312" s="1089" t="s">
        <v>356</v>
      </c>
      <c r="F312" s="1009"/>
      <c r="G312" s="1089" t="s">
        <v>316</v>
      </c>
      <c r="H312" s="1009"/>
      <c r="I312" s="1089" t="s">
        <v>312</v>
      </c>
      <c r="J312" s="1009"/>
      <c r="K312" s="1009"/>
      <c r="L312" s="1089" t="s">
        <v>314</v>
      </c>
      <c r="M312" s="1009"/>
      <c r="N312" s="1009"/>
      <c r="O312" s="1089"/>
      <c r="P312" s="1009"/>
      <c r="Q312" s="1089"/>
      <c r="R312" s="1009"/>
      <c r="S312" s="1096" t="s">
        <v>358</v>
      </c>
      <c r="T312" s="1009"/>
      <c r="U312" s="1009"/>
      <c r="V312" s="1009"/>
      <c r="W312" s="1009"/>
      <c r="X312" s="1009"/>
      <c r="Y312" s="1009"/>
      <c r="Z312" s="1009"/>
      <c r="AA312" s="1089" t="s">
        <v>305</v>
      </c>
      <c r="AB312" s="1009"/>
      <c r="AC312" s="1009"/>
      <c r="AD312" s="1009"/>
      <c r="AE312" s="1009"/>
      <c r="AF312" s="1089" t="s">
        <v>306</v>
      </c>
      <c r="AG312" s="1009"/>
      <c r="AH312" s="1009"/>
      <c r="AI312" s="360" t="s">
        <v>85</v>
      </c>
      <c r="AJ312" s="1090" t="s">
        <v>307</v>
      </c>
      <c r="AK312" s="1009"/>
      <c r="AL312" s="1009"/>
      <c r="AM312" s="1009"/>
      <c r="AN312" s="1009"/>
      <c r="AO312" s="1009"/>
      <c r="AP312" s="673">
        <v>300000000</v>
      </c>
      <c r="AQ312" s="908">
        <v>0</v>
      </c>
      <c r="AR312" s="674">
        <v>0</v>
      </c>
      <c r="AS312" s="674">
        <v>0</v>
      </c>
      <c r="AT312" s="908">
        <v>0</v>
      </c>
      <c r="AU312" s="674">
        <v>0</v>
      </c>
      <c r="AV312" s="908">
        <v>0</v>
      </c>
      <c r="AW312" s="674">
        <v>0</v>
      </c>
      <c r="AX312" s="908">
        <v>0</v>
      </c>
      <c r="AY312" s="674">
        <v>0</v>
      </c>
      <c r="AZ312" s="674">
        <v>0</v>
      </c>
      <c r="BA312" s="674">
        <v>0</v>
      </c>
      <c r="BB312" s="674">
        <v>0</v>
      </c>
    </row>
    <row r="313" spans="1:54" x14ac:dyDescent="0.25">
      <c r="A313" s="1091" t="s">
        <v>119</v>
      </c>
      <c r="B313" s="1009"/>
      <c r="C313" s="1091" t="s">
        <v>369</v>
      </c>
      <c r="D313" s="1009"/>
      <c r="E313" s="1091" t="s">
        <v>356</v>
      </c>
      <c r="F313" s="1009"/>
      <c r="G313" s="1091" t="s">
        <v>316</v>
      </c>
      <c r="H313" s="1009"/>
      <c r="I313" s="1091" t="s">
        <v>312</v>
      </c>
      <c r="J313" s="1009"/>
      <c r="K313" s="1009"/>
      <c r="L313" s="1091" t="s">
        <v>314</v>
      </c>
      <c r="M313" s="1009"/>
      <c r="N313" s="1009"/>
      <c r="O313" s="1091" t="s">
        <v>311</v>
      </c>
      <c r="P313" s="1009"/>
      <c r="Q313" s="1091"/>
      <c r="R313" s="1009"/>
      <c r="S313" s="1092" t="s">
        <v>364</v>
      </c>
      <c r="T313" s="1009"/>
      <c r="U313" s="1009"/>
      <c r="V313" s="1009"/>
      <c r="W313" s="1009"/>
      <c r="X313" s="1009"/>
      <c r="Y313" s="1009"/>
      <c r="Z313" s="1009"/>
      <c r="AA313" s="1091" t="s">
        <v>305</v>
      </c>
      <c r="AB313" s="1009"/>
      <c r="AC313" s="1009"/>
      <c r="AD313" s="1009"/>
      <c r="AE313" s="1009"/>
      <c r="AF313" s="1091" t="s">
        <v>306</v>
      </c>
      <c r="AG313" s="1009"/>
      <c r="AH313" s="1009"/>
      <c r="AI313" s="363" t="s">
        <v>85</v>
      </c>
      <c r="AJ313" s="1093" t="s">
        <v>307</v>
      </c>
      <c r="AK313" s="1009"/>
      <c r="AL313" s="1009"/>
      <c r="AM313" s="1009"/>
      <c r="AN313" s="1009"/>
      <c r="AO313" s="1009"/>
      <c r="AP313" s="678">
        <v>300000000</v>
      </c>
      <c r="AQ313" s="911">
        <v>0</v>
      </c>
      <c r="AR313" s="679">
        <v>0</v>
      </c>
      <c r="AS313" s="679">
        <v>0</v>
      </c>
      <c r="AT313" s="911">
        <v>0</v>
      </c>
      <c r="AU313" s="679">
        <v>0</v>
      </c>
      <c r="AV313" s="911">
        <v>0</v>
      </c>
      <c r="AW313" s="679">
        <v>0</v>
      </c>
      <c r="AX313" s="911">
        <v>0</v>
      </c>
      <c r="AY313" s="679">
        <v>0</v>
      </c>
      <c r="AZ313" s="679">
        <v>0</v>
      </c>
      <c r="BA313" s="679">
        <v>0</v>
      </c>
      <c r="BB313" s="679">
        <v>0</v>
      </c>
    </row>
    <row r="314" spans="1:54" x14ac:dyDescent="0.25">
      <c r="A314" s="1089" t="s">
        <v>119</v>
      </c>
      <c r="B314" s="1009"/>
      <c r="C314" s="1089" t="s">
        <v>369</v>
      </c>
      <c r="D314" s="1009"/>
      <c r="E314" s="1089" t="s">
        <v>356</v>
      </c>
      <c r="F314" s="1009"/>
      <c r="G314" s="1089" t="s">
        <v>324</v>
      </c>
      <c r="H314" s="1009"/>
      <c r="I314" s="1089" t="s">
        <v>312</v>
      </c>
      <c r="J314" s="1009"/>
      <c r="K314" s="1009"/>
      <c r="L314" s="1089"/>
      <c r="M314" s="1009"/>
      <c r="N314" s="1009"/>
      <c r="O314" s="1089"/>
      <c r="P314" s="1009"/>
      <c r="Q314" s="1089"/>
      <c r="R314" s="1009"/>
      <c r="S314" s="1096" t="s">
        <v>700</v>
      </c>
      <c r="T314" s="1009"/>
      <c r="U314" s="1009"/>
      <c r="V314" s="1009"/>
      <c r="W314" s="1009"/>
      <c r="X314" s="1009"/>
      <c r="Y314" s="1009"/>
      <c r="Z314" s="1009"/>
      <c r="AA314" s="1089" t="s">
        <v>305</v>
      </c>
      <c r="AB314" s="1009"/>
      <c r="AC314" s="1009"/>
      <c r="AD314" s="1009"/>
      <c r="AE314" s="1009"/>
      <c r="AF314" s="1089" t="s">
        <v>306</v>
      </c>
      <c r="AG314" s="1009"/>
      <c r="AH314" s="1009"/>
      <c r="AI314" s="360" t="s">
        <v>85</v>
      </c>
      <c r="AJ314" s="1090" t="s">
        <v>307</v>
      </c>
      <c r="AK314" s="1009"/>
      <c r="AL314" s="1009"/>
      <c r="AM314" s="1009"/>
      <c r="AN314" s="1009"/>
      <c r="AO314" s="1009"/>
      <c r="AP314" s="673">
        <v>300000000</v>
      </c>
      <c r="AQ314" s="907">
        <v>254666000</v>
      </c>
      <c r="AR314" s="673">
        <v>668000</v>
      </c>
      <c r="AS314" s="674">
        <v>0</v>
      </c>
      <c r="AT314" s="907">
        <v>56437186</v>
      </c>
      <c r="AU314" s="673">
        <v>198228814</v>
      </c>
      <c r="AV314" s="907">
        <v>2498301</v>
      </c>
      <c r="AW314" s="673">
        <v>53938885</v>
      </c>
      <c r="AX314" s="907">
        <v>1500191</v>
      </c>
      <c r="AY314" s="673">
        <v>998110</v>
      </c>
      <c r="AZ314" s="673">
        <v>1500191</v>
      </c>
      <c r="BA314" s="674">
        <v>0</v>
      </c>
      <c r="BB314" s="674">
        <v>0</v>
      </c>
    </row>
    <row r="315" spans="1:54" s="869" customFormat="1" x14ac:dyDescent="0.25">
      <c r="A315" s="1099" t="s">
        <v>119</v>
      </c>
      <c r="B315" s="1098"/>
      <c r="C315" s="1099" t="s">
        <v>369</v>
      </c>
      <c r="D315" s="1098"/>
      <c r="E315" s="1099" t="s">
        <v>356</v>
      </c>
      <c r="F315" s="1098"/>
      <c r="G315" s="1099" t="s">
        <v>324</v>
      </c>
      <c r="H315" s="1098"/>
      <c r="I315" s="1099" t="s">
        <v>268</v>
      </c>
      <c r="J315" s="1098"/>
      <c r="K315" s="1098"/>
      <c r="L315" s="1099" t="s">
        <v>268</v>
      </c>
      <c r="M315" s="1098"/>
      <c r="N315" s="1098"/>
      <c r="O315" s="1099" t="s">
        <v>268</v>
      </c>
      <c r="P315" s="1098"/>
      <c r="Q315" s="1099" t="s">
        <v>268</v>
      </c>
      <c r="R315" s="1098"/>
      <c r="S315" s="1100" t="s">
        <v>685</v>
      </c>
      <c r="T315" s="1098"/>
      <c r="U315" s="1098"/>
      <c r="V315" s="1098"/>
      <c r="W315" s="1098"/>
      <c r="X315" s="1098"/>
      <c r="Y315" s="1098"/>
      <c r="Z315" s="1098"/>
      <c r="AA315" s="1099" t="s">
        <v>305</v>
      </c>
      <c r="AB315" s="1098"/>
      <c r="AC315" s="1098"/>
      <c r="AD315" s="1098"/>
      <c r="AE315" s="1098"/>
      <c r="AF315" s="1099" t="s">
        <v>306</v>
      </c>
      <c r="AG315" s="1098"/>
      <c r="AH315" s="1098"/>
      <c r="AI315" s="870" t="s">
        <v>85</v>
      </c>
      <c r="AJ315" s="1097" t="s">
        <v>307</v>
      </c>
      <c r="AK315" s="1098"/>
      <c r="AL315" s="1098"/>
      <c r="AM315" s="1098"/>
      <c r="AN315" s="1098"/>
      <c r="AO315" s="1098"/>
      <c r="AP315" s="871">
        <v>300000000</v>
      </c>
      <c r="AQ315" s="907">
        <v>254666000</v>
      </c>
      <c r="AR315" s="871">
        <v>668000</v>
      </c>
      <c r="AS315" s="872">
        <v>0</v>
      </c>
      <c r="AT315" s="907">
        <v>56437186</v>
      </c>
      <c r="AU315" s="871">
        <v>198228814</v>
      </c>
      <c r="AV315" s="907">
        <v>2498301</v>
      </c>
      <c r="AW315" s="871">
        <v>53938885</v>
      </c>
      <c r="AX315" s="907">
        <v>1500191</v>
      </c>
      <c r="AY315" s="871">
        <v>998110</v>
      </c>
      <c r="AZ315" s="871">
        <v>1500191</v>
      </c>
      <c r="BA315" s="872">
        <v>0</v>
      </c>
      <c r="BB315" s="872">
        <v>0</v>
      </c>
    </row>
    <row r="316" spans="1:54" x14ac:dyDescent="0.25">
      <c r="A316" s="1089" t="s">
        <v>119</v>
      </c>
      <c r="B316" s="1009"/>
      <c r="C316" s="1089" t="s">
        <v>369</v>
      </c>
      <c r="D316" s="1009"/>
      <c r="E316" s="1089" t="s">
        <v>356</v>
      </c>
      <c r="F316" s="1009"/>
      <c r="G316" s="1089" t="s">
        <v>324</v>
      </c>
      <c r="H316" s="1009"/>
      <c r="I316" s="1089" t="s">
        <v>312</v>
      </c>
      <c r="J316" s="1009"/>
      <c r="K316" s="1009"/>
      <c r="L316" s="1089" t="s">
        <v>311</v>
      </c>
      <c r="M316" s="1009"/>
      <c r="N316" s="1009"/>
      <c r="O316" s="1089"/>
      <c r="P316" s="1009"/>
      <c r="Q316" s="1089"/>
      <c r="R316" s="1009"/>
      <c r="S316" s="1096" t="s">
        <v>363</v>
      </c>
      <c r="T316" s="1009"/>
      <c r="U316" s="1009"/>
      <c r="V316" s="1009"/>
      <c r="W316" s="1009"/>
      <c r="X316" s="1009"/>
      <c r="Y316" s="1009"/>
      <c r="Z316" s="1009"/>
      <c r="AA316" s="1089" t="s">
        <v>305</v>
      </c>
      <c r="AB316" s="1009"/>
      <c r="AC316" s="1009"/>
      <c r="AD316" s="1009"/>
      <c r="AE316" s="1009"/>
      <c r="AF316" s="1089" t="s">
        <v>306</v>
      </c>
      <c r="AG316" s="1009"/>
      <c r="AH316" s="1009"/>
      <c r="AI316" s="360" t="s">
        <v>85</v>
      </c>
      <c r="AJ316" s="1090" t="s">
        <v>307</v>
      </c>
      <c r="AK316" s="1009"/>
      <c r="AL316" s="1009"/>
      <c r="AM316" s="1009"/>
      <c r="AN316" s="1009"/>
      <c r="AO316" s="1009"/>
      <c r="AP316" s="674">
        <v>0</v>
      </c>
      <c r="AQ316" s="908">
        <v>0</v>
      </c>
      <c r="AR316" s="674">
        <v>0</v>
      </c>
      <c r="AS316" s="674">
        <v>0</v>
      </c>
      <c r="AT316" s="908">
        <v>0</v>
      </c>
      <c r="AU316" s="674">
        <v>0</v>
      </c>
      <c r="AV316" s="908">
        <v>0</v>
      </c>
      <c r="AW316" s="674">
        <v>0</v>
      </c>
      <c r="AX316" s="908">
        <v>0</v>
      </c>
      <c r="AY316" s="674">
        <v>0</v>
      </c>
      <c r="AZ316" s="674">
        <v>0</v>
      </c>
      <c r="BA316" s="674">
        <v>0</v>
      </c>
      <c r="BB316" s="674">
        <v>0</v>
      </c>
    </row>
    <row r="317" spans="1:54" x14ac:dyDescent="0.25">
      <c r="A317" s="1091" t="s">
        <v>119</v>
      </c>
      <c r="B317" s="1009"/>
      <c r="C317" s="1091" t="s">
        <v>369</v>
      </c>
      <c r="D317" s="1009"/>
      <c r="E317" s="1091" t="s">
        <v>356</v>
      </c>
      <c r="F317" s="1009"/>
      <c r="G317" s="1091" t="s">
        <v>324</v>
      </c>
      <c r="H317" s="1009"/>
      <c r="I317" s="1091" t="s">
        <v>312</v>
      </c>
      <c r="J317" s="1009"/>
      <c r="K317" s="1009"/>
      <c r="L317" s="1091" t="s">
        <v>311</v>
      </c>
      <c r="M317" s="1009"/>
      <c r="N317" s="1009"/>
      <c r="O317" s="1091" t="s">
        <v>311</v>
      </c>
      <c r="P317" s="1009"/>
      <c r="Q317" s="1091"/>
      <c r="R317" s="1009"/>
      <c r="S317" s="1092" t="s">
        <v>364</v>
      </c>
      <c r="T317" s="1009"/>
      <c r="U317" s="1009"/>
      <c r="V317" s="1009"/>
      <c r="W317" s="1009"/>
      <c r="X317" s="1009"/>
      <c r="Y317" s="1009"/>
      <c r="Z317" s="1009"/>
      <c r="AA317" s="1091" t="s">
        <v>305</v>
      </c>
      <c r="AB317" s="1009"/>
      <c r="AC317" s="1009"/>
      <c r="AD317" s="1009"/>
      <c r="AE317" s="1009"/>
      <c r="AF317" s="1091" t="s">
        <v>306</v>
      </c>
      <c r="AG317" s="1009"/>
      <c r="AH317" s="1009"/>
      <c r="AI317" s="363" t="s">
        <v>85</v>
      </c>
      <c r="AJ317" s="1093" t="s">
        <v>307</v>
      </c>
      <c r="AK317" s="1009"/>
      <c r="AL317" s="1009"/>
      <c r="AM317" s="1009"/>
      <c r="AN317" s="1009"/>
      <c r="AO317" s="1009"/>
      <c r="AP317" s="679">
        <v>0</v>
      </c>
      <c r="AQ317" s="911">
        <v>0</v>
      </c>
      <c r="AR317" s="679">
        <v>0</v>
      </c>
      <c r="AS317" s="679">
        <v>0</v>
      </c>
      <c r="AT317" s="911">
        <v>0</v>
      </c>
      <c r="AU317" s="679">
        <v>0</v>
      </c>
      <c r="AV317" s="911">
        <v>0</v>
      </c>
      <c r="AW317" s="679">
        <v>0</v>
      </c>
      <c r="AX317" s="911">
        <v>0</v>
      </c>
      <c r="AY317" s="679">
        <v>0</v>
      </c>
      <c r="AZ317" s="679">
        <v>0</v>
      </c>
      <c r="BA317" s="679">
        <v>0</v>
      </c>
      <c r="BB317" s="679">
        <v>0</v>
      </c>
    </row>
    <row r="318" spans="1:54" x14ac:dyDescent="0.25">
      <c r="A318" s="1091" t="s">
        <v>119</v>
      </c>
      <c r="B318" s="1009"/>
      <c r="C318" s="1091" t="s">
        <v>369</v>
      </c>
      <c r="D318" s="1009"/>
      <c r="E318" s="1091" t="s">
        <v>356</v>
      </c>
      <c r="F318" s="1009"/>
      <c r="G318" s="1091" t="s">
        <v>324</v>
      </c>
      <c r="H318" s="1009"/>
      <c r="I318" s="1091" t="s">
        <v>312</v>
      </c>
      <c r="J318" s="1009"/>
      <c r="K318" s="1009"/>
      <c r="L318" s="1091" t="s">
        <v>311</v>
      </c>
      <c r="M318" s="1009"/>
      <c r="N318" s="1009"/>
      <c r="O318" s="1091" t="s">
        <v>326</v>
      </c>
      <c r="P318" s="1009"/>
      <c r="Q318" s="1091"/>
      <c r="R318" s="1009"/>
      <c r="S318" s="1092" t="s">
        <v>686</v>
      </c>
      <c r="T318" s="1009"/>
      <c r="U318" s="1009"/>
      <c r="V318" s="1009"/>
      <c r="W318" s="1009"/>
      <c r="X318" s="1009"/>
      <c r="Y318" s="1009"/>
      <c r="Z318" s="1009"/>
      <c r="AA318" s="1091" t="s">
        <v>305</v>
      </c>
      <c r="AB318" s="1009"/>
      <c r="AC318" s="1009"/>
      <c r="AD318" s="1009"/>
      <c r="AE318" s="1009"/>
      <c r="AF318" s="1091" t="s">
        <v>306</v>
      </c>
      <c r="AG318" s="1009"/>
      <c r="AH318" s="1009"/>
      <c r="AI318" s="363" t="s">
        <v>85</v>
      </c>
      <c r="AJ318" s="1093" t="s">
        <v>307</v>
      </c>
      <c r="AK318" s="1009"/>
      <c r="AL318" s="1009"/>
      <c r="AM318" s="1009"/>
      <c r="AN318" s="1009"/>
      <c r="AO318" s="1009"/>
      <c r="AP318" s="679">
        <v>0</v>
      </c>
      <c r="AQ318" s="911">
        <v>0</v>
      </c>
      <c r="AR318" s="679">
        <v>0</v>
      </c>
      <c r="AS318" s="679">
        <v>0</v>
      </c>
      <c r="AT318" s="911">
        <v>0</v>
      </c>
      <c r="AU318" s="679">
        <v>0</v>
      </c>
      <c r="AV318" s="911">
        <v>0</v>
      </c>
      <c r="AW318" s="679">
        <v>0</v>
      </c>
      <c r="AX318" s="911">
        <v>0</v>
      </c>
      <c r="AY318" s="679">
        <v>0</v>
      </c>
      <c r="AZ318" s="679">
        <v>0</v>
      </c>
      <c r="BA318" s="679">
        <v>0</v>
      </c>
      <c r="BB318" s="679">
        <v>0</v>
      </c>
    </row>
    <row r="319" spans="1:54" x14ac:dyDescent="0.25">
      <c r="A319" s="1089" t="s">
        <v>119</v>
      </c>
      <c r="B319" s="1009"/>
      <c r="C319" s="1089" t="s">
        <v>369</v>
      </c>
      <c r="D319" s="1009"/>
      <c r="E319" s="1089" t="s">
        <v>356</v>
      </c>
      <c r="F319" s="1009"/>
      <c r="G319" s="1089" t="s">
        <v>324</v>
      </c>
      <c r="H319" s="1009"/>
      <c r="I319" s="1089" t="s">
        <v>312</v>
      </c>
      <c r="J319" s="1009"/>
      <c r="K319" s="1009"/>
      <c r="L319" s="1089" t="s">
        <v>314</v>
      </c>
      <c r="M319" s="1009"/>
      <c r="N319" s="1009"/>
      <c r="O319" s="1089"/>
      <c r="P319" s="1009"/>
      <c r="Q319" s="1089"/>
      <c r="R319" s="1009"/>
      <c r="S319" s="1096" t="s">
        <v>358</v>
      </c>
      <c r="T319" s="1009"/>
      <c r="U319" s="1009"/>
      <c r="V319" s="1009"/>
      <c r="W319" s="1009"/>
      <c r="X319" s="1009"/>
      <c r="Y319" s="1009"/>
      <c r="Z319" s="1009"/>
      <c r="AA319" s="1089" t="s">
        <v>305</v>
      </c>
      <c r="AB319" s="1009"/>
      <c r="AC319" s="1009"/>
      <c r="AD319" s="1009"/>
      <c r="AE319" s="1009"/>
      <c r="AF319" s="1089" t="s">
        <v>306</v>
      </c>
      <c r="AG319" s="1009"/>
      <c r="AH319" s="1009"/>
      <c r="AI319" s="360" t="s">
        <v>85</v>
      </c>
      <c r="AJ319" s="1090" t="s">
        <v>307</v>
      </c>
      <c r="AK319" s="1009"/>
      <c r="AL319" s="1009"/>
      <c r="AM319" s="1009"/>
      <c r="AN319" s="1009"/>
      <c r="AO319" s="1009"/>
      <c r="AP319" s="673">
        <v>300000000</v>
      </c>
      <c r="AQ319" s="907">
        <v>254666000</v>
      </c>
      <c r="AR319" s="673">
        <v>668000</v>
      </c>
      <c r="AS319" s="674">
        <v>0</v>
      </c>
      <c r="AT319" s="907">
        <v>56437186</v>
      </c>
      <c r="AU319" s="673">
        <v>198228814</v>
      </c>
      <c r="AV319" s="907">
        <v>2498301</v>
      </c>
      <c r="AW319" s="673">
        <v>53938885</v>
      </c>
      <c r="AX319" s="907">
        <v>1500191</v>
      </c>
      <c r="AY319" s="673">
        <v>998110</v>
      </c>
      <c r="AZ319" s="673">
        <v>1500191</v>
      </c>
      <c r="BA319" s="674">
        <v>0</v>
      </c>
      <c r="BB319" s="674">
        <v>0</v>
      </c>
    </row>
    <row r="320" spans="1:54" x14ac:dyDescent="0.25">
      <c r="A320" s="1091" t="s">
        <v>119</v>
      </c>
      <c r="B320" s="1009"/>
      <c r="C320" s="1091" t="s">
        <v>369</v>
      </c>
      <c r="D320" s="1009"/>
      <c r="E320" s="1091" t="s">
        <v>356</v>
      </c>
      <c r="F320" s="1009"/>
      <c r="G320" s="1091" t="s">
        <v>324</v>
      </c>
      <c r="H320" s="1009"/>
      <c r="I320" s="1091" t="s">
        <v>312</v>
      </c>
      <c r="J320" s="1009"/>
      <c r="K320" s="1009"/>
      <c r="L320" s="1091" t="s">
        <v>314</v>
      </c>
      <c r="M320" s="1009"/>
      <c r="N320" s="1009"/>
      <c r="O320" s="1091" t="s">
        <v>311</v>
      </c>
      <c r="P320" s="1009"/>
      <c r="Q320" s="1091"/>
      <c r="R320" s="1009"/>
      <c r="S320" s="1092" t="s">
        <v>364</v>
      </c>
      <c r="T320" s="1009"/>
      <c r="U320" s="1009"/>
      <c r="V320" s="1009"/>
      <c r="W320" s="1009"/>
      <c r="X320" s="1009"/>
      <c r="Y320" s="1009"/>
      <c r="Z320" s="1009"/>
      <c r="AA320" s="1091" t="s">
        <v>305</v>
      </c>
      <c r="AB320" s="1009"/>
      <c r="AC320" s="1009"/>
      <c r="AD320" s="1009"/>
      <c r="AE320" s="1009"/>
      <c r="AF320" s="1091" t="s">
        <v>306</v>
      </c>
      <c r="AG320" s="1009"/>
      <c r="AH320" s="1009"/>
      <c r="AI320" s="363" t="s">
        <v>85</v>
      </c>
      <c r="AJ320" s="1093" t="s">
        <v>307</v>
      </c>
      <c r="AK320" s="1009"/>
      <c r="AL320" s="1009"/>
      <c r="AM320" s="1009"/>
      <c r="AN320" s="1009"/>
      <c r="AO320" s="1009"/>
      <c r="AP320" s="678">
        <v>38000000</v>
      </c>
      <c r="AQ320" s="910">
        <v>18666000</v>
      </c>
      <c r="AR320" s="678">
        <v>668000</v>
      </c>
      <c r="AS320" s="679">
        <v>0</v>
      </c>
      <c r="AT320" s="910">
        <v>37332000</v>
      </c>
      <c r="AU320" s="678">
        <v>-18666000</v>
      </c>
      <c r="AV320" s="911">
        <v>0</v>
      </c>
      <c r="AW320" s="678">
        <v>37332000</v>
      </c>
      <c r="AX320" s="911">
        <v>0</v>
      </c>
      <c r="AY320" s="679">
        <v>0</v>
      </c>
      <c r="AZ320" s="679">
        <v>0</v>
      </c>
      <c r="BA320" s="679">
        <v>0</v>
      </c>
      <c r="BB320" s="679">
        <v>0</v>
      </c>
    </row>
    <row r="321" spans="1:54" x14ac:dyDescent="0.25">
      <c r="A321" s="1091" t="s">
        <v>119</v>
      </c>
      <c r="B321" s="1009"/>
      <c r="C321" s="1091" t="s">
        <v>369</v>
      </c>
      <c r="D321" s="1009"/>
      <c r="E321" s="1091" t="s">
        <v>356</v>
      </c>
      <c r="F321" s="1009"/>
      <c r="G321" s="1091" t="s">
        <v>324</v>
      </c>
      <c r="H321" s="1009"/>
      <c r="I321" s="1091" t="s">
        <v>312</v>
      </c>
      <c r="J321" s="1009"/>
      <c r="K321" s="1009"/>
      <c r="L321" s="1091" t="s">
        <v>314</v>
      </c>
      <c r="M321" s="1009"/>
      <c r="N321" s="1009"/>
      <c r="O321" s="1091" t="s">
        <v>321</v>
      </c>
      <c r="P321" s="1009"/>
      <c r="Q321" s="1091"/>
      <c r="R321" s="1009"/>
      <c r="S321" s="1092" t="s">
        <v>360</v>
      </c>
      <c r="T321" s="1009"/>
      <c r="U321" s="1009"/>
      <c r="V321" s="1009"/>
      <c r="W321" s="1009"/>
      <c r="X321" s="1009"/>
      <c r="Y321" s="1009"/>
      <c r="Z321" s="1009"/>
      <c r="AA321" s="1091" t="s">
        <v>305</v>
      </c>
      <c r="AB321" s="1009"/>
      <c r="AC321" s="1009"/>
      <c r="AD321" s="1009"/>
      <c r="AE321" s="1009"/>
      <c r="AF321" s="1091" t="s">
        <v>306</v>
      </c>
      <c r="AG321" s="1009"/>
      <c r="AH321" s="1009"/>
      <c r="AI321" s="363" t="s">
        <v>85</v>
      </c>
      <c r="AJ321" s="1093" t="s">
        <v>307</v>
      </c>
      <c r="AK321" s="1009"/>
      <c r="AL321" s="1009"/>
      <c r="AM321" s="1009"/>
      <c r="AN321" s="1009"/>
      <c r="AO321" s="1009"/>
      <c r="AP321" s="678">
        <v>16000000</v>
      </c>
      <c r="AQ321" s="911">
        <v>0</v>
      </c>
      <c r="AR321" s="679">
        <v>0</v>
      </c>
      <c r="AS321" s="679">
        <v>0</v>
      </c>
      <c r="AT321" s="910">
        <v>16000000</v>
      </c>
      <c r="AU321" s="678">
        <v>-16000000</v>
      </c>
      <c r="AV321" s="911">
        <v>0</v>
      </c>
      <c r="AW321" s="678">
        <v>16000000</v>
      </c>
      <c r="AX321" s="911">
        <v>0</v>
      </c>
      <c r="AY321" s="679">
        <v>0</v>
      </c>
      <c r="AZ321" s="679">
        <v>0</v>
      </c>
      <c r="BA321" s="679">
        <v>0</v>
      </c>
      <c r="BB321" s="679">
        <v>0</v>
      </c>
    </row>
    <row r="322" spans="1:54" x14ac:dyDescent="0.25">
      <c r="A322" s="1091" t="s">
        <v>119</v>
      </c>
      <c r="B322" s="1009"/>
      <c r="C322" s="1091" t="s">
        <v>369</v>
      </c>
      <c r="D322" s="1009"/>
      <c r="E322" s="1091" t="s">
        <v>356</v>
      </c>
      <c r="F322" s="1009"/>
      <c r="G322" s="1091" t="s">
        <v>324</v>
      </c>
      <c r="H322" s="1009"/>
      <c r="I322" s="1091" t="s">
        <v>312</v>
      </c>
      <c r="J322" s="1009"/>
      <c r="K322" s="1009"/>
      <c r="L322" s="1091" t="s">
        <v>314</v>
      </c>
      <c r="M322" s="1009"/>
      <c r="N322" s="1009"/>
      <c r="O322" s="1091" t="s">
        <v>315</v>
      </c>
      <c r="P322" s="1009"/>
      <c r="Q322" s="1091"/>
      <c r="R322" s="1009"/>
      <c r="S322" s="1092" t="s">
        <v>104</v>
      </c>
      <c r="T322" s="1009"/>
      <c r="U322" s="1009"/>
      <c r="V322" s="1009"/>
      <c r="W322" s="1009"/>
      <c r="X322" s="1009"/>
      <c r="Y322" s="1009"/>
      <c r="Z322" s="1009"/>
      <c r="AA322" s="1091" t="s">
        <v>305</v>
      </c>
      <c r="AB322" s="1009"/>
      <c r="AC322" s="1009"/>
      <c r="AD322" s="1009"/>
      <c r="AE322" s="1009"/>
      <c r="AF322" s="1091" t="s">
        <v>306</v>
      </c>
      <c r="AG322" s="1009"/>
      <c r="AH322" s="1009"/>
      <c r="AI322" s="363" t="s">
        <v>85</v>
      </c>
      <c r="AJ322" s="1093" t="s">
        <v>307</v>
      </c>
      <c r="AK322" s="1009"/>
      <c r="AL322" s="1009"/>
      <c r="AM322" s="1009"/>
      <c r="AN322" s="1009"/>
      <c r="AO322" s="1009"/>
      <c r="AP322" s="678">
        <v>10000000</v>
      </c>
      <c r="AQ322" s="911">
        <v>0</v>
      </c>
      <c r="AR322" s="679">
        <v>0</v>
      </c>
      <c r="AS322" s="679">
        <v>0</v>
      </c>
      <c r="AT322" s="910">
        <v>3105186</v>
      </c>
      <c r="AU322" s="678">
        <v>-3105186</v>
      </c>
      <c r="AV322" s="910">
        <v>2498301</v>
      </c>
      <c r="AW322" s="678">
        <v>606885</v>
      </c>
      <c r="AX322" s="910">
        <v>1500191</v>
      </c>
      <c r="AY322" s="678">
        <v>998110</v>
      </c>
      <c r="AZ322" s="678">
        <v>1500191</v>
      </c>
      <c r="BA322" s="679">
        <v>0</v>
      </c>
      <c r="BB322" s="679">
        <v>0</v>
      </c>
    </row>
    <row r="323" spans="1:54" x14ac:dyDescent="0.25">
      <c r="A323" s="1091" t="s">
        <v>119</v>
      </c>
      <c r="B323" s="1009"/>
      <c r="C323" s="1091" t="s">
        <v>369</v>
      </c>
      <c r="D323" s="1009"/>
      <c r="E323" s="1091" t="s">
        <v>356</v>
      </c>
      <c r="F323" s="1009"/>
      <c r="G323" s="1091" t="s">
        <v>324</v>
      </c>
      <c r="H323" s="1009"/>
      <c r="I323" s="1091" t="s">
        <v>312</v>
      </c>
      <c r="J323" s="1009"/>
      <c r="K323" s="1009"/>
      <c r="L323" s="1091" t="s">
        <v>314</v>
      </c>
      <c r="M323" s="1009"/>
      <c r="N323" s="1009"/>
      <c r="O323" s="1091" t="s">
        <v>326</v>
      </c>
      <c r="P323" s="1009"/>
      <c r="Q323" s="1091"/>
      <c r="R323" s="1009"/>
      <c r="S323" s="1092" t="s">
        <v>686</v>
      </c>
      <c r="T323" s="1009"/>
      <c r="U323" s="1009"/>
      <c r="V323" s="1009"/>
      <c r="W323" s="1009"/>
      <c r="X323" s="1009"/>
      <c r="Y323" s="1009"/>
      <c r="Z323" s="1009"/>
      <c r="AA323" s="1091" t="s">
        <v>305</v>
      </c>
      <c r="AB323" s="1009"/>
      <c r="AC323" s="1009"/>
      <c r="AD323" s="1009"/>
      <c r="AE323" s="1009"/>
      <c r="AF323" s="1091" t="s">
        <v>306</v>
      </c>
      <c r="AG323" s="1009"/>
      <c r="AH323" s="1009"/>
      <c r="AI323" s="363" t="s">
        <v>85</v>
      </c>
      <c r="AJ323" s="1093" t="s">
        <v>307</v>
      </c>
      <c r="AK323" s="1009"/>
      <c r="AL323" s="1009"/>
      <c r="AM323" s="1009"/>
      <c r="AN323" s="1009"/>
      <c r="AO323" s="1009"/>
      <c r="AP323" s="678">
        <v>180000000</v>
      </c>
      <c r="AQ323" s="910">
        <v>180000000</v>
      </c>
      <c r="AR323" s="679">
        <v>0</v>
      </c>
      <c r="AS323" s="679">
        <v>0</v>
      </c>
      <c r="AT323" s="911">
        <v>0</v>
      </c>
      <c r="AU323" s="678">
        <v>180000000</v>
      </c>
      <c r="AV323" s="911">
        <v>0</v>
      </c>
      <c r="AW323" s="679">
        <v>0</v>
      </c>
      <c r="AX323" s="911">
        <v>0</v>
      </c>
      <c r="AY323" s="679">
        <v>0</v>
      </c>
      <c r="AZ323" s="679">
        <v>0</v>
      </c>
      <c r="BA323" s="679">
        <v>0</v>
      </c>
      <c r="BB323" s="679">
        <v>0</v>
      </c>
    </row>
    <row r="324" spans="1:54" x14ac:dyDescent="0.25">
      <c r="A324" s="1091" t="s">
        <v>119</v>
      </c>
      <c r="B324" s="1009"/>
      <c r="C324" s="1091" t="s">
        <v>369</v>
      </c>
      <c r="D324" s="1009"/>
      <c r="E324" s="1091" t="s">
        <v>356</v>
      </c>
      <c r="F324" s="1009"/>
      <c r="G324" s="1091" t="s">
        <v>324</v>
      </c>
      <c r="H324" s="1009"/>
      <c r="I324" s="1091" t="s">
        <v>312</v>
      </c>
      <c r="J324" s="1009"/>
      <c r="K324" s="1009"/>
      <c r="L324" s="1091" t="s">
        <v>314</v>
      </c>
      <c r="M324" s="1009"/>
      <c r="N324" s="1009"/>
      <c r="O324" s="1091" t="s">
        <v>100</v>
      </c>
      <c r="P324" s="1009"/>
      <c r="Q324" s="1091"/>
      <c r="R324" s="1009"/>
      <c r="S324" s="1092" t="s">
        <v>362</v>
      </c>
      <c r="T324" s="1009"/>
      <c r="U324" s="1009"/>
      <c r="V324" s="1009"/>
      <c r="W324" s="1009"/>
      <c r="X324" s="1009"/>
      <c r="Y324" s="1009"/>
      <c r="Z324" s="1009"/>
      <c r="AA324" s="1091" t="s">
        <v>305</v>
      </c>
      <c r="AB324" s="1009"/>
      <c r="AC324" s="1009"/>
      <c r="AD324" s="1009"/>
      <c r="AE324" s="1009"/>
      <c r="AF324" s="1091" t="s">
        <v>306</v>
      </c>
      <c r="AG324" s="1009"/>
      <c r="AH324" s="1009"/>
      <c r="AI324" s="363" t="s">
        <v>85</v>
      </c>
      <c r="AJ324" s="1093" t="s">
        <v>307</v>
      </c>
      <c r="AK324" s="1009"/>
      <c r="AL324" s="1009"/>
      <c r="AM324" s="1009"/>
      <c r="AN324" s="1009"/>
      <c r="AO324" s="1009"/>
      <c r="AP324" s="678">
        <v>56000000</v>
      </c>
      <c r="AQ324" s="910">
        <v>56000000</v>
      </c>
      <c r="AR324" s="679">
        <v>0</v>
      </c>
      <c r="AS324" s="679">
        <v>0</v>
      </c>
      <c r="AT324" s="911">
        <v>0</v>
      </c>
      <c r="AU324" s="678">
        <v>56000000</v>
      </c>
      <c r="AV324" s="911">
        <v>0</v>
      </c>
      <c r="AW324" s="679">
        <v>0</v>
      </c>
      <c r="AX324" s="911">
        <v>0</v>
      </c>
      <c r="AY324" s="679">
        <v>0</v>
      </c>
      <c r="AZ324" s="679">
        <v>0</v>
      </c>
      <c r="BA324" s="679">
        <v>0</v>
      </c>
      <c r="BB324" s="679">
        <v>0</v>
      </c>
    </row>
    <row r="325" spans="1:54" x14ac:dyDescent="0.25">
      <c r="A325" s="832" t="s">
        <v>268</v>
      </c>
      <c r="B325" s="832" t="s">
        <v>268</v>
      </c>
      <c r="C325" s="832" t="s">
        <v>268</v>
      </c>
      <c r="D325" s="832" t="s">
        <v>268</v>
      </c>
      <c r="E325" s="832" t="s">
        <v>268</v>
      </c>
      <c r="F325" s="832" t="s">
        <v>268</v>
      </c>
      <c r="G325" s="832" t="s">
        <v>268</v>
      </c>
      <c r="H325" s="832" t="s">
        <v>268</v>
      </c>
      <c r="I325" s="832" t="s">
        <v>268</v>
      </c>
      <c r="J325" s="1008" t="s">
        <v>268</v>
      </c>
      <c r="K325" s="1009"/>
      <c r="L325" s="1008" t="s">
        <v>268</v>
      </c>
      <c r="M325" s="1009"/>
      <c r="N325" s="832" t="s">
        <v>268</v>
      </c>
      <c r="O325" s="832" t="s">
        <v>268</v>
      </c>
      <c r="P325" s="832" t="s">
        <v>268</v>
      </c>
      <c r="Q325" s="832" t="s">
        <v>268</v>
      </c>
      <c r="R325" s="832" t="s">
        <v>268</v>
      </c>
      <c r="S325" s="832" t="s">
        <v>268</v>
      </c>
      <c r="T325" s="832" t="s">
        <v>268</v>
      </c>
      <c r="U325" s="832" t="s">
        <v>268</v>
      </c>
      <c r="V325" s="832" t="s">
        <v>268</v>
      </c>
      <c r="W325" s="832" t="s">
        <v>268</v>
      </c>
      <c r="X325" s="832" t="s">
        <v>268</v>
      </c>
      <c r="Y325" s="832" t="s">
        <v>268</v>
      </c>
      <c r="Z325" s="832" t="s">
        <v>268</v>
      </c>
      <c r="AA325" s="1008" t="s">
        <v>268</v>
      </c>
      <c r="AB325" s="1009"/>
      <c r="AC325" s="1008" t="s">
        <v>268</v>
      </c>
      <c r="AD325" s="1009"/>
      <c r="AE325" s="832" t="s">
        <v>268</v>
      </c>
      <c r="AF325" s="832" t="s">
        <v>268</v>
      </c>
      <c r="AG325" s="832" t="s">
        <v>268</v>
      </c>
      <c r="AH325" s="832" t="s">
        <v>268</v>
      </c>
      <c r="AI325" s="832" t="s">
        <v>268</v>
      </c>
      <c r="AJ325" s="832" t="s">
        <v>268</v>
      </c>
      <c r="AK325" s="832" t="s">
        <v>268</v>
      </c>
      <c r="AL325" s="832" t="s">
        <v>268</v>
      </c>
      <c r="AM325" s="1008" t="s">
        <v>268</v>
      </c>
      <c r="AN325" s="1009"/>
      <c r="AO325" s="1009"/>
      <c r="AP325" s="680" t="s">
        <v>268</v>
      </c>
      <c r="AQ325" s="901" t="s">
        <v>268</v>
      </c>
      <c r="AR325" s="680" t="s">
        <v>268</v>
      </c>
      <c r="AS325" s="680" t="s">
        <v>268</v>
      </c>
      <c r="AT325" s="901" t="s">
        <v>268</v>
      </c>
      <c r="AU325" s="680" t="s">
        <v>268</v>
      </c>
      <c r="AV325" s="901" t="s">
        <v>268</v>
      </c>
      <c r="AW325" s="680" t="s">
        <v>268</v>
      </c>
      <c r="AX325" s="901" t="s">
        <v>268</v>
      </c>
      <c r="AY325" s="680" t="s">
        <v>268</v>
      </c>
      <c r="AZ325" s="680" t="s">
        <v>268</v>
      </c>
      <c r="BA325" s="680" t="s">
        <v>268</v>
      </c>
      <c r="BB325" s="680" t="s">
        <v>268</v>
      </c>
    </row>
    <row r="326" spans="1:54" x14ac:dyDescent="0.25">
      <c r="A326" s="1072" t="s">
        <v>697</v>
      </c>
      <c r="B326" s="1068"/>
      <c r="C326" s="1068"/>
      <c r="D326" s="1068"/>
      <c r="E326" s="1068"/>
      <c r="F326" s="1068"/>
      <c r="G326" s="1069"/>
      <c r="H326" s="1067" t="s">
        <v>882</v>
      </c>
      <c r="I326" s="1068"/>
      <c r="J326" s="1068"/>
      <c r="K326" s="1068"/>
      <c r="L326" s="1068"/>
      <c r="M326" s="1068"/>
      <c r="N326" s="1068"/>
      <c r="O326" s="1068"/>
      <c r="P326" s="1068"/>
      <c r="Q326" s="1068"/>
      <c r="R326" s="1068"/>
      <c r="S326" s="1068"/>
      <c r="T326" s="1068"/>
      <c r="U326" s="1068"/>
      <c r="V326" s="1068"/>
      <c r="W326" s="1068"/>
      <c r="X326" s="1068"/>
      <c r="Y326" s="1068"/>
      <c r="Z326" s="1068"/>
      <c r="AA326" s="1068"/>
      <c r="AB326" s="1068"/>
      <c r="AC326" s="1068"/>
      <c r="AD326" s="1068"/>
      <c r="AE326" s="1068"/>
      <c r="AF326" s="1068"/>
      <c r="AG326" s="1068"/>
      <c r="AH326" s="1068"/>
      <c r="AI326" s="1068"/>
      <c r="AJ326" s="1068"/>
      <c r="AK326" s="1068"/>
      <c r="AL326" s="1068"/>
      <c r="AM326" s="1068"/>
      <c r="AN326" s="1068"/>
      <c r="AO326" s="1069"/>
      <c r="AP326" s="680" t="s">
        <v>268</v>
      </c>
      <c r="AQ326" s="901" t="s">
        <v>268</v>
      </c>
      <c r="AR326" s="680" t="s">
        <v>268</v>
      </c>
      <c r="AS326" s="680" t="s">
        <v>268</v>
      </c>
      <c r="AT326" s="901" t="s">
        <v>268</v>
      </c>
      <c r="AU326" s="680" t="s">
        <v>268</v>
      </c>
      <c r="AV326" s="901" t="s">
        <v>268</v>
      </c>
      <c r="AW326" s="680" t="s">
        <v>268</v>
      </c>
      <c r="AX326" s="901" t="s">
        <v>268</v>
      </c>
      <c r="AY326" s="680" t="s">
        <v>268</v>
      </c>
      <c r="AZ326" s="680" t="s">
        <v>268</v>
      </c>
      <c r="BA326" s="680" t="s">
        <v>268</v>
      </c>
      <c r="BB326" s="680" t="s">
        <v>268</v>
      </c>
    </row>
    <row r="327" spans="1:54" ht="45" customHeight="1" x14ac:dyDescent="0.25">
      <c r="A327" s="1094" t="s">
        <v>279</v>
      </c>
      <c r="B327" s="1069"/>
      <c r="C327" s="1095" t="s">
        <v>280</v>
      </c>
      <c r="D327" s="1069"/>
      <c r="E327" s="1094" t="s">
        <v>281</v>
      </c>
      <c r="F327" s="1069"/>
      <c r="G327" s="1094" t="s">
        <v>282</v>
      </c>
      <c r="H327" s="1069"/>
      <c r="I327" s="1094" t="s">
        <v>283</v>
      </c>
      <c r="J327" s="1068"/>
      <c r="K327" s="1069"/>
      <c r="L327" s="1094" t="s">
        <v>284</v>
      </c>
      <c r="M327" s="1068"/>
      <c r="N327" s="1069"/>
      <c r="O327" s="1094" t="s">
        <v>285</v>
      </c>
      <c r="P327" s="1069"/>
      <c r="Q327" s="1094" t="s">
        <v>286</v>
      </c>
      <c r="R327" s="1069"/>
      <c r="S327" s="1094" t="s">
        <v>287</v>
      </c>
      <c r="T327" s="1068"/>
      <c r="U327" s="1068"/>
      <c r="V327" s="1068"/>
      <c r="W327" s="1068"/>
      <c r="X327" s="1068"/>
      <c r="Y327" s="1068"/>
      <c r="Z327" s="1069"/>
      <c r="AA327" s="1094" t="s">
        <v>288</v>
      </c>
      <c r="AB327" s="1068"/>
      <c r="AC327" s="1068"/>
      <c r="AD327" s="1068"/>
      <c r="AE327" s="1069"/>
      <c r="AF327" s="1094" t="s">
        <v>289</v>
      </c>
      <c r="AG327" s="1068"/>
      <c r="AH327" s="1069"/>
      <c r="AI327" s="839" t="s">
        <v>290</v>
      </c>
      <c r="AJ327" s="1094" t="s">
        <v>291</v>
      </c>
      <c r="AK327" s="1068"/>
      <c r="AL327" s="1068"/>
      <c r="AM327" s="1068"/>
      <c r="AN327" s="1068"/>
      <c r="AO327" s="1069"/>
      <c r="AP327" s="862" t="s">
        <v>292</v>
      </c>
      <c r="AQ327" s="906" t="s">
        <v>293</v>
      </c>
      <c r="AR327" s="862" t="s">
        <v>294</v>
      </c>
      <c r="AS327" s="862" t="s">
        <v>295</v>
      </c>
      <c r="AT327" s="906" t="s">
        <v>296</v>
      </c>
      <c r="AU327" s="862" t="s">
        <v>297</v>
      </c>
      <c r="AV327" s="906" t="s">
        <v>298</v>
      </c>
      <c r="AW327" s="862" t="s">
        <v>299</v>
      </c>
      <c r="AX327" s="906" t="s">
        <v>300</v>
      </c>
      <c r="AY327" s="862" t="s">
        <v>301</v>
      </c>
      <c r="AZ327" s="862" t="s">
        <v>302</v>
      </c>
      <c r="BA327" s="862" t="s">
        <v>303</v>
      </c>
      <c r="BB327" s="862" t="s">
        <v>304</v>
      </c>
    </row>
    <row r="328" spans="1:54" ht="15" customHeight="1" x14ac:dyDescent="0.25">
      <c r="A328" s="1089" t="s">
        <v>119</v>
      </c>
      <c r="B328" s="1009"/>
      <c r="C328" s="1089"/>
      <c r="D328" s="1009"/>
      <c r="E328" s="1089"/>
      <c r="F328" s="1009"/>
      <c r="G328" s="1089"/>
      <c r="H328" s="1009"/>
      <c r="I328" s="1089"/>
      <c r="J328" s="1009"/>
      <c r="K328" s="1009"/>
      <c r="L328" s="1089"/>
      <c r="M328" s="1009"/>
      <c r="N328" s="1009"/>
      <c r="O328" s="1089"/>
      <c r="P328" s="1009"/>
      <c r="Q328" s="1089"/>
      <c r="R328" s="1009"/>
      <c r="S328" s="1096" t="s">
        <v>27</v>
      </c>
      <c r="T328" s="1009"/>
      <c r="U328" s="1009"/>
      <c r="V328" s="1009"/>
      <c r="W328" s="1009"/>
      <c r="X328" s="1009"/>
      <c r="Y328" s="1009"/>
      <c r="Z328" s="1009"/>
      <c r="AA328" s="1089" t="s">
        <v>305</v>
      </c>
      <c r="AB328" s="1009"/>
      <c r="AC328" s="1009"/>
      <c r="AD328" s="1009"/>
      <c r="AE328" s="1009"/>
      <c r="AF328" s="1089" t="s">
        <v>306</v>
      </c>
      <c r="AG328" s="1009"/>
      <c r="AH328" s="1009"/>
      <c r="AI328" s="360" t="s">
        <v>85</v>
      </c>
      <c r="AJ328" s="1090" t="s">
        <v>307</v>
      </c>
      <c r="AK328" s="1009"/>
      <c r="AL328" s="1009"/>
      <c r="AM328" s="1009"/>
      <c r="AN328" s="1009"/>
      <c r="AO328" s="1009"/>
      <c r="AP328" s="674">
        <v>0</v>
      </c>
      <c r="AQ328" s="908">
        <v>0</v>
      </c>
      <c r="AR328" s="674">
        <v>0</v>
      </c>
      <c r="AS328" s="673">
        <v>-323920000</v>
      </c>
      <c r="AT328" s="908">
        <v>0</v>
      </c>
      <c r="AU328" s="674">
        <v>0</v>
      </c>
      <c r="AV328" s="908">
        <v>0</v>
      </c>
      <c r="AW328" s="674">
        <v>0</v>
      </c>
      <c r="AX328" s="908">
        <v>0</v>
      </c>
      <c r="AY328" s="674">
        <v>0</v>
      </c>
      <c r="AZ328" s="674">
        <v>0</v>
      </c>
      <c r="BA328" s="674">
        <v>0</v>
      </c>
      <c r="BB328" s="674">
        <v>0</v>
      </c>
    </row>
    <row r="329" spans="1:54" ht="15" customHeight="1" x14ac:dyDescent="0.25">
      <c r="A329" s="1089" t="s">
        <v>119</v>
      </c>
      <c r="B329" s="1009"/>
      <c r="C329" s="1089" t="s">
        <v>354</v>
      </c>
      <c r="D329" s="1009"/>
      <c r="E329" s="1089"/>
      <c r="F329" s="1009"/>
      <c r="G329" s="1089"/>
      <c r="H329" s="1009"/>
      <c r="I329" s="1089"/>
      <c r="J329" s="1009"/>
      <c r="K329" s="1009"/>
      <c r="L329" s="1089"/>
      <c r="M329" s="1009"/>
      <c r="N329" s="1009"/>
      <c r="O329" s="1089"/>
      <c r="P329" s="1009"/>
      <c r="Q329" s="1089"/>
      <c r="R329" s="1009"/>
      <c r="S329" s="1096" t="s">
        <v>355</v>
      </c>
      <c r="T329" s="1009"/>
      <c r="U329" s="1009"/>
      <c r="V329" s="1009"/>
      <c r="W329" s="1009"/>
      <c r="X329" s="1009"/>
      <c r="Y329" s="1009"/>
      <c r="Z329" s="1009"/>
      <c r="AA329" s="1089" t="s">
        <v>305</v>
      </c>
      <c r="AB329" s="1009"/>
      <c r="AC329" s="1009"/>
      <c r="AD329" s="1009"/>
      <c r="AE329" s="1009"/>
      <c r="AF329" s="1089" t="s">
        <v>306</v>
      </c>
      <c r="AG329" s="1009"/>
      <c r="AH329" s="1009"/>
      <c r="AI329" s="360" t="s">
        <v>85</v>
      </c>
      <c r="AJ329" s="1090" t="s">
        <v>307</v>
      </c>
      <c r="AK329" s="1009"/>
      <c r="AL329" s="1009"/>
      <c r="AM329" s="1009"/>
      <c r="AN329" s="1009"/>
      <c r="AO329" s="1009"/>
      <c r="AP329" s="674">
        <v>0</v>
      </c>
      <c r="AQ329" s="908">
        <v>0</v>
      </c>
      <c r="AR329" s="674">
        <v>0</v>
      </c>
      <c r="AS329" s="673">
        <v>-323920000</v>
      </c>
      <c r="AT329" s="908">
        <v>0</v>
      </c>
      <c r="AU329" s="674">
        <v>0</v>
      </c>
      <c r="AV329" s="908">
        <v>0</v>
      </c>
      <c r="AW329" s="674">
        <v>0</v>
      </c>
      <c r="AX329" s="908">
        <v>0</v>
      </c>
      <c r="AY329" s="674">
        <v>0</v>
      </c>
      <c r="AZ329" s="674">
        <v>0</v>
      </c>
      <c r="BA329" s="674">
        <v>0</v>
      </c>
      <c r="BB329" s="674">
        <v>0</v>
      </c>
    </row>
    <row r="330" spans="1:54" ht="15" customHeight="1" x14ac:dyDescent="0.25">
      <c r="A330" s="1089" t="s">
        <v>119</v>
      </c>
      <c r="B330" s="1009"/>
      <c r="C330" s="1089" t="s">
        <v>354</v>
      </c>
      <c r="D330" s="1009"/>
      <c r="E330" s="1089" t="s">
        <v>356</v>
      </c>
      <c r="F330" s="1009"/>
      <c r="G330" s="1089"/>
      <c r="H330" s="1009"/>
      <c r="I330" s="1089"/>
      <c r="J330" s="1009"/>
      <c r="K330" s="1009"/>
      <c r="L330" s="1089"/>
      <c r="M330" s="1009"/>
      <c r="N330" s="1009"/>
      <c r="O330" s="1089"/>
      <c r="P330" s="1009"/>
      <c r="Q330" s="1089"/>
      <c r="R330" s="1009"/>
      <c r="S330" s="1096" t="s">
        <v>357</v>
      </c>
      <c r="T330" s="1009"/>
      <c r="U330" s="1009"/>
      <c r="V330" s="1009"/>
      <c r="W330" s="1009"/>
      <c r="X330" s="1009"/>
      <c r="Y330" s="1009"/>
      <c r="Z330" s="1009"/>
      <c r="AA330" s="1089" t="s">
        <v>305</v>
      </c>
      <c r="AB330" s="1009"/>
      <c r="AC330" s="1009"/>
      <c r="AD330" s="1009"/>
      <c r="AE330" s="1009"/>
      <c r="AF330" s="1089" t="s">
        <v>306</v>
      </c>
      <c r="AG330" s="1009"/>
      <c r="AH330" s="1009"/>
      <c r="AI330" s="360" t="s">
        <v>85</v>
      </c>
      <c r="AJ330" s="1090" t="s">
        <v>307</v>
      </c>
      <c r="AK330" s="1009"/>
      <c r="AL330" s="1009"/>
      <c r="AM330" s="1009"/>
      <c r="AN330" s="1009"/>
      <c r="AO330" s="1009"/>
      <c r="AP330" s="674">
        <v>0</v>
      </c>
      <c r="AQ330" s="908">
        <v>0</v>
      </c>
      <c r="AR330" s="674">
        <v>0</v>
      </c>
      <c r="AS330" s="673">
        <v>-323920000</v>
      </c>
      <c r="AT330" s="908">
        <v>0</v>
      </c>
      <c r="AU330" s="674">
        <v>0</v>
      </c>
      <c r="AV330" s="908">
        <v>0</v>
      </c>
      <c r="AW330" s="674">
        <v>0</v>
      </c>
      <c r="AX330" s="908">
        <v>0</v>
      </c>
      <c r="AY330" s="674">
        <v>0</v>
      </c>
      <c r="AZ330" s="674">
        <v>0</v>
      </c>
      <c r="BA330" s="674">
        <v>0</v>
      </c>
      <c r="BB330" s="674">
        <v>0</v>
      </c>
    </row>
    <row r="331" spans="1:54" ht="15" customHeight="1" x14ac:dyDescent="0.25">
      <c r="A331" s="1091" t="s">
        <v>119</v>
      </c>
      <c r="B331" s="1009"/>
      <c r="C331" s="1091" t="s">
        <v>354</v>
      </c>
      <c r="D331" s="1009"/>
      <c r="E331" s="1091" t="s">
        <v>356</v>
      </c>
      <c r="F331" s="1009"/>
      <c r="G331" s="1091" t="s">
        <v>314</v>
      </c>
      <c r="H331" s="1009"/>
      <c r="I331" s="1091"/>
      <c r="J331" s="1009"/>
      <c r="K331" s="1009"/>
      <c r="L331" s="1091"/>
      <c r="M331" s="1009"/>
      <c r="N331" s="1009"/>
      <c r="O331" s="1091"/>
      <c r="P331" s="1009"/>
      <c r="Q331" s="1091"/>
      <c r="R331" s="1009"/>
      <c r="S331" s="1092" t="s">
        <v>350</v>
      </c>
      <c r="T331" s="1009"/>
      <c r="U331" s="1009"/>
      <c r="V331" s="1009"/>
      <c r="W331" s="1009"/>
      <c r="X331" s="1009"/>
      <c r="Y331" s="1009"/>
      <c r="Z331" s="1009"/>
      <c r="AA331" s="1091" t="s">
        <v>305</v>
      </c>
      <c r="AB331" s="1009"/>
      <c r="AC331" s="1009"/>
      <c r="AD331" s="1009"/>
      <c r="AE331" s="1009"/>
      <c r="AF331" s="1091" t="s">
        <v>306</v>
      </c>
      <c r="AG331" s="1009"/>
      <c r="AH331" s="1009"/>
      <c r="AI331" s="363" t="s">
        <v>85</v>
      </c>
      <c r="AJ331" s="1093" t="s">
        <v>307</v>
      </c>
      <c r="AK331" s="1009"/>
      <c r="AL331" s="1009"/>
      <c r="AM331" s="1009"/>
      <c r="AN331" s="1009"/>
      <c r="AO331" s="1009"/>
      <c r="AP331" s="679">
        <v>0</v>
      </c>
      <c r="AQ331" s="911">
        <v>0</v>
      </c>
      <c r="AR331" s="679">
        <v>0</v>
      </c>
      <c r="AS331" s="678">
        <v>-323920000</v>
      </c>
      <c r="AT331" s="911">
        <v>0</v>
      </c>
      <c r="AU331" s="679">
        <v>0</v>
      </c>
      <c r="AV331" s="911">
        <v>0</v>
      </c>
      <c r="AW331" s="679">
        <v>0</v>
      </c>
      <c r="AX331" s="911">
        <v>0</v>
      </c>
      <c r="AY331" s="679">
        <v>0</v>
      </c>
      <c r="AZ331" s="679">
        <v>0</v>
      </c>
      <c r="BA331" s="679">
        <v>0</v>
      </c>
      <c r="BB331" s="679">
        <v>0</v>
      </c>
    </row>
    <row r="332" spans="1:54" x14ac:dyDescent="0.25">
      <c r="A332" s="832" t="s">
        <v>268</v>
      </c>
      <c r="B332" s="832" t="s">
        <v>268</v>
      </c>
      <c r="C332" s="832" t="s">
        <v>268</v>
      </c>
      <c r="D332" s="832" t="s">
        <v>268</v>
      </c>
      <c r="E332" s="832" t="s">
        <v>268</v>
      </c>
      <c r="F332" s="832" t="s">
        <v>268</v>
      </c>
      <c r="G332" s="832" t="s">
        <v>268</v>
      </c>
      <c r="H332" s="832" t="s">
        <v>268</v>
      </c>
      <c r="I332" s="832" t="s">
        <v>268</v>
      </c>
      <c r="J332" s="1008" t="s">
        <v>268</v>
      </c>
      <c r="K332" s="1009"/>
      <c r="L332" s="1008" t="s">
        <v>268</v>
      </c>
      <c r="M332" s="1009"/>
      <c r="N332" s="832" t="s">
        <v>268</v>
      </c>
      <c r="O332" s="832" t="s">
        <v>268</v>
      </c>
      <c r="P332" s="832" t="s">
        <v>268</v>
      </c>
      <c r="Q332" s="832" t="s">
        <v>268</v>
      </c>
      <c r="R332" s="832" t="s">
        <v>268</v>
      </c>
      <c r="S332" s="832" t="s">
        <v>268</v>
      </c>
      <c r="T332" s="832" t="s">
        <v>268</v>
      </c>
      <c r="U332" s="832" t="s">
        <v>268</v>
      </c>
      <c r="V332" s="832" t="s">
        <v>268</v>
      </c>
      <c r="W332" s="832" t="s">
        <v>268</v>
      </c>
      <c r="X332" s="832" t="s">
        <v>268</v>
      </c>
      <c r="Y332" s="832" t="s">
        <v>268</v>
      </c>
      <c r="Z332" s="832" t="s">
        <v>268</v>
      </c>
      <c r="AA332" s="1008" t="s">
        <v>268</v>
      </c>
      <c r="AB332" s="1009"/>
      <c r="AC332" s="1008" t="s">
        <v>268</v>
      </c>
      <c r="AD332" s="1009"/>
      <c r="AE332" s="832" t="s">
        <v>268</v>
      </c>
      <c r="AF332" s="832" t="s">
        <v>268</v>
      </c>
      <c r="AG332" s="832" t="s">
        <v>268</v>
      </c>
      <c r="AH332" s="832" t="s">
        <v>268</v>
      </c>
      <c r="AI332" s="832" t="s">
        <v>268</v>
      </c>
      <c r="AJ332" s="832" t="s">
        <v>268</v>
      </c>
      <c r="AK332" s="832" t="s">
        <v>268</v>
      </c>
      <c r="AL332" s="832" t="s">
        <v>268</v>
      </c>
      <c r="AM332" s="1008" t="s">
        <v>268</v>
      </c>
      <c r="AN332" s="1009"/>
      <c r="AO332" s="1009"/>
      <c r="AP332" s="680" t="s">
        <v>268</v>
      </c>
      <c r="AQ332" s="901" t="s">
        <v>268</v>
      </c>
      <c r="AR332" s="680" t="s">
        <v>268</v>
      </c>
      <c r="AS332" s="680" t="s">
        <v>268</v>
      </c>
      <c r="AT332" s="901" t="s">
        <v>268</v>
      </c>
      <c r="AU332" s="680" t="s">
        <v>268</v>
      </c>
      <c r="AV332" s="901" t="s">
        <v>268</v>
      </c>
      <c r="AW332" s="680" t="s">
        <v>268</v>
      </c>
      <c r="AX332" s="901" t="s">
        <v>268</v>
      </c>
      <c r="AY332" s="680" t="s">
        <v>268</v>
      </c>
      <c r="AZ332" s="680" t="s">
        <v>268</v>
      </c>
      <c r="BA332" s="680" t="s">
        <v>268</v>
      </c>
      <c r="BB332" s="680" t="s">
        <v>268</v>
      </c>
    </row>
    <row r="333" spans="1:54" ht="0" hidden="1" customHeight="1" x14ac:dyDescent="0.25"/>
  </sheetData>
  <mergeCells count="3710">
    <mergeCell ref="A15:F15"/>
    <mergeCell ref="G15:AG15"/>
    <mergeCell ref="AM15:AO15"/>
    <mergeCell ref="A16:G16"/>
    <mergeCell ref="H16:AO16"/>
    <mergeCell ref="AE17:AO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E18:AO18"/>
    <mergeCell ref="AE19:AO19"/>
    <mergeCell ref="AE20:AO20"/>
    <mergeCell ref="AE21:AO21"/>
    <mergeCell ref="AE22:AO22"/>
    <mergeCell ref="A24:B24"/>
    <mergeCell ref="C24:D24"/>
    <mergeCell ref="E24:F24"/>
    <mergeCell ref="G24:H24"/>
    <mergeCell ref="I24:K24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324:B324"/>
    <mergeCell ref="C324:D324"/>
    <mergeCell ref="E324:F324"/>
    <mergeCell ref="G324:H324"/>
    <mergeCell ref="I324:K324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J325:K325"/>
    <mergeCell ref="L325:M325"/>
    <mergeCell ref="AA325:AB325"/>
    <mergeCell ref="AC325:AD325"/>
    <mergeCell ref="AM325:AO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O328:P328"/>
    <mergeCell ref="Q328:R328"/>
    <mergeCell ref="S328:Z328"/>
    <mergeCell ref="AA328:AE328"/>
    <mergeCell ref="AF328:AH328"/>
    <mergeCell ref="AJ328:AO328"/>
    <mergeCell ref="S327:Z327"/>
    <mergeCell ref="AA327:AE327"/>
    <mergeCell ref="AF327:AH327"/>
    <mergeCell ref="AJ327:AO327"/>
    <mergeCell ref="A328:B328"/>
    <mergeCell ref="C328:D328"/>
    <mergeCell ref="E328:F328"/>
    <mergeCell ref="G328:H328"/>
    <mergeCell ref="I328:K328"/>
    <mergeCell ref="L328:N328"/>
    <mergeCell ref="A326:G326"/>
    <mergeCell ref="H326:AO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O329:P329"/>
    <mergeCell ref="Q329:R329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J332:K332"/>
    <mergeCell ref="L332:M332"/>
    <mergeCell ref="AA332:AB332"/>
    <mergeCell ref="AC332:AD332"/>
    <mergeCell ref="AM332:AO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312"/>
  <sheetViews>
    <sheetView showGridLines="0" topLeftCell="A15" zoomScaleNormal="100" workbookViewId="0">
      <pane xSplit="27" ySplit="14" topLeftCell="AN29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D253" sqref="D253:E253"/>
    </sheetView>
  </sheetViews>
  <sheetFormatPr baseColWidth="10" defaultRowHeight="15.75" x14ac:dyDescent="0.25"/>
  <cols>
    <col min="1" max="1" width="18" style="644" customWidth="1"/>
    <col min="2" max="2" width="2.85546875" style="644" customWidth="1"/>
    <col min="3" max="4" width="2.7109375" style="644" customWidth="1"/>
    <col min="5" max="5" width="5.85546875" style="644" customWidth="1"/>
    <col min="6" max="6" width="2.7109375" style="644" customWidth="1"/>
    <col min="7" max="7" width="6.140625" style="644" customWidth="1"/>
    <col min="8" max="10" width="2.7109375" style="644" customWidth="1"/>
    <col min="11" max="11" width="2.42578125" style="644" customWidth="1"/>
    <col min="12" max="12" width="0.28515625" style="644" customWidth="1"/>
    <col min="13" max="13" width="1" style="644" customWidth="1"/>
    <col min="14" max="14" width="1.5703125" style="644" customWidth="1"/>
    <col min="15" max="27" width="2.7109375" style="644" customWidth="1"/>
    <col min="28" max="28" width="2.42578125" style="644" customWidth="1"/>
    <col min="29" max="29" width="0.28515625" style="644" customWidth="1"/>
    <col min="30" max="30" width="1.85546875" style="644" customWidth="1"/>
    <col min="31" max="31" width="0.85546875" style="644" customWidth="1"/>
    <col min="32" max="35" width="2.7109375" style="644" customWidth="1"/>
    <col min="36" max="36" width="3.28515625" style="644" customWidth="1"/>
    <col min="37" max="37" width="2.7109375" style="644" customWidth="1"/>
    <col min="38" max="39" width="0.85546875" style="644" customWidth="1"/>
    <col min="40" max="40" width="1" style="644" customWidth="1"/>
    <col min="41" max="41" width="21.28515625" style="658" customWidth="1"/>
    <col min="42" max="42" width="19.42578125" style="658" customWidth="1"/>
    <col min="43" max="43" width="22.7109375" style="658" customWidth="1"/>
    <col min="44" max="44" width="31.28515625" style="777" bestFit="1" customWidth="1"/>
    <col min="45" max="45" width="19.42578125" style="658" customWidth="1"/>
    <col min="46" max="46" width="30.28515625" style="658" bestFit="1" customWidth="1"/>
    <col min="47" max="47" width="31.85546875" style="658" bestFit="1" customWidth="1"/>
    <col min="48" max="53" width="19.42578125" style="658" customWidth="1"/>
    <col min="54" max="54" width="0.5703125" style="659" customWidth="1"/>
    <col min="55" max="55" width="11.28515625" style="660" customWidth="1"/>
    <col min="56" max="56" width="11.42578125" style="659"/>
    <col min="57" max="16384" width="11.42578125" style="644"/>
  </cols>
  <sheetData>
    <row r="1" spans="2:56" ht="4.3499999999999996" customHeight="1" x14ac:dyDescent="0.25"/>
    <row r="2" spans="2:56" ht="4.3499999999999996" customHeight="1" x14ac:dyDescent="0.25">
      <c r="B2" s="1120"/>
      <c r="C2" s="1120"/>
      <c r="D2" s="1120"/>
      <c r="E2" s="1120"/>
      <c r="F2" s="1120"/>
      <c r="G2" s="1120"/>
      <c r="H2" s="1120"/>
      <c r="I2" s="1120"/>
      <c r="J2" s="1120"/>
      <c r="K2" s="1120"/>
    </row>
    <row r="3" spans="2:56" ht="14.1" customHeight="1" x14ac:dyDescent="0.25">
      <c r="B3" s="1120"/>
      <c r="C3" s="1120"/>
      <c r="D3" s="1120"/>
      <c r="E3" s="1120"/>
      <c r="F3" s="1120"/>
      <c r="G3" s="1120"/>
      <c r="H3" s="1120"/>
      <c r="I3" s="1120"/>
      <c r="J3" s="1120"/>
      <c r="K3" s="1120"/>
      <c r="N3" s="1086" t="s">
        <v>448</v>
      </c>
      <c r="O3" s="1120"/>
      <c r="P3" s="1120"/>
      <c r="Q3" s="1120"/>
      <c r="R3" s="1120"/>
      <c r="S3" s="1120"/>
      <c r="T3" s="1120"/>
      <c r="U3" s="1120"/>
      <c r="V3" s="1120"/>
      <c r="W3" s="1120"/>
      <c r="X3" s="1120"/>
      <c r="Y3" s="1120"/>
      <c r="Z3" s="1120"/>
      <c r="AA3" s="1120"/>
      <c r="AB3" s="1120"/>
      <c r="AE3" s="1155" t="s">
        <v>270</v>
      </c>
      <c r="AF3" s="1120"/>
      <c r="AG3" s="1120"/>
      <c r="AH3" s="1120"/>
      <c r="AI3" s="1120"/>
      <c r="AJ3" s="1120"/>
      <c r="AK3" s="1120"/>
      <c r="AL3" s="1120"/>
      <c r="AN3" s="1156" t="s">
        <v>891</v>
      </c>
      <c r="AO3" s="1157"/>
      <c r="AP3" s="1157"/>
      <c r="AQ3" s="1157"/>
      <c r="AR3" s="1158"/>
    </row>
    <row r="4" spans="2:56" ht="7.15" customHeight="1" x14ac:dyDescent="0.25">
      <c r="B4" s="1120"/>
      <c r="C4" s="1120"/>
      <c r="D4" s="1120"/>
      <c r="E4" s="1120"/>
      <c r="F4" s="1120"/>
      <c r="G4" s="1120"/>
      <c r="H4" s="1120"/>
      <c r="I4" s="1120"/>
      <c r="J4" s="1120"/>
      <c r="K4" s="1120"/>
      <c r="N4" s="1120"/>
      <c r="O4" s="1120"/>
      <c r="P4" s="1120"/>
      <c r="Q4" s="1120"/>
      <c r="R4" s="1120"/>
      <c r="S4" s="1120"/>
      <c r="T4" s="1120"/>
      <c r="U4" s="1120"/>
      <c r="V4" s="1120"/>
      <c r="W4" s="1120"/>
      <c r="X4" s="1120"/>
      <c r="Y4" s="1120"/>
      <c r="Z4" s="1120"/>
      <c r="AA4" s="1120"/>
      <c r="AB4" s="1120"/>
    </row>
    <row r="5" spans="2:56" ht="28.35" customHeight="1" x14ac:dyDescent="0.25">
      <c r="B5" s="1120"/>
      <c r="C5" s="1120"/>
      <c r="D5" s="1120"/>
      <c r="E5" s="1120"/>
      <c r="F5" s="1120"/>
      <c r="G5" s="1120"/>
      <c r="H5" s="1120"/>
      <c r="I5" s="1120"/>
      <c r="J5" s="1120"/>
      <c r="K5" s="1120"/>
      <c r="N5" s="1120"/>
      <c r="O5" s="1120"/>
      <c r="P5" s="1120"/>
      <c r="Q5" s="1120"/>
      <c r="R5" s="1120"/>
      <c r="S5" s="1120"/>
      <c r="T5" s="1120"/>
      <c r="U5" s="1120"/>
      <c r="V5" s="1120"/>
      <c r="W5" s="1120"/>
      <c r="X5" s="1120"/>
      <c r="Y5" s="1120"/>
      <c r="Z5" s="1120"/>
      <c r="AA5" s="1120"/>
      <c r="AB5" s="1120"/>
      <c r="AE5" s="1159" t="s">
        <v>271</v>
      </c>
      <c r="AF5" s="1120"/>
      <c r="AG5" s="1120"/>
      <c r="AH5" s="1120"/>
      <c r="AI5" s="1120"/>
      <c r="AJ5" s="1120"/>
      <c r="AK5" s="1120"/>
      <c r="AL5" s="1120"/>
      <c r="AN5" s="1160" t="s">
        <v>272</v>
      </c>
      <c r="AO5" s="1157"/>
      <c r="AP5" s="1157"/>
      <c r="AQ5" s="1157"/>
      <c r="AR5" s="1158"/>
    </row>
    <row r="6" spans="2:56" ht="2.85" customHeight="1" x14ac:dyDescent="0.25">
      <c r="B6" s="1120"/>
      <c r="C6" s="1120"/>
      <c r="D6" s="1120"/>
      <c r="E6" s="1120"/>
      <c r="F6" s="1120"/>
      <c r="G6" s="1120"/>
      <c r="H6" s="1120"/>
      <c r="I6" s="1120"/>
      <c r="J6" s="1120"/>
      <c r="K6" s="1120"/>
      <c r="AE6" s="1120"/>
      <c r="AF6" s="1120"/>
      <c r="AG6" s="1120"/>
      <c r="AH6" s="1120"/>
      <c r="AI6" s="1120"/>
      <c r="AJ6" s="1120"/>
      <c r="AK6" s="1120"/>
      <c r="AL6" s="1120"/>
      <c r="AN6" s="1120"/>
      <c r="AO6" s="1157"/>
      <c r="AP6" s="1157"/>
      <c r="AQ6" s="1157"/>
      <c r="AR6" s="1158"/>
    </row>
    <row r="7" spans="2:56" x14ac:dyDescent="0.25">
      <c r="AE7" s="1120"/>
      <c r="AF7" s="1120"/>
      <c r="AG7" s="1120"/>
      <c r="AH7" s="1120"/>
      <c r="AI7" s="1120"/>
      <c r="AJ7" s="1120"/>
      <c r="AK7" s="1120"/>
      <c r="AL7" s="1120"/>
      <c r="AN7" s="1120"/>
      <c r="AO7" s="1157"/>
      <c r="AP7" s="1157"/>
      <c r="AQ7" s="1157"/>
      <c r="AR7" s="1158"/>
    </row>
    <row r="8" spans="2:56" ht="7.15" customHeight="1" x14ac:dyDescent="0.25"/>
    <row r="9" spans="2:56" ht="14.1" customHeight="1" x14ac:dyDescent="0.25">
      <c r="AE9" s="1159" t="s">
        <v>273</v>
      </c>
      <c r="AF9" s="1120"/>
      <c r="AG9" s="1120"/>
      <c r="AH9" s="1120"/>
      <c r="AI9" s="1120"/>
      <c r="AJ9" s="1120"/>
      <c r="AK9" s="1120"/>
      <c r="AL9" s="1120"/>
      <c r="AN9" s="1160" t="s">
        <v>892</v>
      </c>
      <c r="AO9" s="1157"/>
      <c r="AP9" s="1157"/>
      <c r="AQ9" s="1157"/>
      <c r="AR9" s="1158"/>
    </row>
    <row r="10" spans="2:56" ht="0" hidden="1" customHeight="1" x14ac:dyDescent="0.25">
      <c r="AO10" s="644"/>
      <c r="AP10" s="644"/>
      <c r="AQ10" s="644"/>
      <c r="AR10" s="700"/>
      <c r="AS10" s="644"/>
      <c r="AT10" s="644"/>
      <c r="AU10" s="644"/>
      <c r="AV10" s="644"/>
      <c r="AW10" s="644"/>
      <c r="AX10" s="644"/>
      <c r="AY10" s="644"/>
      <c r="AZ10" s="644"/>
      <c r="BA10" s="644"/>
      <c r="BB10" s="644"/>
      <c r="BC10" s="661"/>
      <c r="BD10" s="644"/>
    </row>
    <row r="11" spans="2:56" ht="19.899999999999999" customHeight="1" x14ac:dyDescent="0.25"/>
    <row r="12" spans="2:56" ht="0" hidden="1" customHeight="1" x14ac:dyDescent="0.25">
      <c r="AO12" s="644"/>
      <c r="AP12" s="644"/>
      <c r="AQ12" s="644"/>
      <c r="AR12" s="700"/>
      <c r="AS12" s="644"/>
      <c r="AT12" s="644"/>
      <c r="AU12" s="644"/>
      <c r="AV12" s="644"/>
      <c r="AW12" s="644"/>
      <c r="AX12" s="644"/>
      <c r="AY12" s="644"/>
      <c r="AZ12" s="644"/>
      <c r="BA12" s="644"/>
      <c r="BB12" s="644"/>
      <c r="BC12" s="661"/>
      <c r="BD12" s="644"/>
    </row>
    <row r="13" spans="2:56" ht="8.4499999999999993" customHeight="1" x14ac:dyDescent="0.25"/>
    <row r="14" spans="2:56" x14ac:dyDescent="0.25">
      <c r="B14" s="1163" t="s">
        <v>274</v>
      </c>
      <c r="C14" s="1150"/>
      <c r="D14" s="1150"/>
      <c r="E14" s="1150"/>
      <c r="F14" s="1151"/>
      <c r="G14" s="1164" t="s">
        <v>449</v>
      </c>
      <c r="H14" s="1150"/>
      <c r="I14" s="1151"/>
      <c r="J14" s="1163" t="s">
        <v>275</v>
      </c>
      <c r="K14" s="1150"/>
      <c r="L14" s="1150"/>
      <c r="M14" s="1150"/>
      <c r="N14" s="1150"/>
      <c r="O14" s="1150"/>
      <c r="P14" s="1150"/>
      <c r="Q14" s="1151"/>
      <c r="R14" s="1165" t="s">
        <v>276</v>
      </c>
      <c r="S14" s="1150"/>
      <c r="T14" s="1150"/>
      <c r="U14" s="1150"/>
      <c r="V14" s="1150"/>
      <c r="W14" s="1150"/>
      <c r="X14" s="1151"/>
      <c r="Y14" s="1163" t="s">
        <v>277</v>
      </c>
      <c r="Z14" s="1150"/>
      <c r="AA14" s="1150"/>
      <c r="AB14" s="1150"/>
      <c r="AC14" s="1150"/>
      <c r="AD14" s="1150"/>
      <c r="AE14" s="1151"/>
      <c r="AF14" s="1165" t="s">
        <v>459</v>
      </c>
      <c r="AG14" s="1150"/>
      <c r="AH14" s="1150"/>
      <c r="AI14" s="1150"/>
      <c r="AJ14" s="1150"/>
      <c r="AK14" s="646" t="s">
        <v>268</v>
      </c>
      <c r="AL14" s="1119" t="s">
        <v>268</v>
      </c>
      <c r="AM14" s="1119"/>
      <c r="AN14" s="1119"/>
      <c r="AO14" s="662" t="s">
        <v>268</v>
      </c>
      <c r="AP14" s="662" t="s">
        <v>268</v>
      </c>
      <c r="AQ14" s="662" t="s">
        <v>268</v>
      </c>
      <c r="AR14" s="778" t="s">
        <v>268</v>
      </c>
      <c r="AS14" s="662" t="s">
        <v>268</v>
      </c>
      <c r="AT14" s="662" t="s">
        <v>268</v>
      </c>
      <c r="AU14" s="662" t="s">
        <v>268</v>
      </c>
      <c r="AV14" s="662" t="s">
        <v>268</v>
      </c>
      <c r="AW14" s="662" t="s">
        <v>268</v>
      </c>
      <c r="AX14" s="662" t="s">
        <v>268</v>
      </c>
      <c r="AY14" s="662" t="s">
        <v>268</v>
      </c>
      <c r="AZ14" s="662" t="s">
        <v>268</v>
      </c>
      <c r="BA14" s="662" t="s">
        <v>268</v>
      </c>
      <c r="BC14" s="663" t="s">
        <v>268</v>
      </c>
    </row>
    <row r="15" spans="2:56" x14ac:dyDescent="0.25">
      <c r="B15" s="1161" t="s">
        <v>278</v>
      </c>
      <c r="C15" s="1150"/>
      <c r="D15" s="1150"/>
      <c r="E15" s="1150"/>
      <c r="F15" s="1150"/>
      <c r="G15" s="1151"/>
      <c r="H15" s="1162" t="s">
        <v>272</v>
      </c>
      <c r="I15" s="1150"/>
      <c r="J15" s="1150"/>
      <c r="K15" s="1150"/>
      <c r="L15" s="1150"/>
      <c r="M15" s="1150"/>
      <c r="N15" s="1150"/>
      <c r="O15" s="1150"/>
      <c r="P15" s="1150"/>
      <c r="Q15" s="1150"/>
      <c r="R15" s="1150"/>
      <c r="S15" s="1150"/>
      <c r="T15" s="1150"/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1"/>
      <c r="AI15" s="647" t="s">
        <v>268</v>
      </c>
      <c r="AJ15" s="647" t="s">
        <v>268</v>
      </c>
      <c r="AK15" s="647" t="s">
        <v>268</v>
      </c>
      <c r="AL15" s="1121" t="s">
        <v>268</v>
      </c>
      <c r="AM15" s="1121"/>
      <c r="AN15" s="1121"/>
      <c r="AO15" s="662" t="s">
        <v>268</v>
      </c>
      <c r="AP15" s="662" t="s">
        <v>268</v>
      </c>
      <c r="AQ15" s="662" t="s">
        <v>268</v>
      </c>
      <c r="AR15" s="778" t="s">
        <v>268</v>
      </c>
      <c r="AS15" s="662" t="s">
        <v>268</v>
      </c>
      <c r="AT15" s="662">
        <f>+AT16-AT19</f>
        <v>250450016.93999958</v>
      </c>
      <c r="AU15" s="662"/>
      <c r="AV15" s="662" t="s">
        <v>268</v>
      </c>
      <c r="AW15" s="662" t="s">
        <v>268</v>
      </c>
      <c r="AX15" s="662" t="s">
        <v>268</v>
      </c>
      <c r="AY15" s="662" t="s">
        <v>268</v>
      </c>
      <c r="AZ15" s="662" t="s">
        <v>268</v>
      </c>
      <c r="BA15" s="662" t="s">
        <v>268</v>
      </c>
      <c r="BC15" s="663" t="s">
        <v>268</v>
      </c>
    </row>
    <row r="16" spans="2:56" x14ac:dyDescent="0.25">
      <c r="B16" s="1161" t="s">
        <v>697</v>
      </c>
      <c r="C16" s="1150"/>
      <c r="D16" s="1150"/>
      <c r="E16" s="1150"/>
      <c r="F16" s="1150"/>
      <c r="G16" s="1150"/>
      <c r="H16" s="1151"/>
      <c r="I16" s="1162" t="s">
        <v>698</v>
      </c>
      <c r="J16" s="1150"/>
      <c r="K16" s="1150"/>
      <c r="L16" s="1150"/>
      <c r="M16" s="1150"/>
      <c r="N16" s="1150"/>
      <c r="O16" s="1150"/>
      <c r="P16" s="1150"/>
      <c r="Q16" s="1150"/>
      <c r="R16" s="1150"/>
      <c r="S16" s="1150"/>
      <c r="T16" s="1150"/>
      <c r="U16" s="1150"/>
      <c r="V16" s="1150"/>
      <c r="W16" s="1150"/>
      <c r="X16" s="1150"/>
      <c r="Y16" s="1150"/>
      <c r="Z16" s="1150"/>
      <c r="AA16" s="1150"/>
      <c r="AB16" s="1150"/>
      <c r="AC16" s="1150"/>
      <c r="AD16" s="1150"/>
      <c r="AE16" s="1150"/>
      <c r="AF16" s="1150"/>
      <c r="AG16" s="1150"/>
      <c r="AH16" s="1150"/>
      <c r="AI16" s="1150"/>
      <c r="AJ16" s="1150"/>
      <c r="AK16" s="1150"/>
      <c r="AL16" s="1150"/>
      <c r="AM16" s="1150"/>
      <c r="AN16" s="1151"/>
      <c r="AO16" s="662" t="s">
        <v>268</v>
      </c>
      <c r="AP16" s="662" t="s">
        <v>268</v>
      </c>
      <c r="AQ16" s="662" t="s">
        <v>268</v>
      </c>
      <c r="AR16" s="778" t="s">
        <v>268</v>
      </c>
      <c r="AS16" s="662" t="s">
        <v>268</v>
      </c>
      <c r="AT16" s="662">
        <v>4565271956.8199997</v>
      </c>
      <c r="AV16" s="662" t="s">
        <v>268</v>
      </c>
      <c r="AW16" s="662" t="s">
        <v>268</v>
      </c>
      <c r="AX16" s="662" t="s">
        <v>268</v>
      </c>
      <c r="AY16" s="662" t="s">
        <v>268</v>
      </c>
      <c r="AZ16" s="662" t="s">
        <v>268</v>
      </c>
      <c r="BA16" s="662" t="s">
        <v>268</v>
      </c>
      <c r="BC16" s="663" t="s">
        <v>268</v>
      </c>
    </row>
    <row r="17" spans="2:56" ht="36" customHeight="1" x14ac:dyDescent="0.25">
      <c r="B17" s="1149" t="s">
        <v>279</v>
      </c>
      <c r="C17" s="1151"/>
      <c r="D17" s="1148" t="s">
        <v>280</v>
      </c>
      <c r="E17" s="1151"/>
      <c r="F17" s="1149" t="s">
        <v>281</v>
      </c>
      <c r="G17" s="1151"/>
      <c r="H17" s="1149" t="s">
        <v>282</v>
      </c>
      <c r="I17" s="1151"/>
      <c r="J17" s="1149" t="s">
        <v>283</v>
      </c>
      <c r="K17" s="1150"/>
      <c r="L17" s="1151"/>
      <c r="M17" s="1149" t="s">
        <v>284</v>
      </c>
      <c r="N17" s="1150"/>
      <c r="O17" s="1151"/>
      <c r="P17" s="1149" t="s">
        <v>285</v>
      </c>
      <c r="Q17" s="1151"/>
      <c r="R17" s="1149" t="s">
        <v>286</v>
      </c>
      <c r="S17" s="1151"/>
      <c r="T17" s="1149" t="s">
        <v>287</v>
      </c>
      <c r="U17" s="1150"/>
      <c r="V17" s="1150"/>
      <c r="W17" s="1150"/>
      <c r="X17" s="1150"/>
      <c r="Y17" s="1150"/>
      <c r="Z17" s="1150"/>
      <c r="AA17" s="1151"/>
      <c r="AB17" s="1149" t="s">
        <v>288</v>
      </c>
      <c r="AC17" s="1150"/>
      <c r="AD17" s="1150"/>
      <c r="AE17" s="1150"/>
      <c r="AF17" s="1151"/>
      <c r="AG17" s="1149" t="s">
        <v>289</v>
      </c>
      <c r="AH17" s="1150"/>
      <c r="AI17" s="1151"/>
      <c r="AJ17" s="1153" t="s">
        <v>290</v>
      </c>
      <c r="AK17" s="1147"/>
      <c r="AL17" s="1147"/>
      <c r="AM17" s="1147"/>
      <c r="AN17" s="1148"/>
      <c r="AO17" s="664" t="s">
        <v>292</v>
      </c>
      <c r="AP17" s="664" t="s">
        <v>293</v>
      </c>
      <c r="AQ17" s="664" t="s">
        <v>294</v>
      </c>
      <c r="AR17" s="779" t="s">
        <v>295</v>
      </c>
      <c r="AS17" s="664" t="s">
        <v>296</v>
      </c>
      <c r="AT17" s="664" t="s">
        <v>297</v>
      </c>
      <c r="AU17" s="664" t="s">
        <v>298</v>
      </c>
      <c r="AV17" s="664" t="s">
        <v>299</v>
      </c>
      <c r="AW17" s="664" t="s">
        <v>300</v>
      </c>
      <c r="AX17" s="664" t="s">
        <v>301</v>
      </c>
      <c r="AY17" s="664" t="s">
        <v>302</v>
      </c>
      <c r="AZ17" s="664" t="s">
        <v>303</v>
      </c>
      <c r="BA17" s="664" t="s">
        <v>304</v>
      </c>
      <c r="BC17" s="665" t="s">
        <v>893</v>
      </c>
      <c r="BD17" s="665" t="s">
        <v>894</v>
      </c>
    </row>
    <row r="18" spans="2:56" s="642" customFormat="1" x14ac:dyDescent="0.25">
      <c r="B18" s="1138" t="s">
        <v>34</v>
      </c>
      <c r="C18" s="1139"/>
      <c r="D18" s="1138" t="s">
        <v>311</v>
      </c>
      <c r="E18" s="1139"/>
      <c r="F18" s="1138"/>
      <c r="G18" s="1139"/>
      <c r="H18" s="1138"/>
      <c r="I18" s="1139"/>
      <c r="J18" s="1138"/>
      <c r="K18" s="1139"/>
      <c r="L18" s="1139"/>
      <c r="M18" s="1138"/>
      <c r="N18" s="1139"/>
      <c r="O18" s="1139"/>
      <c r="P18" s="1138"/>
      <c r="Q18" s="1139"/>
      <c r="R18" s="1138"/>
      <c r="S18" s="1139"/>
      <c r="T18" s="1141" t="s">
        <v>23</v>
      </c>
      <c r="U18" s="1139"/>
      <c r="V18" s="1139"/>
      <c r="W18" s="1139"/>
      <c r="X18" s="1139"/>
      <c r="Y18" s="1139"/>
      <c r="Z18" s="1139"/>
      <c r="AA18" s="1139"/>
      <c r="AB18" s="1138" t="s">
        <v>305</v>
      </c>
      <c r="AC18" s="1139"/>
      <c r="AD18" s="1139"/>
      <c r="AE18" s="1139"/>
      <c r="AF18" s="1139"/>
      <c r="AG18" s="1138" t="s">
        <v>306</v>
      </c>
      <c r="AH18" s="1139"/>
      <c r="AI18" s="1139"/>
      <c r="AJ18" s="1154" t="s">
        <v>85</v>
      </c>
      <c r="AK18" s="1154"/>
      <c r="AL18" s="1154"/>
      <c r="AM18" s="1154"/>
      <c r="AN18" s="1154"/>
      <c r="AO18" s="666">
        <v>162387016667</v>
      </c>
      <c r="AP18" s="666">
        <v>151000019096</v>
      </c>
      <c r="AQ18" s="666">
        <v>2004997571</v>
      </c>
      <c r="AR18" s="780">
        <v>9382000000</v>
      </c>
      <c r="AS18" s="666">
        <v>109124950950</v>
      </c>
      <c r="AT18" s="666">
        <v>41875068146</v>
      </c>
      <c r="AU18" s="666">
        <v>107834601700</v>
      </c>
      <c r="AV18" s="666">
        <v>1290349250</v>
      </c>
      <c r="AW18" s="666">
        <v>107834601700</v>
      </c>
      <c r="AX18" s="666">
        <v>0</v>
      </c>
      <c r="AY18" s="666">
        <v>107033297530</v>
      </c>
      <c r="AZ18" s="666">
        <v>801304170</v>
      </c>
      <c r="BA18" s="666">
        <v>245233711</v>
      </c>
      <c r="BB18" s="667"/>
      <c r="BC18" s="668">
        <v>0.67200539297903228</v>
      </c>
      <c r="BD18" s="668">
        <v>0.98817548838495028</v>
      </c>
    </row>
    <row r="19" spans="2:56" s="642" customFormat="1" x14ac:dyDescent="0.25">
      <c r="B19" s="1138" t="s">
        <v>34</v>
      </c>
      <c r="C19" s="1139"/>
      <c r="D19" s="1138" t="s">
        <v>314</v>
      </c>
      <c r="E19" s="1139"/>
      <c r="F19" s="1138"/>
      <c r="G19" s="1139"/>
      <c r="H19" s="1138"/>
      <c r="I19" s="1139"/>
      <c r="J19" s="1138"/>
      <c r="K19" s="1139"/>
      <c r="L19" s="1139"/>
      <c r="M19" s="1138"/>
      <c r="N19" s="1139"/>
      <c r="O19" s="1139"/>
      <c r="P19" s="1138"/>
      <c r="Q19" s="1139"/>
      <c r="R19" s="1138"/>
      <c r="S19" s="1139"/>
      <c r="T19" s="1141" t="s">
        <v>25</v>
      </c>
      <c r="U19" s="1139"/>
      <c r="V19" s="1139"/>
      <c r="W19" s="1139"/>
      <c r="X19" s="1139"/>
      <c r="Y19" s="1139"/>
      <c r="Z19" s="1139"/>
      <c r="AA19" s="1139"/>
      <c r="AB19" s="1138" t="s">
        <v>305</v>
      </c>
      <c r="AC19" s="1139"/>
      <c r="AD19" s="1139"/>
      <c r="AE19" s="1139"/>
      <c r="AF19" s="1139"/>
      <c r="AG19" s="1138" t="s">
        <v>306</v>
      </c>
      <c r="AH19" s="1139"/>
      <c r="AI19" s="1139"/>
      <c r="AJ19" s="1152" t="s">
        <v>687</v>
      </c>
      <c r="AK19" s="1152"/>
      <c r="AL19" s="1152"/>
      <c r="AM19" s="1152"/>
      <c r="AN19" s="1152"/>
      <c r="AO19" s="666">
        <f>+AO71+AO72</f>
        <v>18461500000</v>
      </c>
      <c r="AP19" s="666">
        <f t="shared" ref="AP19:BA19" si="0">+AP71+AP72</f>
        <v>13896228043.18</v>
      </c>
      <c r="AQ19" s="666">
        <f t="shared" si="0"/>
        <v>4565271956.8199997</v>
      </c>
      <c r="AR19" s="780">
        <f t="shared" si="0"/>
        <v>0</v>
      </c>
      <c r="AS19" s="666">
        <f t="shared" si="0"/>
        <v>9581406103.2999992</v>
      </c>
      <c r="AT19" s="666">
        <f t="shared" si="0"/>
        <v>4314821939.8800001</v>
      </c>
      <c r="AU19" s="666">
        <f t="shared" si="0"/>
        <v>5704260729.8400002</v>
      </c>
      <c r="AV19" s="666">
        <f t="shared" si="0"/>
        <v>3877145373.46</v>
      </c>
      <c r="AW19" s="666">
        <f t="shared" si="0"/>
        <v>5700192671.8400002</v>
      </c>
      <c r="AX19" s="666">
        <f t="shared" si="0"/>
        <v>4068058</v>
      </c>
      <c r="AY19" s="666">
        <f t="shared" si="0"/>
        <v>5700192671.8400002</v>
      </c>
      <c r="AZ19" s="666">
        <f t="shared" si="0"/>
        <v>0</v>
      </c>
      <c r="BA19" s="666">
        <f t="shared" si="0"/>
        <v>2918088</v>
      </c>
      <c r="BB19" s="667"/>
      <c r="BC19" s="668">
        <v>0.6410347600529166</v>
      </c>
      <c r="BD19" s="668">
        <v>0.61578386607195468</v>
      </c>
    </row>
    <row r="20" spans="2:56" s="642" customFormat="1" x14ac:dyDescent="0.25">
      <c r="B20" s="1138" t="s">
        <v>34</v>
      </c>
      <c r="C20" s="1139"/>
      <c r="D20" s="1138" t="s">
        <v>321</v>
      </c>
      <c r="E20" s="1139"/>
      <c r="F20" s="1138"/>
      <c r="G20" s="1139"/>
      <c r="H20" s="1138"/>
      <c r="I20" s="1139"/>
      <c r="J20" s="1138"/>
      <c r="K20" s="1139"/>
      <c r="L20" s="1139"/>
      <c r="M20" s="1138"/>
      <c r="N20" s="1139"/>
      <c r="O20" s="1139"/>
      <c r="P20" s="1138"/>
      <c r="Q20" s="1139"/>
      <c r="R20" s="1138"/>
      <c r="S20" s="1139"/>
      <c r="T20" s="1141" t="s">
        <v>26</v>
      </c>
      <c r="U20" s="1139"/>
      <c r="V20" s="1139"/>
      <c r="W20" s="1139"/>
      <c r="X20" s="1139"/>
      <c r="Y20" s="1139"/>
      <c r="Z20" s="1139"/>
      <c r="AA20" s="1139"/>
      <c r="AB20" s="1138" t="s">
        <v>305</v>
      </c>
      <c r="AC20" s="1139"/>
      <c r="AD20" s="1139"/>
      <c r="AE20" s="1139"/>
      <c r="AF20" s="1139"/>
      <c r="AG20" s="1138" t="s">
        <v>306</v>
      </c>
      <c r="AH20" s="1139"/>
      <c r="AI20" s="1139"/>
      <c r="AJ20" s="1152" t="s">
        <v>895</v>
      </c>
      <c r="AK20" s="1152"/>
      <c r="AL20" s="1152"/>
      <c r="AM20" s="1152"/>
      <c r="AN20" s="1152"/>
      <c r="AO20" s="666">
        <f>+AO170+AO171+AO172</f>
        <v>278937100000</v>
      </c>
      <c r="AP20" s="666">
        <f t="shared" ref="AP20:BA20" si="1">+AP170+AP171+AP172</f>
        <v>220395504466</v>
      </c>
      <c r="AQ20" s="666">
        <f t="shared" si="1"/>
        <v>52541595534</v>
      </c>
      <c r="AR20" s="780">
        <f t="shared" si="1"/>
        <v>6000000000</v>
      </c>
      <c r="AS20" s="666">
        <f t="shared" si="1"/>
        <v>208158266868</v>
      </c>
      <c r="AT20" s="666">
        <f t="shared" si="1"/>
        <v>12237237598</v>
      </c>
      <c r="AU20" s="666">
        <f t="shared" si="1"/>
        <v>117237294369</v>
      </c>
      <c r="AV20" s="666">
        <f t="shared" si="1"/>
        <v>90920972499</v>
      </c>
      <c r="AW20" s="666">
        <f t="shared" si="1"/>
        <v>116924666979</v>
      </c>
      <c r="AX20" s="666">
        <f t="shared" si="1"/>
        <v>312627390</v>
      </c>
      <c r="AY20" s="666">
        <f t="shared" si="1"/>
        <v>116924666979</v>
      </c>
      <c r="AZ20" s="666">
        <f t="shared" si="1"/>
        <v>0</v>
      </c>
      <c r="BA20" s="666">
        <f t="shared" si="1"/>
        <v>2742263</v>
      </c>
      <c r="BB20" s="667"/>
      <c r="BC20" s="668">
        <v>0.91113324568366272</v>
      </c>
      <c r="BD20" s="668">
        <v>0.55255872397725059</v>
      </c>
    </row>
    <row r="21" spans="2:56" x14ac:dyDescent="0.25">
      <c r="B21" s="1149"/>
      <c r="C21" s="1151"/>
      <c r="D21" s="1148"/>
      <c r="E21" s="1151"/>
      <c r="F21" s="1149"/>
      <c r="G21" s="1151"/>
      <c r="H21" s="1149"/>
      <c r="I21" s="1151"/>
      <c r="J21" s="1149"/>
      <c r="K21" s="1150"/>
      <c r="L21" s="1151"/>
      <c r="M21" s="1149"/>
      <c r="N21" s="1150"/>
      <c r="O21" s="1151"/>
      <c r="P21" s="1149"/>
      <c r="Q21" s="1151"/>
      <c r="R21" s="1149"/>
      <c r="S21" s="1151"/>
      <c r="T21" s="1149"/>
      <c r="U21" s="1150"/>
      <c r="V21" s="1150"/>
      <c r="W21" s="1150"/>
      <c r="X21" s="1150"/>
      <c r="Y21" s="1150"/>
      <c r="Z21" s="1150"/>
      <c r="AA21" s="1151"/>
      <c r="AB21" s="1149"/>
      <c r="AC21" s="1150"/>
      <c r="AD21" s="1150"/>
      <c r="AE21" s="1150"/>
      <c r="AF21" s="1151"/>
      <c r="AG21" s="1149"/>
      <c r="AH21" s="1150"/>
      <c r="AI21" s="1151"/>
      <c r="AJ21" s="1153"/>
      <c r="AK21" s="1147"/>
      <c r="AL21" s="1147"/>
      <c r="AM21" s="1147"/>
      <c r="AN21" s="1148"/>
      <c r="AO21" s="664">
        <f>+SUM(AO18:AO20)</f>
        <v>459785616667</v>
      </c>
      <c r="AP21" s="664">
        <f>+SUM(AP18:AP20)</f>
        <v>385291751605.17999</v>
      </c>
      <c r="AQ21" s="664">
        <f t="shared" ref="AQ21:BA21" si="2">+SUM(AQ18:AQ20)</f>
        <v>59111865061.82</v>
      </c>
      <c r="AR21" s="779">
        <f t="shared" si="2"/>
        <v>15382000000</v>
      </c>
      <c r="AS21" s="664">
        <f t="shared" si="2"/>
        <v>326864623921.29999</v>
      </c>
      <c r="AT21" s="664">
        <f t="shared" si="2"/>
        <v>58427127683.879997</v>
      </c>
      <c r="AU21" s="664">
        <f t="shared" si="2"/>
        <v>230776156798.84</v>
      </c>
      <c r="AV21" s="664">
        <f t="shared" si="2"/>
        <v>96088467122.460007</v>
      </c>
      <c r="AW21" s="664">
        <f t="shared" si="2"/>
        <v>230459461350.84</v>
      </c>
      <c r="AX21" s="664">
        <f t="shared" si="2"/>
        <v>316695448</v>
      </c>
      <c r="AY21" s="664">
        <f t="shared" si="2"/>
        <v>229658157180.84</v>
      </c>
      <c r="AZ21" s="664">
        <f t="shared" si="2"/>
        <v>801304170</v>
      </c>
      <c r="BA21" s="664">
        <f t="shared" si="2"/>
        <v>250894062</v>
      </c>
      <c r="BC21" s="665">
        <v>0.91113324568366272</v>
      </c>
      <c r="BD21" s="665">
        <v>0.55255872397725059</v>
      </c>
    </row>
    <row r="22" spans="2:56" s="642" customFormat="1" x14ac:dyDescent="0.25">
      <c r="B22" s="1138" t="s">
        <v>119</v>
      </c>
      <c r="C22" s="1139"/>
      <c r="D22" s="1138"/>
      <c r="E22" s="1139"/>
      <c r="F22" s="1138"/>
      <c r="G22" s="1139"/>
      <c r="H22" s="1138"/>
      <c r="I22" s="1139"/>
      <c r="J22" s="1138"/>
      <c r="K22" s="1139"/>
      <c r="L22" s="1139"/>
      <c r="M22" s="1138"/>
      <c r="N22" s="1139"/>
      <c r="O22" s="1139"/>
      <c r="P22" s="1138"/>
      <c r="Q22" s="1139"/>
      <c r="R22" s="1138"/>
      <c r="S22" s="1139"/>
      <c r="T22" s="1141" t="s">
        <v>27</v>
      </c>
      <c r="U22" s="1139"/>
      <c r="V22" s="1139"/>
      <c r="W22" s="1139"/>
      <c r="X22" s="1139"/>
      <c r="Y22" s="1139"/>
      <c r="Z22" s="1139"/>
      <c r="AA22" s="1139"/>
      <c r="AB22" s="1138" t="s">
        <v>305</v>
      </c>
      <c r="AC22" s="1139"/>
      <c r="AD22" s="1139"/>
      <c r="AE22" s="1139"/>
      <c r="AF22" s="1139"/>
      <c r="AG22" s="1138" t="s">
        <v>306</v>
      </c>
      <c r="AH22" s="1139"/>
      <c r="AI22" s="1139"/>
      <c r="AJ22" s="1152" t="s">
        <v>896</v>
      </c>
      <c r="AK22" s="1152"/>
      <c r="AL22" s="1152"/>
      <c r="AM22" s="1152"/>
      <c r="AN22" s="1152"/>
      <c r="AO22" s="666">
        <f>+AO192+AO193+AO194</f>
        <v>33485745822</v>
      </c>
      <c r="AP22" s="666">
        <f t="shared" ref="AP22:BA22" si="3">+AP192+AP193+AP194</f>
        <v>18509939694</v>
      </c>
      <c r="AQ22" s="666">
        <f t="shared" si="3"/>
        <v>4779306128</v>
      </c>
      <c r="AR22" s="780">
        <f t="shared" si="3"/>
        <v>10846500000</v>
      </c>
      <c r="AS22" s="666">
        <f t="shared" si="3"/>
        <v>15205035692</v>
      </c>
      <c r="AT22" s="666">
        <f t="shared" si="3"/>
        <v>3304904002</v>
      </c>
      <c r="AU22" s="666">
        <f t="shared" si="3"/>
        <v>4086040211.0500002</v>
      </c>
      <c r="AV22" s="666">
        <f t="shared" si="3"/>
        <v>11118995480.950001</v>
      </c>
      <c r="AW22" s="666">
        <f t="shared" si="3"/>
        <v>4062603698.0500002</v>
      </c>
      <c r="AX22" s="666">
        <f t="shared" si="3"/>
        <v>23436513</v>
      </c>
      <c r="AY22" s="666">
        <f t="shared" si="3"/>
        <v>4062603698.0500002</v>
      </c>
      <c r="AZ22" s="666">
        <f t="shared" si="3"/>
        <v>0</v>
      </c>
      <c r="BA22" s="666">
        <f t="shared" si="3"/>
        <v>1718802</v>
      </c>
      <c r="BB22" s="667"/>
      <c r="BC22" s="668">
        <v>0.38190788043203033</v>
      </c>
      <c r="BD22" s="668">
        <v>0.38974510686961511</v>
      </c>
    </row>
    <row r="23" spans="2:56" x14ac:dyDescent="0.25">
      <c r="B23" s="1149"/>
      <c r="C23" s="1151"/>
      <c r="D23" s="1148"/>
      <c r="E23" s="1151"/>
      <c r="F23" s="1149"/>
      <c r="G23" s="1151"/>
      <c r="H23" s="1149"/>
      <c r="I23" s="1151"/>
      <c r="J23" s="1149"/>
      <c r="K23" s="1150"/>
      <c r="L23" s="1151"/>
      <c r="M23" s="1149"/>
      <c r="N23" s="1150"/>
      <c r="O23" s="1151"/>
      <c r="P23" s="1149"/>
      <c r="Q23" s="1151"/>
      <c r="R23" s="1149"/>
      <c r="S23" s="1151"/>
      <c r="T23" s="1149"/>
      <c r="U23" s="1150"/>
      <c r="V23" s="1150"/>
      <c r="W23" s="1150"/>
      <c r="X23" s="1150"/>
      <c r="Y23" s="1150"/>
      <c r="Z23" s="1150"/>
      <c r="AA23" s="1151"/>
      <c r="AB23" s="1149"/>
      <c r="AC23" s="1150"/>
      <c r="AD23" s="1150"/>
      <c r="AE23" s="1150"/>
      <c r="AF23" s="1151"/>
      <c r="AG23" s="1149"/>
      <c r="AH23" s="1150"/>
      <c r="AI23" s="1151"/>
      <c r="AJ23" s="1153"/>
      <c r="AK23" s="1147"/>
      <c r="AL23" s="1147"/>
      <c r="AM23" s="1147"/>
      <c r="AN23" s="1148"/>
      <c r="AO23" s="664">
        <f>+AO21+AO22</f>
        <v>493271362489</v>
      </c>
      <c r="AP23" s="664">
        <f>+AP21+AP22</f>
        <v>403801691299.17999</v>
      </c>
      <c r="AQ23" s="664">
        <f t="shared" ref="AQ23:BB23" si="4">+AQ21+AQ22</f>
        <v>63891171189.82</v>
      </c>
      <c r="AR23" s="779">
        <f t="shared" si="4"/>
        <v>26228500000</v>
      </c>
      <c r="AS23" s="664">
        <f t="shared" si="4"/>
        <v>342069659613.29999</v>
      </c>
      <c r="AT23" s="664">
        <f t="shared" si="4"/>
        <v>61732031685.879997</v>
      </c>
      <c r="AU23" s="664">
        <f t="shared" si="4"/>
        <v>234862197009.88998</v>
      </c>
      <c r="AV23" s="664">
        <f t="shared" si="4"/>
        <v>107207462603.41</v>
      </c>
      <c r="AW23" s="664">
        <f t="shared" si="4"/>
        <v>234522065048.88998</v>
      </c>
      <c r="AX23" s="664">
        <f t="shared" si="4"/>
        <v>340131961</v>
      </c>
      <c r="AY23" s="664">
        <f t="shared" si="4"/>
        <v>233720760878.88998</v>
      </c>
      <c r="AZ23" s="664">
        <f t="shared" si="4"/>
        <v>801304170</v>
      </c>
      <c r="BA23" s="664">
        <f t="shared" si="4"/>
        <v>252612864</v>
      </c>
      <c r="BB23" s="664">
        <f t="shared" si="4"/>
        <v>0</v>
      </c>
      <c r="BC23" s="665">
        <v>0.91113324568366272</v>
      </c>
      <c r="BD23" s="665">
        <v>0.55255872397725059</v>
      </c>
    </row>
    <row r="24" spans="2:56" s="642" customFormat="1" x14ac:dyDescent="0.25">
      <c r="B24" s="1138"/>
      <c r="C24" s="1139"/>
      <c r="D24" s="1138"/>
      <c r="E24" s="1139"/>
      <c r="F24" s="1138"/>
      <c r="G24" s="1139"/>
      <c r="H24" s="1138"/>
      <c r="I24" s="1139"/>
      <c r="J24" s="1138"/>
      <c r="K24" s="1139"/>
      <c r="L24" s="1139"/>
      <c r="M24" s="1138"/>
      <c r="N24" s="1139"/>
      <c r="O24" s="1139"/>
      <c r="P24" s="1138"/>
      <c r="Q24" s="1139"/>
      <c r="R24" s="1138"/>
      <c r="S24" s="1139"/>
      <c r="T24" s="1141"/>
      <c r="U24" s="1139"/>
      <c r="V24" s="1139"/>
      <c r="W24" s="1139"/>
      <c r="X24" s="1139"/>
      <c r="Y24" s="1139"/>
      <c r="Z24" s="1139"/>
      <c r="AA24" s="1139"/>
      <c r="AB24" s="1138"/>
      <c r="AC24" s="1139"/>
      <c r="AD24" s="1139"/>
      <c r="AE24" s="1139"/>
      <c r="AF24" s="1139"/>
      <c r="AG24" s="1138"/>
      <c r="AH24" s="1139"/>
      <c r="AI24" s="1139"/>
      <c r="AJ24" s="1152"/>
      <c r="AK24" s="1152"/>
      <c r="AL24" s="1152"/>
      <c r="AM24" s="1152"/>
      <c r="AN24" s="1152"/>
      <c r="AO24" s="666"/>
      <c r="AP24" s="666">
        <v>403801691299.18005</v>
      </c>
      <c r="AQ24" s="666"/>
      <c r="AR24" s="780"/>
      <c r="AS24" s="666">
        <v>342069659613.29999</v>
      </c>
      <c r="AT24" s="666"/>
      <c r="AU24" s="666">
        <v>234862197009.89001</v>
      </c>
      <c r="AV24" s="666"/>
      <c r="AW24" s="666">
        <v>234522065048.88998</v>
      </c>
      <c r="AX24" s="666"/>
      <c r="AY24" s="666"/>
      <c r="AZ24" s="666"/>
      <c r="BA24" s="666"/>
      <c r="BB24" s="667"/>
      <c r="BC24" s="668"/>
      <c r="BD24" s="668"/>
    </row>
    <row r="25" spans="2:56" s="642" customFormat="1" x14ac:dyDescent="0.25">
      <c r="B25" s="1138"/>
      <c r="C25" s="1139"/>
      <c r="D25" s="1138"/>
      <c r="E25" s="1139"/>
      <c r="F25" s="1138"/>
      <c r="G25" s="1139"/>
      <c r="H25" s="1138"/>
      <c r="I25" s="1139"/>
      <c r="J25" s="1138"/>
      <c r="K25" s="1139"/>
      <c r="L25" s="1139"/>
      <c r="M25" s="1138"/>
      <c r="N25" s="1139"/>
      <c r="O25" s="1139"/>
      <c r="P25" s="1138"/>
      <c r="Q25" s="1139"/>
      <c r="R25" s="1138"/>
      <c r="S25" s="1139"/>
      <c r="T25" s="1141"/>
      <c r="U25" s="1139"/>
      <c r="V25" s="1139"/>
      <c r="W25" s="1139"/>
      <c r="X25" s="1139"/>
      <c r="Y25" s="1139"/>
      <c r="Z25" s="1139"/>
      <c r="AA25" s="1139"/>
      <c r="AB25" s="1138"/>
      <c r="AC25" s="1139"/>
      <c r="AD25" s="1139"/>
      <c r="AE25" s="1139"/>
      <c r="AF25" s="1139"/>
      <c r="AG25" s="1138"/>
      <c r="AH25" s="1139"/>
      <c r="AI25" s="1139"/>
      <c r="AJ25" s="1152"/>
      <c r="AK25" s="1152"/>
      <c r="AL25" s="1152"/>
      <c r="AM25" s="1152"/>
      <c r="AN25" s="1152"/>
      <c r="AO25" s="666"/>
      <c r="AP25" s="666">
        <f>+AP23-AP24</f>
        <v>0</v>
      </c>
      <c r="AQ25" s="666"/>
      <c r="AR25" s="780"/>
      <c r="AS25" s="666">
        <f>+AS23-AS24</f>
        <v>0</v>
      </c>
      <c r="AT25" s="666"/>
      <c r="AU25" s="666">
        <f>+AU23-AU24</f>
        <v>0</v>
      </c>
      <c r="AV25" s="666"/>
      <c r="AW25" s="666">
        <f>+AW23-AW24</f>
        <v>0</v>
      </c>
      <c r="AX25" s="666"/>
      <c r="AY25" s="666"/>
      <c r="AZ25" s="666"/>
      <c r="BA25" s="666"/>
      <c r="BB25" s="667"/>
      <c r="BC25" s="668"/>
      <c r="BD25" s="668"/>
    </row>
    <row r="26" spans="2:56" x14ac:dyDescent="0.25">
      <c r="B26" s="643"/>
      <c r="D26" s="643"/>
      <c r="F26" s="643"/>
      <c r="H26" s="643"/>
      <c r="J26" s="643"/>
      <c r="M26" s="643"/>
      <c r="P26" s="643"/>
      <c r="R26" s="643"/>
      <c r="T26" s="645"/>
      <c r="AB26" s="643"/>
      <c r="AG26" s="643"/>
      <c r="AJ26" s="360"/>
      <c r="AK26" s="669"/>
      <c r="AL26" s="669"/>
      <c r="AM26" s="669"/>
      <c r="AN26" s="669"/>
      <c r="AO26" s="670"/>
      <c r="AP26" s="670"/>
      <c r="AQ26" s="670"/>
      <c r="AR26" s="781"/>
      <c r="AS26" s="670"/>
      <c r="AT26" s="670"/>
      <c r="AU26" s="687"/>
      <c r="AV26" s="670"/>
      <c r="AW26" s="670"/>
      <c r="AX26" s="670"/>
      <c r="AY26" s="670"/>
      <c r="AZ26" s="670"/>
      <c r="BA26" s="670"/>
      <c r="BC26" s="671"/>
      <c r="BD26" s="671"/>
    </row>
    <row r="27" spans="2:56" x14ac:dyDescent="0.25">
      <c r="B27" s="643"/>
      <c r="D27" s="643"/>
      <c r="F27" s="643"/>
      <c r="H27" s="643"/>
      <c r="J27" s="643"/>
      <c r="M27" s="643"/>
      <c r="P27" s="643"/>
      <c r="R27" s="643"/>
      <c r="T27" s="645"/>
      <c r="AB27" s="643"/>
      <c r="AG27" s="643"/>
      <c r="AJ27" s="360"/>
      <c r="AK27" s="669"/>
      <c r="AL27" s="669"/>
      <c r="AM27" s="669"/>
      <c r="AN27" s="669"/>
      <c r="AO27" s="670">
        <f>+AO268-AO269</f>
        <v>1200000000</v>
      </c>
      <c r="AP27" s="670">
        <f>+AO27-AR268</f>
        <v>200000000</v>
      </c>
      <c r="AQ27" s="670"/>
      <c r="AR27" s="781"/>
      <c r="AS27" s="670"/>
      <c r="AT27" s="670"/>
      <c r="AU27" s="670"/>
      <c r="AV27" s="670"/>
      <c r="AW27" s="670"/>
      <c r="AX27" s="670"/>
      <c r="AY27" s="670"/>
      <c r="AZ27" s="670"/>
      <c r="BA27" s="670"/>
      <c r="BC27" s="671"/>
      <c r="BD27" s="671"/>
    </row>
    <row r="28" spans="2:56" s="736" customFormat="1" ht="36" customHeight="1" x14ac:dyDescent="0.25">
      <c r="B28" s="1149" t="s">
        <v>279</v>
      </c>
      <c r="C28" s="1151"/>
      <c r="D28" s="1148" t="s">
        <v>280</v>
      </c>
      <c r="E28" s="1151"/>
      <c r="F28" s="1149" t="s">
        <v>281</v>
      </c>
      <c r="G28" s="1151"/>
      <c r="H28" s="1149" t="s">
        <v>282</v>
      </c>
      <c r="I28" s="1151"/>
      <c r="J28" s="1149" t="s">
        <v>283</v>
      </c>
      <c r="K28" s="1150"/>
      <c r="L28" s="1151"/>
      <c r="M28" s="1149" t="s">
        <v>284</v>
      </c>
      <c r="N28" s="1150"/>
      <c r="O28" s="1151"/>
      <c r="P28" s="1149" t="s">
        <v>285</v>
      </c>
      <c r="Q28" s="1151"/>
      <c r="R28" s="1149" t="s">
        <v>286</v>
      </c>
      <c r="S28" s="1151"/>
      <c r="T28" s="1149" t="s">
        <v>287</v>
      </c>
      <c r="U28" s="1150"/>
      <c r="V28" s="1150"/>
      <c r="W28" s="1150"/>
      <c r="X28" s="1150"/>
      <c r="Y28" s="1150"/>
      <c r="Z28" s="1150"/>
      <c r="AA28" s="1151"/>
      <c r="AB28" s="1149" t="s">
        <v>288</v>
      </c>
      <c r="AC28" s="1150"/>
      <c r="AD28" s="1150"/>
      <c r="AE28" s="1150"/>
      <c r="AF28" s="1151"/>
      <c r="AG28" s="1149" t="s">
        <v>289</v>
      </c>
      <c r="AH28" s="1150"/>
      <c r="AI28" s="1151"/>
      <c r="AJ28" s="738" t="s">
        <v>290</v>
      </c>
      <c r="AK28" s="1147"/>
      <c r="AL28" s="1147"/>
      <c r="AM28" s="1147"/>
      <c r="AN28" s="1148"/>
      <c r="AO28" s="664" t="s">
        <v>292</v>
      </c>
      <c r="AP28" s="664" t="s">
        <v>293</v>
      </c>
      <c r="AQ28" s="664" t="s">
        <v>294</v>
      </c>
      <c r="AR28" s="779" t="s">
        <v>295</v>
      </c>
      <c r="AS28" s="664" t="s">
        <v>296</v>
      </c>
      <c r="AT28" s="664" t="s">
        <v>297</v>
      </c>
      <c r="AU28" s="664" t="s">
        <v>298</v>
      </c>
      <c r="AV28" s="664" t="s">
        <v>299</v>
      </c>
      <c r="AW28" s="664" t="s">
        <v>300</v>
      </c>
      <c r="AX28" s="664" t="s">
        <v>301</v>
      </c>
      <c r="AY28" s="664" t="s">
        <v>302</v>
      </c>
      <c r="AZ28" s="664" t="s">
        <v>303</v>
      </c>
      <c r="BA28" s="664" t="s">
        <v>304</v>
      </c>
      <c r="BB28" s="659"/>
      <c r="BC28" s="665" t="s">
        <v>893</v>
      </c>
      <c r="BD28" s="665" t="s">
        <v>894</v>
      </c>
    </row>
    <row r="29" spans="2:56" ht="15" hidden="1" customHeight="1" x14ac:dyDescent="0.25">
      <c r="B29" s="1089" t="s">
        <v>34</v>
      </c>
      <c r="C29" s="1120"/>
      <c r="D29" s="1089"/>
      <c r="E29" s="1120"/>
      <c r="F29" s="1089"/>
      <c r="G29" s="1120"/>
      <c r="H29" s="1089"/>
      <c r="I29" s="1120"/>
      <c r="J29" s="1089"/>
      <c r="K29" s="1120"/>
      <c r="L29" s="1120"/>
      <c r="M29" s="1089"/>
      <c r="N29" s="1120"/>
      <c r="O29" s="1120"/>
      <c r="P29" s="1089"/>
      <c r="Q29" s="1120"/>
      <c r="R29" s="1089"/>
      <c r="S29" s="1120"/>
      <c r="T29" s="1096" t="s">
        <v>24</v>
      </c>
      <c r="U29" s="1120"/>
      <c r="V29" s="1120"/>
      <c r="W29" s="1120"/>
      <c r="X29" s="1120"/>
      <c r="Y29" s="1120"/>
      <c r="Z29" s="1120"/>
      <c r="AA29" s="1120"/>
      <c r="AB29" s="1089" t="s">
        <v>305</v>
      </c>
      <c r="AC29" s="1120"/>
      <c r="AD29" s="1120"/>
      <c r="AE29" s="1120"/>
      <c r="AF29" s="1120"/>
      <c r="AG29" s="1089" t="s">
        <v>306</v>
      </c>
      <c r="AH29" s="1120"/>
      <c r="AI29" s="1120"/>
      <c r="AJ29" s="360" t="s">
        <v>85</v>
      </c>
      <c r="AK29" s="1146"/>
      <c r="AL29" s="1146"/>
      <c r="AM29" s="1146"/>
      <c r="AN29" s="1146"/>
      <c r="AO29" s="511">
        <v>388731630846</v>
      </c>
      <c r="AP29" s="511">
        <v>365290960447.17999</v>
      </c>
      <c r="AQ29" s="511">
        <v>8058670398.8199997</v>
      </c>
      <c r="AR29" s="702">
        <v>15382000000</v>
      </c>
      <c r="AS29" s="511">
        <v>311454719908.29999</v>
      </c>
      <c r="AT29" s="511">
        <v>53836240538.879997</v>
      </c>
      <c r="AU29" s="511">
        <v>220243626170.84</v>
      </c>
      <c r="AV29" s="511">
        <v>91211093737.460007</v>
      </c>
      <c r="AW29" s="511">
        <v>220218943623.84</v>
      </c>
      <c r="AX29" s="511">
        <v>24682547</v>
      </c>
      <c r="AY29" s="511">
        <v>219417639453.84</v>
      </c>
      <c r="AZ29" s="511">
        <v>801304170</v>
      </c>
      <c r="BA29" s="511">
        <v>250894062</v>
      </c>
      <c r="BB29" s="644"/>
      <c r="BC29" s="672">
        <f>+AS29/AO29</f>
        <v>0.8012075560470302</v>
      </c>
      <c r="BD29" s="672">
        <f>+AW29/AS29</f>
        <v>0.70706568097178923</v>
      </c>
    </row>
    <row r="30" spans="2:56" ht="15" hidden="1" customHeight="1" x14ac:dyDescent="0.25">
      <c r="B30" s="1089" t="s">
        <v>34</v>
      </c>
      <c r="C30" s="1120"/>
      <c r="D30" s="1089"/>
      <c r="E30" s="1120"/>
      <c r="F30" s="1089"/>
      <c r="G30" s="1120"/>
      <c r="H30" s="1089"/>
      <c r="I30" s="1120"/>
      <c r="J30" s="1089"/>
      <c r="K30" s="1120"/>
      <c r="L30" s="1120"/>
      <c r="M30" s="1089"/>
      <c r="N30" s="1120"/>
      <c r="O30" s="1120"/>
      <c r="P30" s="1089"/>
      <c r="Q30" s="1120"/>
      <c r="R30" s="1089"/>
      <c r="S30" s="1120"/>
      <c r="T30" s="1096" t="s">
        <v>24</v>
      </c>
      <c r="U30" s="1120"/>
      <c r="V30" s="1120"/>
      <c r="W30" s="1120"/>
      <c r="X30" s="1120"/>
      <c r="Y30" s="1120"/>
      <c r="Z30" s="1120"/>
      <c r="AA30" s="1120"/>
      <c r="AB30" s="1089" t="s">
        <v>305</v>
      </c>
      <c r="AC30" s="1120"/>
      <c r="AD30" s="1120"/>
      <c r="AE30" s="1120"/>
      <c r="AF30" s="1120"/>
      <c r="AG30" s="1089" t="s">
        <v>306</v>
      </c>
      <c r="AH30" s="1120"/>
      <c r="AI30" s="1120"/>
      <c r="AJ30" s="360" t="s">
        <v>335</v>
      </c>
      <c r="AK30" s="1090"/>
      <c r="AL30" s="1090"/>
      <c r="AM30" s="1090"/>
      <c r="AN30" s="1090"/>
      <c r="AO30" s="511">
        <v>4021085821</v>
      </c>
      <c r="AP30" s="511">
        <v>2249050843</v>
      </c>
      <c r="AQ30" s="511">
        <v>1772034978</v>
      </c>
      <c r="AR30" s="703">
        <v>0</v>
      </c>
      <c r="AS30" s="511">
        <v>324598665</v>
      </c>
      <c r="AT30" s="511">
        <v>1924452178</v>
      </c>
      <c r="AU30" s="511">
        <v>2555366</v>
      </c>
      <c r="AV30" s="511">
        <v>322043299</v>
      </c>
      <c r="AW30" s="512">
        <v>0</v>
      </c>
      <c r="AX30" s="511">
        <v>2555366</v>
      </c>
      <c r="AY30" s="512">
        <v>0</v>
      </c>
      <c r="AZ30" s="512">
        <v>0</v>
      </c>
      <c r="BA30" s="512">
        <v>0</v>
      </c>
      <c r="BB30" s="644"/>
      <c r="BC30" s="672">
        <f t="shared" ref="BC30:BC93" si="5">+AS30/AO30</f>
        <v>8.0724132597417647E-2</v>
      </c>
      <c r="BD30" s="672">
        <f t="shared" ref="BD30:BD93" si="6">+AW30/AS30</f>
        <v>0</v>
      </c>
    </row>
    <row r="31" spans="2:56" ht="15" hidden="1" customHeight="1" x14ac:dyDescent="0.25">
      <c r="B31" s="1089" t="s">
        <v>34</v>
      </c>
      <c r="C31" s="1120"/>
      <c r="D31" s="1089"/>
      <c r="E31" s="1120"/>
      <c r="F31" s="1089"/>
      <c r="G31" s="1120"/>
      <c r="H31" s="1089"/>
      <c r="I31" s="1120"/>
      <c r="J31" s="1089"/>
      <c r="K31" s="1120"/>
      <c r="L31" s="1120"/>
      <c r="M31" s="1089"/>
      <c r="N31" s="1120"/>
      <c r="O31" s="1120"/>
      <c r="P31" s="1089"/>
      <c r="Q31" s="1120"/>
      <c r="R31" s="1089"/>
      <c r="S31" s="1120"/>
      <c r="T31" s="1096" t="s">
        <v>24</v>
      </c>
      <c r="U31" s="1120"/>
      <c r="V31" s="1120"/>
      <c r="W31" s="1120"/>
      <c r="X31" s="1120"/>
      <c r="Y31" s="1120"/>
      <c r="Z31" s="1120"/>
      <c r="AA31" s="1120"/>
      <c r="AB31" s="1089" t="s">
        <v>305</v>
      </c>
      <c r="AC31" s="1120"/>
      <c r="AD31" s="1120"/>
      <c r="AE31" s="1120"/>
      <c r="AF31" s="1120"/>
      <c r="AG31" s="1089" t="s">
        <v>308</v>
      </c>
      <c r="AH31" s="1120"/>
      <c r="AI31" s="1120"/>
      <c r="AJ31" s="360" t="s">
        <v>100</v>
      </c>
      <c r="AK31" s="1090"/>
      <c r="AL31" s="1090"/>
      <c r="AM31" s="1090"/>
      <c r="AN31" s="1090"/>
      <c r="AO31" s="511">
        <v>519000000</v>
      </c>
      <c r="AP31" s="512">
        <v>0</v>
      </c>
      <c r="AQ31" s="511">
        <v>519000000</v>
      </c>
      <c r="AR31" s="703">
        <v>0</v>
      </c>
      <c r="AS31" s="512">
        <v>0</v>
      </c>
      <c r="AT31" s="512">
        <v>0</v>
      </c>
      <c r="AU31" s="512">
        <v>0</v>
      </c>
      <c r="AV31" s="512">
        <v>0</v>
      </c>
      <c r="AW31" s="512">
        <v>0</v>
      </c>
      <c r="AX31" s="512">
        <v>0</v>
      </c>
      <c r="AY31" s="512">
        <v>0</v>
      </c>
      <c r="AZ31" s="512">
        <v>0</v>
      </c>
      <c r="BA31" s="512">
        <v>0</v>
      </c>
      <c r="BB31" s="644"/>
      <c r="BC31" s="672">
        <f t="shared" si="5"/>
        <v>0</v>
      </c>
      <c r="BD31" s="672" t="e">
        <f t="shared" si="6"/>
        <v>#DIV/0!</v>
      </c>
    </row>
    <row r="32" spans="2:56" ht="15" hidden="1" customHeight="1" x14ac:dyDescent="0.25">
      <c r="B32" s="1089" t="s">
        <v>34</v>
      </c>
      <c r="C32" s="1120"/>
      <c r="D32" s="1089"/>
      <c r="E32" s="1120"/>
      <c r="F32" s="1089"/>
      <c r="G32" s="1120"/>
      <c r="H32" s="1089"/>
      <c r="I32" s="1120"/>
      <c r="J32" s="1089"/>
      <c r="K32" s="1120"/>
      <c r="L32" s="1120"/>
      <c r="M32" s="1089"/>
      <c r="N32" s="1120"/>
      <c r="O32" s="1120"/>
      <c r="P32" s="1089"/>
      <c r="Q32" s="1120"/>
      <c r="R32" s="1089"/>
      <c r="S32" s="1120"/>
      <c r="T32" s="1096" t="s">
        <v>24</v>
      </c>
      <c r="U32" s="1120"/>
      <c r="V32" s="1120"/>
      <c r="W32" s="1120"/>
      <c r="X32" s="1120"/>
      <c r="Y32" s="1120"/>
      <c r="Z32" s="1120"/>
      <c r="AA32" s="1120"/>
      <c r="AB32" s="1089" t="s">
        <v>305</v>
      </c>
      <c r="AC32" s="1120"/>
      <c r="AD32" s="1120"/>
      <c r="AE32" s="1120"/>
      <c r="AF32" s="1120"/>
      <c r="AG32" s="1089" t="s">
        <v>308</v>
      </c>
      <c r="AH32" s="1120"/>
      <c r="AI32" s="1120"/>
      <c r="AJ32" s="360" t="s">
        <v>43</v>
      </c>
      <c r="AK32" s="1090"/>
      <c r="AL32" s="1090"/>
      <c r="AM32" s="1090"/>
      <c r="AN32" s="1090"/>
      <c r="AO32" s="511">
        <v>66513900000</v>
      </c>
      <c r="AP32" s="511">
        <v>17751740315</v>
      </c>
      <c r="AQ32" s="511">
        <v>48762159685</v>
      </c>
      <c r="AR32" s="703">
        <v>0</v>
      </c>
      <c r="AS32" s="511">
        <v>15085305348</v>
      </c>
      <c r="AT32" s="511">
        <v>2666434967</v>
      </c>
      <c r="AU32" s="511">
        <v>10529975262</v>
      </c>
      <c r="AV32" s="511">
        <v>4555330086</v>
      </c>
      <c r="AW32" s="511">
        <v>10240517727</v>
      </c>
      <c r="AX32" s="511">
        <v>289457535</v>
      </c>
      <c r="AY32" s="511">
        <v>10240517727</v>
      </c>
      <c r="AZ32" s="512">
        <v>0</v>
      </c>
      <c r="BA32" s="512">
        <v>0</v>
      </c>
      <c r="BB32" s="644"/>
      <c r="BC32" s="672">
        <f t="shared" si="5"/>
        <v>0.22679929079485642</v>
      </c>
      <c r="BD32" s="672">
        <f t="shared" si="6"/>
        <v>0.67884059956119358</v>
      </c>
    </row>
    <row r="33" spans="1:56" s="642" customFormat="1" ht="15" hidden="1" customHeight="1" x14ac:dyDescent="0.25">
      <c r="A33" s="642" t="str">
        <f>+B33&amp;D33&amp;F33&amp;H33&amp;J33&amp;M33&amp;P33&amp;R33&amp;AJ33</f>
        <v>A110</v>
      </c>
      <c r="B33" s="1138" t="s">
        <v>34</v>
      </c>
      <c r="C33" s="1139"/>
      <c r="D33" s="1138" t="s">
        <v>311</v>
      </c>
      <c r="E33" s="1139"/>
      <c r="F33" s="1138"/>
      <c r="G33" s="1139"/>
      <c r="H33" s="1138"/>
      <c r="I33" s="1139"/>
      <c r="J33" s="1138"/>
      <c r="K33" s="1139"/>
      <c r="L33" s="1139"/>
      <c r="M33" s="1138"/>
      <c r="N33" s="1139"/>
      <c r="O33" s="1139"/>
      <c r="P33" s="1138"/>
      <c r="Q33" s="1139"/>
      <c r="R33" s="1138"/>
      <c r="S33" s="1139"/>
      <c r="T33" s="1141" t="s">
        <v>23</v>
      </c>
      <c r="U33" s="1139"/>
      <c r="V33" s="1139"/>
      <c r="W33" s="1139"/>
      <c r="X33" s="1139"/>
      <c r="Y33" s="1139"/>
      <c r="Z33" s="1139"/>
      <c r="AA33" s="1139"/>
      <c r="AB33" s="1138" t="s">
        <v>305</v>
      </c>
      <c r="AC33" s="1139"/>
      <c r="AD33" s="1139"/>
      <c r="AE33" s="1139"/>
      <c r="AF33" s="1139"/>
      <c r="AG33" s="1138" t="s">
        <v>306</v>
      </c>
      <c r="AH33" s="1139"/>
      <c r="AI33" s="1139"/>
      <c r="AJ33" s="538" t="s">
        <v>85</v>
      </c>
      <c r="AK33" s="1140"/>
      <c r="AL33" s="1140"/>
      <c r="AM33" s="1140"/>
      <c r="AN33" s="1140"/>
      <c r="AO33" s="666">
        <v>162387016667</v>
      </c>
      <c r="AP33" s="666">
        <v>151000019096</v>
      </c>
      <c r="AQ33" s="666">
        <v>2004997571</v>
      </c>
      <c r="AR33" s="701">
        <v>9382000000</v>
      </c>
      <c r="AS33" s="666">
        <v>109124950950</v>
      </c>
      <c r="AT33" s="666">
        <v>41875068146</v>
      </c>
      <c r="AU33" s="666">
        <v>107834601700</v>
      </c>
      <c r="AV33" s="666">
        <v>1290349250</v>
      </c>
      <c r="AW33" s="666">
        <v>107834601700</v>
      </c>
      <c r="AX33" s="666">
        <v>0</v>
      </c>
      <c r="AY33" s="666">
        <v>107033297530</v>
      </c>
      <c r="AZ33" s="666">
        <v>801304170</v>
      </c>
      <c r="BA33" s="666">
        <v>245233711</v>
      </c>
      <c r="BB33" s="667"/>
      <c r="BC33" s="668">
        <f t="shared" si="5"/>
        <v>0.67200539297903228</v>
      </c>
      <c r="BD33" s="668">
        <f t="shared" si="6"/>
        <v>0.98817548838495028</v>
      </c>
    </row>
    <row r="34" spans="1:56" ht="15" hidden="1" customHeight="1" x14ac:dyDescent="0.25">
      <c r="A34" s="642" t="str">
        <f t="shared" ref="A34:A97" si="7">+B34&amp;D34&amp;F34&amp;H34&amp;J34&amp;M34&amp;P34&amp;R34&amp;AJ34</f>
        <v>A1010</v>
      </c>
      <c r="B34" s="1089" t="s">
        <v>34</v>
      </c>
      <c r="C34" s="1120"/>
      <c r="D34" s="1089" t="s">
        <v>311</v>
      </c>
      <c r="E34" s="1120"/>
      <c r="F34" s="1089" t="s">
        <v>312</v>
      </c>
      <c r="G34" s="1120"/>
      <c r="H34" s="1089"/>
      <c r="I34" s="1120"/>
      <c r="J34" s="1089"/>
      <c r="K34" s="1120"/>
      <c r="L34" s="1120"/>
      <c r="M34" s="1089"/>
      <c r="N34" s="1120"/>
      <c r="O34" s="1120"/>
      <c r="P34" s="1089"/>
      <c r="Q34" s="1120"/>
      <c r="R34" s="1089"/>
      <c r="S34" s="1120"/>
      <c r="T34" s="1096" t="s">
        <v>23</v>
      </c>
      <c r="U34" s="1120"/>
      <c r="V34" s="1120"/>
      <c r="W34" s="1120"/>
      <c r="X34" s="1120"/>
      <c r="Y34" s="1120"/>
      <c r="Z34" s="1120"/>
      <c r="AA34" s="1120"/>
      <c r="AB34" s="1089" t="s">
        <v>305</v>
      </c>
      <c r="AC34" s="1120"/>
      <c r="AD34" s="1120"/>
      <c r="AE34" s="1120"/>
      <c r="AF34" s="1120"/>
      <c r="AG34" s="1089" t="s">
        <v>306</v>
      </c>
      <c r="AH34" s="1120"/>
      <c r="AI34" s="1120"/>
      <c r="AJ34" s="360" t="s">
        <v>85</v>
      </c>
      <c r="AK34" s="1090"/>
      <c r="AL34" s="1090"/>
      <c r="AM34" s="1090"/>
      <c r="AN34" s="1090"/>
      <c r="AO34" s="511">
        <v>162387016667</v>
      </c>
      <c r="AP34" s="511">
        <v>151000019096</v>
      </c>
      <c r="AQ34" s="511">
        <v>2004997571</v>
      </c>
      <c r="AR34" s="702">
        <v>9382000000</v>
      </c>
      <c r="AS34" s="511">
        <v>109124950950</v>
      </c>
      <c r="AT34" s="511">
        <v>41875068146</v>
      </c>
      <c r="AU34" s="511">
        <v>107834601700</v>
      </c>
      <c r="AV34" s="511">
        <v>1290349250</v>
      </c>
      <c r="AW34" s="511">
        <v>107834601700</v>
      </c>
      <c r="AX34" s="512">
        <v>0</v>
      </c>
      <c r="AY34" s="511">
        <v>107033297530</v>
      </c>
      <c r="AZ34" s="511">
        <v>801304170</v>
      </c>
      <c r="BA34" s="511">
        <v>245233711</v>
      </c>
      <c r="BB34" s="640"/>
      <c r="BC34" s="675">
        <f t="shared" si="5"/>
        <v>0.67200539297903228</v>
      </c>
      <c r="BD34" s="675">
        <f t="shared" si="6"/>
        <v>0.98817548838495028</v>
      </c>
    </row>
    <row r="35" spans="1:56" ht="15" hidden="1" customHeight="1" x14ac:dyDescent="0.25">
      <c r="A35" s="642" t="str">
        <f t="shared" si="7"/>
        <v>A10110</v>
      </c>
      <c r="B35" s="1089" t="s">
        <v>34</v>
      </c>
      <c r="C35" s="1120"/>
      <c r="D35" s="1089" t="s">
        <v>311</v>
      </c>
      <c r="E35" s="1120"/>
      <c r="F35" s="1089" t="s">
        <v>312</v>
      </c>
      <c r="G35" s="1120"/>
      <c r="H35" s="1089" t="s">
        <v>311</v>
      </c>
      <c r="I35" s="1120"/>
      <c r="J35" s="1089"/>
      <c r="K35" s="1120"/>
      <c r="L35" s="1120"/>
      <c r="M35" s="1089"/>
      <c r="N35" s="1120"/>
      <c r="O35" s="1120"/>
      <c r="P35" s="1089"/>
      <c r="Q35" s="1120"/>
      <c r="R35" s="1089"/>
      <c r="S35" s="1120"/>
      <c r="T35" s="1096" t="s">
        <v>313</v>
      </c>
      <c r="U35" s="1120"/>
      <c r="V35" s="1120"/>
      <c r="W35" s="1120"/>
      <c r="X35" s="1120"/>
      <c r="Y35" s="1120"/>
      <c r="Z35" s="1120"/>
      <c r="AA35" s="1120"/>
      <c r="AB35" s="1089" t="s">
        <v>305</v>
      </c>
      <c r="AC35" s="1120"/>
      <c r="AD35" s="1120"/>
      <c r="AE35" s="1120"/>
      <c r="AF35" s="1120"/>
      <c r="AG35" s="1089" t="s">
        <v>306</v>
      </c>
      <c r="AH35" s="1120"/>
      <c r="AI35" s="1120"/>
      <c r="AJ35" s="360" t="s">
        <v>85</v>
      </c>
      <c r="AK35" s="1090"/>
      <c r="AL35" s="1090"/>
      <c r="AM35" s="1090"/>
      <c r="AN35" s="1090"/>
      <c r="AO35" s="511">
        <v>124709000000</v>
      </c>
      <c r="AP35" s="511">
        <v>113327000000</v>
      </c>
      <c r="AQ35" s="511">
        <v>2000000000</v>
      </c>
      <c r="AR35" s="702">
        <v>9382000000</v>
      </c>
      <c r="AS35" s="511">
        <v>80161471133</v>
      </c>
      <c r="AT35" s="511">
        <v>33165528867</v>
      </c>
      <c r="AU35" s="511">
        <v>80158678979</v>
      </c>
      <c r="AV35" s="511">
        <v>2792154</v>
      </c>
      <c r="AW35" s="511">
        <v>80158678979</v>
      </c>
      <c r="AX35" s="512">
        <v>0</v>
      </c>
      <c r="AY35" s="511">
        <v>80158678979</v>
      </c>
      <c r="AZ35" s="512">
        <v>0</v>
      </c>
      <c r="BA35" s="511">
        <v>187376984</v>
      </c>
      <c r="BB35" s="640"/>
      <c r="BC35" s="675">
        <f t="shared" si="5"/>
        <v>0.64278817994691639</v>
      </c>
      <c r="BD35" s="675">
        <f t="shared" si="6"/>
        <v>0.99996516837876681</v>
      </c>
    </row>
    <row r="36" spans="1:56" ht="15" hidden="1" customHeight="1" x14ac:dyDescent="0.25">
      <c r="A36" s="642" t="str">
        <f t="shared" si="7"/>
        <v>A101110</v>
      </c>
      <c r="B36" s="1089" t="s">
        <v>34</v>
      </c>
      <c r="C36" s="1120"/>
      <c r="D36" s="1089" t="s">
        <v>311</v>
      </c>
      <c r="E36" s="1120"/>
      <c r="F36" s="1089" t="s">
        <v>312</v>
      </c>
      <c r="G36" s="1120"/>
      <c r="H36" s="1089" t="s">
        <v>311</v>
      </c>
      <c r="I36" s="1120"/>
      <c r="J36" s="1089" t="s">
        <v>311</v>
      </c>
      <c r="K36" s="1120"/>
      <c r="L36" s="1120"/>
      <c r="M36" s="1089"/>
      <c r="N36" s="1120"/>
      <c r="O36" s="1120"/>
      <c r="P36" s="1089"/>
      <c r="Q36" s="1120"/>
      <c r="R36" s="1089"/>
      <c r="S36" s="1120"/>
      <c r="T36" s="1096" t="s">
        <v>218</v>
      </c>
      <c r="U36" s="1120"/>
      <c r="V36" s="1120"/>
      <c r="W36" s="1120"/>
      <c r="X36" s="1120"/>
      <c r="Y36" s="1120"/>
      <c r="Z36" s="1120"/>
      <c r="AA36" s="1120"/>
      <c r="AB36" s="1089" t="s">
        <v>305</v>
      </c>
      <c r="AC36" s="1120"/>
      <c r="AD36" s="1120"/>
      <c r="AE36" s="1120"/>
      <c r="AF36" s="1120"/>
      <c r="AG36" s="1089" t="s">
        <v>306</v>
      </c>
      <c r="AH36" s="1120"/>
      <c r="AI36" s="1120"/>
      <c r="AJ36" s="360" t="s">
        <v>85</v>
      </c>
      <c r="AK36" s="1090"/>
      <c r="AL36" s="1090"/>
      <c r="AM36" s="1090"/>
      <c r="AN36" s="1090"/>
      <c r="AO36" s="511">
        <v>89215000000</v>
      </c>
      <c r="AP36" s="511">
        <v>87215000000</v>
      </c>
      <c r="AQ36" s="511">
        <v>2000000000</v>
      </c>
      <c r="AR36" s="703">
        <v>0</v>
      </c>
      <c r="AS36" s="511">
        <v>66000626331</v>
      </c>
      <c r="AT36" s="511">
        <v>21214373669</v>
      </c>
      <c r="AU36" s="511">
        <v>65997845982</v>
      </c>
      <c r="AV36" s="511">
        <v>2780349</v>
      </c>
      <c r="AW36" s="511">
        <v>65997845982</v>
      </c>
      <c r="AX36" s="512">
        <v>0</v>
      </c>
      <c r="AY36" s="511">
        <v>65997845982</v>
      </c>
      <c r="AZ36" s="512">
        <v>0</v>
      </c>
      <c r="BA36" s="511">
        <v>185374635</v>
      </c>
      <c r="BB36" s="640"/>
      <c r="BC36" s="675">
        <f t="shared" si="5"/>
        <v>0.73979293090847953</v>
      </c>
      <c r="BD36" s="675">
        <f t="shared" si="6"/>
        <v>0.99995787389977098</v>
      </c>
    </row>
    <row r="37" spans="1:56" s="684" customFormat="1" ht="15" hidden="1" customHeight="1" x14ac:dyDescent="0.25">
      <c r="A37" s="681" t="str">
        <f t="shared" si="7"/>
        <v>A1011110</v>
      </c>
      <c r="B37" s="1143" t="s">
        <v>34</v>
      </c>
      <c r="C37" s="1144"/>
      <c r="D37" s="1143" t="s">
        <v>311</v>
      </c>
      <c r="E37" s="1144"/>
      <c r="F37" s="1143" t="s">
        <v>312</v>
      </c>
      <c r="G37" s="1144"/>
      <c r="H37" s="1143" t="s">
        <v>311</v>
      </c>
      <c r="I37" s="1144"/>
      <c r="J37" s="1143" t="s">
        <v>311</v>
      </c>
      <c r="K37" s="1144"/>
      <c r="L37" s="1144"/>
      <c r="M37" s="1143" t="s">
        <v>311</v>
      </c>
      <c r="N37" s="1144"/>
      <c r="O37" s="1144"/>
      <c r="P37" s="1143"/>
      <c r="Q37" s="1144"/>
      <c r="R37" s="1143"/>
      <c r="S37" s="1144"/>
      <c r="T37" s="1145" t="s">
        <v>35</v>
      </c>
      <c r="U37" s="1144"/>
      <c r="V37" s="1144"/>
      <c r="W37" s="1144"/>
      <c r="X37" s="1144"/>
      <c r="Y37" s="1144"/>
      <c r="Z37" s="1144"/>
      <c r="AA37" s="1144"/>
      <c r="AB37" s="1143" t="s">
        <v>305</v>
      </c>
      <c r="AC37" s="1144"/>
      <c r="AD37" s="1144"/>
      <c r="AE37" s="1144"/>
      <c r="AF37" s="1144"/>
      <c r="AG37" s="1143" t="s">
        <v>306</v>
      </c>
      <c r="AH37" s="1144"/>
      <c r="AI37" s="1144"/>
      <c r="AJ37" s="682" t="s">
        <v>85</v>
      </c>
      <c r="AK37" s="1142"/>
      <c r="AL37" s="1142"/>
      <c r="AM37" s="1142"/>
      <c r="AN37" s="1142"/>
      <c r="AO37" s="575">
        <v>83015000000</v>
      </c>
      <c r="AP37" s="575">
        <v>81215000000</v>
      </c>
      <c r="AQ37" s="575">
        <v>1800000000</v>
      </c>
      <c r="AR37" s="704">
        <v>0</v>
      </c>
      <c r="AS37" s="575">
        <v>61674591997</v>
      </c>
      <c r="AT37" s="575">
        <v>19540408003</v>
      </c>
      <c r="AU37" s="575">
        <v>61674579306</v>
      </c>
      <c r="AV37" s="575">
        <v>12691</v>
      </c>
      <c r="AW37" s="575">
        <v>61674579306</v>
      </c>
      <c r="AX37" s="576">
        <v>0</v>
      </c>
      <c r="AY37" s="575">
        <v>61674579306</v>
      </c>
      <c r="AZ37" s="576">
        <v>0</v>
      </c>
      <c r="BA37" s="575">
        <v>116708</v>
      </c>
      <c r="BB37" s="641"/>
      <c r="BC37" s="683">
        <f t="shared" si="5"/>
        <v>0.74293310843823401</v>
      </c>
      <c r="BD37" s="683">
        <f t="shared" si="6"/>
        <v>0.9999997942264458</v>
      </c>
    </row>
    <row r="38" spans="1:56" ht="15" hidden="1" customHeight="1" x14ac:dyDescent="0.25">
      <c r="A38" s="642" t="str">
        <f t="shared" si="7"/>
        <v>A1011210</v>
      </c>
      <c r="B38" s="1091" t="s">
        <v>34</v>
      </c>
      <c r="C38" s="1120"/>
      <c r="D38" s="1091" t="s">
        <v>311</v>
      </c>
      <c r="E38" s="1120"/>
      <c r="F38" s="1091" t="s">
        <v>312</v>
      </c>
      <c r="G38" s="1120"/>
      <c r="H38" s="1091" t="s">
        <v>311</v>
      </c>
      <c r="I38" s="1120"/>
      <c r="J38" s="1091" t="s">
        <v>311</v>
      </c>
      <c r="K38" s="1120"/>
      <c r="L38" s="1120"/>
      <c r="M38" s="1091" t="s">
        <v>314</v>
      </c>
      <c r="N38" s="1120"/>
      <c r="O38" s="1120"/>
      <c r="P38" s="1091"/>
      <c r="Q38" s="1120"/>
      <c r="R38" s="1091"/>
      <c r="S38" s="1120"/>
      <c r="T38" s="1092" t="s">
        <v>36</v>
      </c>
      <c r="U38" s="1120"/>
      <c r="V38" s="1120"/>
      <c r="W38" s="1120"/>
      <c r="X38" s="1120"/>
      <c r="Y38" s="1120"/>
      <c r="Z38" s="1120"/>
      <c r="AA38" s="1120"/>
      <c r="AB38" s="1091" t="s">
        <v>305</v>
      </c>
      <c r="AC38" s="1120"/>
      <c r="AD38" s="1120"/>
      <c r="AE38" s="1120"/>
      <c r="AF38" s="1120"/>
      <c r="AG38" s="1091" t="s">
        <v>306</v>
      </c>
      <c r="AH38" s="1120"/>
      <c r="AI38" s="1120"/>
      <c r="AJ38" s="363" t="s">
        <v>85</v>
      </c>
      <c r="AK38" s="1093"/>
      <c r="AL38" s="1093"/>
      <c r="AM38" s="1093"/>
      <c r="AN38" s="1093"/>
      <c r="AO38" s="515">
        <v>5180000000</v>
      </c>
      <c r="AP38" s="515">
        <v>5000000000</v>
      </c>
      <c r="AQ38" s="515">
        <v>180000000</v>
      </c>
      <c r="AR38" s="704">
        <v>0</v>
      </c>
      <c r="AS38" s="515">
        <v>3755579600</v>
      </c>
      <c r="AT38" s="515">
        <v>1244420400</v>
      </c>
      <c r="AU38" s="515">
        <v>3755579600</v>
      </c>
      <c r="AV38" s="516">
        <v>0</v>
      </c>
      <c r="AW38" s="515">
        <v>3755579600</v>
      </c>
      <c r="AX38" s="516">
        <v>0</v>
      </c>
      <c r="AY38" s="515">
        <v>3755579600</v>
      </c>
      <c r="AZ38" s="516">
        <v>0</v>
      </c>
      <c r="BA38" s="515">
        <v>2549184</v>
      </c>
      <c r="BB38" s="640"/>
      <c r="BC38" s="675">
        <f t="shared" si="5"/>
        <v>0.72501536679536682</v>
      </c>
      <c r="BD38" s="675">
        <f t="shared" si="6"/>
        <v>1</v>
      </c>
    </row>
    <row r="39" spans="1:56" ht="15" hidden="1" customHeight="1" x14ac:dyDescent="0.25">
      <c r="A39" s="642" t="str">
        <f t="shared" si="7"/>
        <v>A1011410</v>
      </c>
      <c r="B39" s="1091" t="s">
        <v>34</v>
      </c>
      <c r="C39" s="1120"/>
      <c r="D39" s="1091" t="s">
        <v>311</v>
      </c>
      <c r="E39" s="1120"/>
      <c r="F39" s="1091" t="s">
        <v>312</v>
      </c>
      <c r="G39" s="1120"/>
      <c r="H39" s="1091" t="s">
        <v>311</v>
      </c>
      <c r="I39" s="1120"/>
      <c r="J39" s="1091" t="s">
        <v>311</v>
      </c>
      <c r="K39" s="1120"/>
      <c r="L39" s="1120"/>
      <c r="M39" s="1091" t="s">
        <v>315</v>
      </c>
      <c r="N39" s="1120"/>
      <c r="O39" s="1120"/>
      <c r="P39" s="1091"/>
      <c r="Q39" s="1120"/>
      <c r="R39" s="1091"/>
      <c r="S39" s="1120"/>
      <c r="T39" s="1092" t="s">
        <v>37</v>
      </c>
      <c r="U39" s="1120"/>
      <c r="V39" s="1120"/>
      <c r="W39" s="1120"/>
      <c r="X39" s="1120"/>
      <c r="Y39" s="1120"/>
      <c r="Z39" s="1120"/>
      <c r="AA39" s="1120"/>
      <c r="AB39" s="1091" t="s">
        <v>305</v>
      </c>
      <c r="AC39" s="1120"/>
      <c r="AD39" s="1120"/>
      <c r="AE39" s="1120"/>
      <c r="AF39" s="1120"/>
      <c r="AG39" s="1091" t="s">
        <v>306</v>
      </c>
      <c r="AH39" s="1120"/>
      <c r="AI39" s="1120"/>
      <c r="AJ39" s="363" t="s">
        <v>85</v>
      </c>
      <c r="AK39" s="1093"/>
      <c r="AL39" s="1093"/>
      <c r="AM39" s="1093"/>
      <c r="AN39" s="1093"/>
      <c r="AO39" s="515">
        <v>1020000000</v>
      </c>
      <c r="AP39" s="515">
        <v>1000000000</v>
      </c>
      <c r="AQ39" s="515">
        <v>20000000</v>
      </c>
      <c r="AR39" s="704">
        <v>0</v>
      </c>
      <c r="AS39" s="515">
        <v>570454734</v>
      </c>
      <c r="AT39" s="515">
        <v>429545266</v>
      </c>
      <c r="AU39" s="515">
        <v>567687076</v>
      </c>
      <c r="AV39" s="515">
        <v>2767658</v>
      </c>
      <c r="AW39" s="515">
        <v>567687076</v>
      </c>
      <c r="AX39" s="516">
        <v>0</v>
      </c>
      <c r="AY39" s="515">
        <v>567687076</v>
      </c>
      <c r="AZ39" s="516">
        <v>0</v>
      </c>
      <c r="BA39" s="515">
        <v>182708743</v>
      </c>
      <c r="BB39" s="640"/>
      <c r="BC39" s="675">
        <f t="shared" si="5"/>
        <v>0.55926934705882358</v>
      </c>
      <c r="BD39" s="675">
        <f t="shared" si="6"/>
        <v>0.99514833020914151</v>
      </c>
    </row>
    <row r="40" spans="1:56" ht="15" hidden="1" customHeight="1" x14ac:dyDescent="0.25">
      <c r="A40" s="642" t="str">
        <f t="shared" si="7"/>
        <v>A101410</v>
      </c>
      <c r="B40" s="1089" t="s">
        <v>34</v>
      </c>
      <c r="C40" s="1120"/>
      <c r="D40" s="1089" t="s">
        <v>311</v>
      </c>
      <c r="E40" s="1120"/>
      <c r="F40" s="1089" t="s">
        <v>312</v>
      </c>
      <c r="G40" s="1120"/>
      <c r="H40" s="1089" t="s">
        <v>311</v>
      </c>
      <c r="I40" s="1120"/>
      <c r="J40" s="1089" t="s">
        <v>315</v>
      </c>
      <c r="K40" s="1120"/>
      <c r="L40" s="1120"/>
      <c r="M40" s="1089"/>
      <c r="N40" s="1120"/>
      <c r="O40" s="1120"/>
      <c r="P40" s="1089"/>
      <c r="Q40" s="1120"/>
      <c r="R40" s="1089"/>
      <c r="S40" s="1120"/>
      <c r="T40" s="1096" t="s">
        <v>219</v>
      </c>
      <c r="U40" s="1120"/>
      <c r="V40" s="1120"/>
      <c r="W40" s="1120"/>
      <c r="X40" s="1120"/>
      <c r="Y40" s="1120"/>
      <c r="Z40" s="1120"/>
      <c r="AA40" s="1120"/>
      <c r="AB40" s="1089" t="s">
        <v>305</v>
      </c>
      <c r="AC40" s="1120"/>
      <c r="AD40" s="1120"/>
      <c r="AE40" s="1120"/>
      <c r="AF40" s="1120"/>
      <c r="AG40" s="1089" t="s">
        <v>306</v>
      </c>
      <c r="AH40" s="1120"/>
      <c r="AI40" s="1120"/>
      <c r="AJ40" s="360" t="s">
        <v>85</v>
      </c>
      <c r="AK40" s="1090"/>
      <c r="AL40" s="1090"/>
      <c r="AM40" s="1090"/>
      <c r="AN40" s="1090"/>
      <c r="AO40" s="511">
        <v>1525000000</v>
      </c>
      <c r="AP40" s="511">
        <v>1525000000</v>
      </c>
      <c r="AQ40" s="512">
        <v>0</v>
      </c>
      <c r="AR40" s="703">
        <v>0</v>
      </c>
      <c r="AS40" s="511">
        <v>1143652734</v>
      </c>
      <c r="AT40" s="511">
        <v>381347266</v>
      </c>
      <c r="AU40" s="511">
        <v>1143652734</v>
      </c>
      <c r="AV40" s="512">
        <v>0</v>
      </c>
      <c r="AW40" s="511">
        <v>1143652734</v>
      </c>
      <c r="AX40" s="512">
        <v>0</v>
      </c>
      <c r="AY40" s="511">
        <v>1143652734</v>
      </c>
      <c r="AZ40" s="512">
        <v>0</v>
      </c>
      <c r="BA40" s="512">
        <v>0</v>
      </c>
      <c r="BB40" s="640"/>
      <c r="BC40" s="675">
        <f t="shared" si="5"/>
        <v>0.7499362190163934</v>
      </c>
      <c r="BD40" s="675">
        <f t="shared" si="6"/>
        <v>1</v>
      </c>
    </row>
    <row r="41" spans="1:56" ht="15" hidden="1" customHeight="1" x14ac:dyDescent="0.25">
      <c r="A41" s="642" t="str">
        <f t="shared" si="7"/>
        <v>A1014210</v>
      </c>
      <c r="B41" s="1091" t="s">
        <v>34</v>
      </c>
      <c r="C41" s="1120"/>
      <c r="D41" s="1091" t="s">
        <v>311</v>
      </c>
      <c r="E41" s="1120"/>
      <c r="F41" s="1091" t="s">
        <v>312</v>
      </c>
      <c r="G41" s="1120"/>
      <c r="H41" s="1091" t="s">
        <v>311</v>
      </c>
      <c r="I41" s="1120"/>
      <c r="J41" s="1091" t="s">
        <v>315</v>
      </c>
      <c r="K41" s="1120"/>
      <c r="L41" s="1120"/>
      <c r="M41" s="1091" t="s">
        <v>314</v>
      </c>
      <c r="N41" s="1120"/>
      <c r="O41" s="1120"/>
      <c r="P41" s="1091"/>
      <c r="Q41" s="1120"/>
      <c r="R41" s="1091"/>
      <c r="S41" s="1120"/>
      <c r="T41" s="1092" t="s">
        <v>38</v>
      </c>
      <c r="U41" s="1120"/>
      <c r="V41" s="1120"/>
      <c r="W41" s="1120"/>
      <c r="X41" s="1120"/>
      <c r="Y41" s="1120"/>
      <c r="Z41" s="1120"/>
      <c r="AA41" s="1120"/>
      <c r="AB41" s="1091" t="s">
        <v>305</v>
      </c>
      <c r="AC41" s="1120"/>
      <c r="AD41" s="1120"/>
      <c r="AE41" s="1120"/>
      <c r="AF41" s="1120"/>
      <c r="AG41" s="1091" t="s">
        <v>306</v>
      </c>
      <c r="AH41" s="1120"/>
      <c r="AI41" s="1120"/>
      <c r="AJ41" s="363" t="s">
        <v>85</v>
      </c>
      <c r="AK41" s="1093"/>
      <c r="AL41" s="1093"/>
      <c r="AM41" s="1093"/>
      <c r="AN41" s="1093"/>
      <c r="AO41" s="515">
        <v>1525000000</v>
      </c>
      <c r="AP41" s="515">
        <v>1525000000</v>
      </c>
      <c r="AQ41" s="516">
        <v>0</v>
      </c>
      <c r="AR41" s="704">
        <v>0</v>
      </c>
      <c r="AS41" s="515">
        <v>1143652734</v>
      </c>
      <c r="AT41" s="515">
        <v>381347266</v>
      </c>
      <c r="AU41" s="515">
        <v>1143652734</v>
      </c>
      <c r="AV41" s="516">
        <v>0</v>
      </c>
      <c r="AW41" s="515">
        <v>1143652734</v>
      </c>
      <c r="AX41" s="516">
        <v>0</v>
      </c>
      <c r="AY41" s="515">
        <v>1143652734</v>
      </c>
      <c r="AZ41" s="516">
        <v>0</v>
      </c>
      <c r="BA41" s="516">
        <v>0</v>
      </c>
      <c r="BB41" s="640"/>
      <c r="BC41" s="675">
        <f t="shared" si="5"/>
        <v>0.7499362190163934</v>
      </c>
      <c r="BD41" s="675">
        <f t="shared" si="6"/>
        <v>1</v>
      </c>
    </row>
    <row r="42" spans="1:56" ht="15" hidden="1" customHeight="1" x14ac:dyDescent="0.25">
      <c r="A42" s="642" t="str">
        <f t="shared" si="7"/>
        <v>A101510</v>
      </c>
      <c r="B42" s="1089" t="s">
        <v>34</v>
      </c>
      <c r="C42" s="1120"/>
      <c r="D42" s="1089" t="s">
        <v>311</v>
      </c>
      <c r="E42" s="1120"/>
      <c r="F42" s="1089" t="s">
        <v>312</v>
      </c>
      <c r="G42" s="1120"/>
      <c r="H42" s="1089" t="s">
        <v>311</v>
      </c>
      <c r="I42" s="1120"/>
      <c r="J42" s="1089" t="s">
        <v>316</v>
      </c>
      <c r="K42" s="1120"/>
      <c r="L42" s="1120"/>
      <c r="M42" s="1089"/>
      <c r="N42" s="1120"/>
      <c r="O42" s="1120"/>
      <c r="P42" s="1089"/>
      <c r="Q42" s="1120"/>
      <c r="R42" s="1089"/>
      <c r="S42" s="1120"/>
      <c r="T42" s="1096" t="s">
        <v>221</v>
      </c>
      <c r="U42" s="1120"/>
      <c r="V42" s="1120"/>
      <c r="W42" s="1120"/>
      <c r="X42" s="1120"/>
      <c r="Y42" s="1120"/>
      <c r="Z42" s="1120"/>
      <c r="AA42" s="1120"/>
      <c r="AB42" s="1089" t="s">
        <v>305</v>
      </c>
      <c r="AC42" s="1120"/>
      <c r="AD42" s="1120"/>
      <c r="AE42" s="1120"/>
      <c r="AF42" s="1120"/>
      <c r="AG42" s="1089" t="s">
        <v>306</v>
      </c>
      <c r="AH42" s="1120"/>
      <c r="AI42" s="1120"/>
      <c r="AJ42" s="360" t="s">
        <v>85</v>
      </c>
      <c r="AK42" s="1090"/>
      <c r="AL42" s="1090"/>
      <c r="AM42" s="1090"/>
      <c r="AN42" s="1090"/>
      <c r="AO42" s="511">
        <v>24015000000</v>
      </c>
      <c r="AP42" s="511">
        <v>24015000000</v>
      </c>
      <c r="AQ42" s="512">
        <v>0</v>
      </c>
      <c r="AR42" s="703">
        <v>0</v>
      </c>
      <c r="AS42" s="511">
        <v>12627483631</v>
      </c>
      <c r="AT42" s="511">
        <v>11387516369</v>
      </c>
      <c r="AU42" s="511">
        <v>12627478806</v>
      </c>
      <c r="AV42" s="511">
        <v>4825</v>
      </c>
      <c r="AW42" s="511">
        <v>12627478806</v>
      </c>
      <c r="AX42" s="512">
        <v>0</v>
      </c>
      <c r="AY42" s="511">
        <v>12627478806</v>
      </c>
      <c r="AZ42" s="512">
        <v>0</v>
      </c>
      <c r="BA42" s="511">
        <v>2002349</v>
      </c>
      <c r="BB42" s="640"/>
      <c r="BC42" s="675">
        <f t="shared" si="5"/>
        <v>0.52581651596918588</v>
      </c>
      <c r="BD42" s="675">
        <f t="shared" si="6"/>
        <v>0.99999961789695069</v>
      </c>
    </row>
    <row r="43" spans="1:56" ht="15" hidden="1" customHeight="1" x14ac:dyDescent="0.25">
      <c r="A43" s="642" t="str">
        <f t="shared" si="7"/>
        <v>A1015110</v>
      </c>
      <c r="B43" s="1091" t="s">
        <v>34</v>
      </c>
      <c r="C43" s="1120"/>
      <c r="D43" s="1091" t="s">
        <v>311</v>
      </c>
      <c r="E43" s="1120"/>
      <c r="F43" s="1091" t="s">
        <v>312</v>
      </c>
      <c r="G43" s="1120"/>
      <c r="H43" s="1091" t="s">
        <v>311</v>
      </c>
      <c r="I43" s="1120"/>
      <c r="J43" s="1091" t="s">
        <v>316</v>
      </c>
      <c r="K43" s="1120"/>
      <c r="L43" s="1120"/>
      <c r="M43" s="1091" t="s">
        <v>311</v>
      </c>
      <c r="N43" s="1120"/>
      <c r="O43" s="1120"/>
      <c r="P43" s="1091"/>
      <c r="Q43" s="1120"/>
      <c r="R43" s="1091"/>
      <c r="S43" s="1120"/>
      <c r="T43" s="1092" t="s">
        <v>39</v>
      </c>
      <c r="U43" s="1120"/>
      <c r="V43" s="1120"/>
      <c r="W43" s="1120"/>
      <c r="X43" s="1120"/>
      <c r="Y43" s="1120"/>
      <c r="Z43" s="1120"/>
      <c r="AA43" s="1120"/>
      <c r="AB43" s="1091" t="s">
        <v>305</v>
      </c>
      <c r="AC43" s="1120"/>
      <c r="AD43" s="1120"/>
      <c r="AE43" s="1120"/>
      <c r="AF43" s="1120"/>
      <c r="AG43" s="1091" t="s">
        <v>306</v>
      </c>
      <c r="AH43" s="1120"/>
      <c r="AI43" s="1120"/>
      <c r="AJ43" s="363" t="s">
        <v>85</v>
      </c>
      <c r="AK43" s="1093"/>
      <c r="AL43" s="1093"/>
      <c r="AM43" s="1093"/>
      <c r="AN43" s="1093"/>
      <c r="AO43" s="515">
        <v>3150962889</v>
      </c>
      <c r="AP43" s="515">
        <v>3150962889</v>
      </c>
      <c r="AQ43" s="516">
        <v>0</v>
      </c>
      <c r="AR43" s="704">
        <v>0</v>
      </c>
      <c r="AS43" s="515">
        <v>2296192118</v>
      </c>
      <c r="AT43" s="515">
        <v>854770771</v>
      </c>
      <c r="AU43" s="515">
        <v>2296192118</v>
      </c>
      <c r="AV43" s="516">
        <v>0</v>
      </c>
      <c r="AW43" s="515">
        <v>2296192118</v>
      </c>
      <c r="AX43" s="516">
        <v>0</v>
      </c>
      <c r="AY43" s="515">
        <v>2296192118</v>
      </c>
      <c r="AZ43" s="516">
        <v>0</v>
      </c>
      <c r="BA43" s="516">
        <v>0</v>
      </c>
      <c r="BB43" s="640"/>
      <c r="BC43" s="675">
        <f t="shared" si="5"/>
        <v>0.72872712211749568</v>
      </c>
      <c r="BD43" s="675">
        <f t="shared" si="6"/>
        <v>1</v>
      </c>
    </row>
    <row r="44" spans="1:56" ht="15" hidden="1" customHeight="1" x14ac:dyDescent="0.25">
      <c r="A44" s="642" t="str">
        <f t="shared" si="7"/>
        <v>A1015210</v>
      </c>
      <c r="B44" s="1091" t="s">
        <v>34</v>
      </c>
      <c r="C44" s="1120"/>
      <c r="D44" s="1091" t="s">
        <v>311</v>
      </c>
      <c r="E44" s="1120"/>
      <c r="F44" s="1091" t="s">
        <v>312</v>
      </c>
      <c r="G44" s="1120"/>
      <c r="H44" s="1091" t="s">
        <v>311</v>
      </c>
      <c r="I44" s="1120"/>
      <c r="J44" s="1091" t="s">
        <v>316</v>
      </c>
      <c r="K44" s="1120"/>
      <c r="L44" s="1120"/>
      <c r="M44" s="1091" t="s">
        <v>314</v>
      </c>
      <c r="N44" s="1120"/>
      <c r="O44" s="1120"/>
      <c r="P44" s="1091"/>
      <c r="Q44" s="1120"/>
      <c r="R44" s="1091"/>
      <c r="S44" s="1120"/>
      <c r="T44" s="1092" t="s">
        <v>40</v>
      </c>
      <c r="U44" s="1120"/>
      <c r="V44" s="1120"/>
      <c r="W44" s="1120"/>
      <c r="X44" s="1120"/>
      <c r="Y44" s="1120"/>
      <c r="Z44" s="1120"/>
      <c r="AA44" s="1120"/>
      <c r="AB44" s="1091" t="s">
        <v>305</v>
      </c>
      <c r="AC44" s="1120"/>
      <c r="AD44" s="1120"/>
      <c r="AE44" s="1120"/>
      <c r="AF44" s="1120"/>
      <c r="AG44" s="1091" t="s">
        <v>306</v>
      </c>
      <c r="AH44" s="1120"/>
      <c r="AI44" s="1120"/>
      <c r="AJ44" s="363" t="s">
        <v>85</v>
      </c>
      <c r="AK44" s="1093"/>
      <c r="AL44" s="1093"/>
      <c r="AM44" s="1093"/>
      <c r="AN44" s="1093"/>
      <c r="AO44" s="515">
        <v>2597340556</v>
      </c>
      <c r="AP44" s="515">
        <v>2597340556</v>
      </c>
      <c r="AQ44" s="516">
        <v>0</v>
      </c>
      <c r="AR44" s="704">
        <v>0</v>
      </c>
      <c r="AS44" s="515">
        <v>1954997809</v>
      </c>
      <c r="AT44" s="515">
        <v>642342747</v>
      </c>
      <c r="AU44" s="515">
        <v>1954997809</v>
      </c>
      <c r="AV44" s="516">
        <v>0</v>
      </c>
      <c r="AW44" s="515">
        <v>1954997809</v>
      </c>
      <c r="AX44" s="516">
        <v>0</v>
      </c>
      <c r="AY44" s="515">
        <v>1954997809</v>
      </c>
      <c r="AZ44" s="516">
        <v>0</v>
      </c>
      <c r="BA44" s="516">
        <v>0</v>
      </c>
      <c r="BB44" s="640"/>
      <c r="BC44" s="675">
        <f t="shared" si="5"/>
        <v>0.75269213522418044</v>
      </c>
      <c r="BD44" s="675">
        <f t="shared" si="6"/>
        <v>1</v>
      </c>
    </row>
    <row r="45" spans="1:56" ht="15" hidden="1" customHeight="1" x14ac:dyDescent="0.25">
      <c r="A45" s="642" t="str">
        <f t="shared" si="7"/>
        <v>A10151410</v>
      </c>
      <c r="B45" s="1091" t="s">
        <v>34</v>
      </c>
      <c r="C45" s="1120"/>
      <c r="D45" s="1091" t="s">
        <v>311</v>
      </c>
      <c r="E45" s="1120"/>
      <c r="F45" s="1091" t="s">
        <v>312</v>
      </c>
      <c r="G45" s="1120"/>
      <c r="H45" s="1091" t="s">
        <v>311</v>
      </c>
      <c r="I45" s="1120"/>
      <c r="J45" s="1091" t="s">
        <v>316</v>
      </c>
      <c r="K45" s="1120"/>
      <c r="L45" s="1120"/>
      <c r="M45" s="1091" t="s">
        <v>317</v>
      </c>
      <c r="N45" s="1120"/>
      <c r="O45" s="1120"/>
      <c r="P45" s="1091"/>
      <c r="Q45" s="1120"/>
      <c r="R45" s="1091"/>
      <c r="S45" s="1120"/>
      <c r="T45" s="1092" t="s">
        <v>41</v>
      </c>
      <c r="U45" s="1120"/>
      <c r="V45" s="1120"/>
      <c r="W45" s="1120"/>
      <c r="X45" s="1120"/>
      <c r="Y45" s="1120"/>
      <c r="Z45" s="1120"/>
      <c r="AA45" s="1120"/>
      <c r="AB45" s="1091" t="s">
        <v>305</v>
      </c>
      <c r="AC45" s="1120"/>
      <c r="AD45" s="1120"/>
      <c r="AE45" s="1120"/>
      <c r="AF45" s="1120"/>
      <c r="AG45" s="1091" t="s">
        <v>306</v>
      </c>
      <c r="AH45" s="1120"/>
      <c r="AI45" s="1120"/>
      <c r="AJ45" s="363" t="s">
        <v>85</v>
      </c>
      <c r="AK45" s="1093"/>
      <c r="AL45" s="1093"/>
      <c r="AM45" s="1093"/>
      <c r="AN45" s="1093"/>
      <c r="AO45" s="515">
        <v>4253886505</v>
      </c>
      <c r="AP45" s="515">
        <v>4253886505</v>
      </c>
      <c r="AQ45" s="516">
        <v>0</v>
      </c>
      <c r="AR45" s="704">
        <v>0</v>
      </c>
      <c r="AS45" s="515">
        <v>4152078585</v>
      </c>
      <c r="AT45" s="515">
        <v>101807920</v>
      </c>
      <c r="AU45" s="515">
        <v>4152078585</v>
      </c>
      <c r="AV45" s="516">
        <v>0</v>
      </c>
      <c r="AW45" s="515">
        <v>4152078585</v>
      </c>
      <c r="AX45" s="516">
        <v>0</v>
      </c>
      <c r="AY45" s="515">
        <v>4152078585</v>
      </c>
      <c r="AZ45" s="516">
        <v>0</v>
      </c>
      <c r="BA45" s="516">
        <v>0</v>
      </c>
      <c r="BB45" s="640"/>
      <c r="BC45" s="675">
        <f t="shared" si="5"/>
        <v>0.97606708127254094</v>
      </c>
      <c r="BD45" s="675">
        <f t="shared" si="6"/>
        <v>1</v>
      </c>
    </row>
    <row r="46" spans="1:56" ht="15" hidden="1" customHeight="1" x14ac:dyDescent="0.25">
      <c r="A46" s="642" t="str">
        <f t="shared" si="7"/>
        <v>A10151510</v>
      </c>
      <c r="B46" s="1091" t="s">
        <v>34</v>
      </c>
      <c r="C46" s="1120"/>
      <c r="D46" s="1091" t="s">
        <v>311</v>
      </c>
      <c r="E46" s="1120"/>
      <c r="F46" s="1091" t="s">
        <v>312</v>
      </c>
      <c r="G46" s="1120"/>
      <c r="H46" s="1091" t="s">
        <v>311</v>
      </c>
      <c r="I46" s="1120"/>
      <c r="J46" s="1091" t="s">
        <v>316</v>
      </c>
      <c r="K46" s="1120"/>
      <c r="L46" s="1120"/>
      <c r="M46" s="1091" t="s">
        <v>318</v>
      </c>
      <c r="N46" s="1120"/>
      <c r="O46" s="1120"/>
      <c r="P46" s="1091"/>
      <c r="Q46" s="1120"/>
      <c r="R46" s="1091"/>
      <c r="S46" s="1120"/>
      <c r="T46" s="1092" t="s">
        <v>42</v>
      </c>
      <c r="U46" s="1120"/>
      <c r="V46" s="1120"/>
      <c r="W46" s="1120"/>
      <c r="X46" s="1120"/>
      <c r="Y46" s="1120"/>
      <c r="Z46" s="1120"/>
      <c r="AA46" s="1120"/>
      <c r="AB46" s="1091" t="s">
        <v>305</v>
      </c>
      <c r="AC46" s="1120"/>
      <c r="AD46" s="1120"/>
      <c r="AE46" s="1120"/>
      <c r="AF46" s="1120"/>
      <c r="AG46" s="1091" t="s">
        <v>306</v>
      </c>
      <c r="AH46" s="1120"/>
      <c r="AI46" s="1120"/>
      <c r="AJ46" s="363" t="s">
        <v>85</v>
      </c>
      <c r="AK46" s="1093"/>
      <c r="AL46" s="1093"/>
      <c r="AM46" s="1093"/>
      <c r="AN46" s="1093"/>
      <c r="AO46" s="515">
        <v>4008125026</v>
      </c>
      <c r="AP46" s="515">
        <v>4008125026</v>
      </c>
      <c r="AQ46" s="516">
        <v>0</v>
      </c>
      <c r="AR46" s="704">
        <v>0</v>
      </c>
      <c r="AS46" s="515">
        <v>2692440252</v>
      </c>
      <c r="AT46" s="515">
        <v>1315684774</v>
      </c>
      <c r="AU46" s="515">
        <v>2692435493</v>
      </c>
      <c r="AV46" s="515">
        <v>4759</v>
      </c>
      <c r="AW46" s="515">
        <v>2692435493</v>
      </c>
      <c r="AX46" s="516">
        <v>0</v>
      </c>
      <c r="AY46" s="515">
        <v>2692435493</v>
      </c>
      <c r="AZ46" s="516">
        <v>0</v>
      </c>
      <c r="BA46" s="515">
        <v>2002349</v>
      </c>
      <c r="BB46" s="640"/>
      <c r="BC46" s="675">
        <f t="shared" si="5"/>
        <v>0.6717455754335544</v>
      </c>
      <c r="BD46" s="675">
        <f t="shared" si="6"/>
        <v>0.99999823245845609</v>
      </c>
    </row>
    <row r="47" spans="1:56" ht="15" hidden="1" customHeight="1" x14ac:dyDescent="0.25">
      <c r="A47" s="642" t="str">
        <f t="shared" si="7"/>
        <v>A10151610</v>
      </c>
      <c r="B47" s="1091" t="s">
        <v>34</v>
      </c>
      <c r="C47" s="1120"/>
      <c r="D47" s="1091" t="s">
        <v>311</v>
      </c>
      <c r="E47" s="1120"/>
      <c r="F47" s="1091" t="s">
        <v>312</v>
      </c>
      <c r="G47" s="1120"/>
      <c r="H47" s="1091" t="s">
        <v>311</v>
      </c>
      <c r="I47" s="1120"/>
      <c r="J47" s="1091" t="s">
        <v>316</v>
      </c>
      <c r="K47" s="1120"/>
      <c r="L47" s="1120"/>
      <c r="M47" s="1091" t="s">
        <v>43</v>
      </c>
      <c r="N47" s="1120"/>
      <c r="O47" s="1120"/>
      <c r="P47" s="1091"/>
      <c r="Q47" s="1120"/>
      <c r="R47" s="1091"/>
      <c r="S47" s="1120"/>
      <c r="T47" s="1092" t="s">
        <v>44</v>
      </c>
      <c r="U47" s="1120"/>
      <c r="V47" s="1120"/>
      <c r="W47" s="1120"/>
      <c r="X47" s="1120"/>
      <c r="Y47" s="1120"/>
      <c r="Z47" s="1120"/>
      <c r="AA47" s="1120"/>
      <c r="AB47" s="1091" t="s">
        <v>305</v>
      </c>
      <c r="AC47" s="1120"/>
      <c r="AD47" s="1120"/>
      <c r="AE47" s="1120"/>
      <c r="AF47" s="1120"/>
      <c r="AG47" s="1091" t="s">
        <v>306</v>
      </c>
      <c r="AH47" s="1120"/>
      <c r="AI47" s="1120"/>
      <c r="AJ47" s="363" t="s">
        <v>85</v>
      </c>
      <c r="AK47" s="1093"/>
      <c r="AL47" s="1093"/>
      <c r="AM47" s="1093"/>
      <c r="AN47" s="1093"/>
      <c r="AO47" s="515">
        <v>7990939236</v>
      </c>
      <c r="AP47" s="515">
        <v>7990939236</v>
      </c>
      <c r="AQ47" s="516">
        <v>0</v>
      </c>
      <c r="AR47" s="704">
        <v>0</v>
      </c>
      <c r="AS47" s="515">
        <v>69216976</v>
      </c>
      <c r="AT47" s="515">
        <v>7921722260</v>
      </c>
      <c r="AU47" s="515">
        <v>69216910</v>
      </c>
      <c r="AV47" s="516">
        <v>66</v>
      </c>
      <c r="AW47" s="515">
        <v>69216910</v>
      </c>
      <c r="AX47" s="516">
        <v>0</v>
      </c>
      <c r="AY47" s="515">
        <v>69216910</v>
      </c>
      <c r="AZ47" s="516">
        <v>0</v>
      </c>
      <c r="BA47" s="516">
        <v>0</v>
      </c>
      <c r="BB47" s="640"/>
      <c r="BC47" s="675">
        <f t="shared" si="5"/>
        <v>8.6619324657319918E-3</v>
      </c>
      <c r="BD47" s="675">
        <f t="shared" si="6"/>
        <v>0.99999904647669091</v>
      </c>
    </row>
    <row r="48" spans="1:56" ht="15" hidden="1" customHeight="1" x14ac:dyDescent="0.25">
      <c r="A48" s="642" t="str">
        <f t="shared" si="7"/>
        <v>A10152210</v>
      </c>
      <c r="B48" s="1091" t="s">
        <v>34</v>
      </c>
      <c r="C48" s="1120"/>
      <c r="D48" s="1091" t="s">
        <v>311</v>
      </c>
      <c r="E48" s="1120"/>
      <c r="F48" s="1091" t="s">
        <v>312</v>
      </c>
      <c r="G48" s="1120"/>
      <c r="H48" s="1091" t="s">
        <v>311</v>
      </c>
      <c r="I48" s="1120"/>
      <c r="J48" s="1091" t="s">
        <v>316</v>
      </c>
      <c r="K48" s="1120"/>
      <c r="L48" s="1120"/>
      <c r="M48" s="1091" t="s">
        <v>319</v>
      </c>
      <c r="N48" s="1120"/>
      <c r="O48" s="1120"/>
      <c r="P48" s="1091"/>
      <c r="Q48" s="1120"/>
      <c r="R48" s="1091"/>
      <c r="S48" s="1120"/>
      <c r="T48" s="1092" t="s">
        <v>45</v>
      </c>
      <c r="U48" s="1120"/>
      <c r="V48" s="1120"/>
      <c r="W48" s="1120"/>
      <c r="X48" s="1120"/>
      <c r="Y48" s="1120"/>
      <c r="Z48" s="1120"/>
      <c r="AA48" s="1120"/>
      <c r="AB48" s="1091" t="s">
        <v>305</v>
      </c>
      <c r="AC48" s="1120"/>
      <c r="AD48" s="1120"/>
      <c r="AE48" s="1120"/>
      <c r="AF48" s="1120"/>
      <c r="AG48" s="1091" t="s">
        <v>306</v>
      </c>
      <c r="AH48" s="1120"/>
      <c r="AI48" s="1120"/>
      <c r="AJ48" s="363" t="s">
        <v>85</v>
      </c>
      <c r="AK48" s="1093"/>
      <c r="AL48" s="1093"/>
      <c r="AM48" s="1093"/>
      <c r="AN48" s="1093"/>
      <c r="AO48" s="515">
        <v>2013745788</v>
      </c>
      <c r="AP48" s="515">
        <v>2013745788</v>
      </c>
      <c r="AQ48" s="516">
        <v>0</v>
      </c>
      <c r="AR48" s="704">
        <v>0</v>
      </c>
      <c r="AS48" s="515">
        <v>1462557891</v>
      </c>
      <c r="AT48" s="515">
        <v>551187897</v>
      </c>
      <c r="AU48" s="515">
        <v>1462557891</v>
      </c>
      <c r="AV48" s="516">
        <v>0</v>
      </c>
      <c r="AW48" s="515">
        <v>1462557891</v>
      </c>
      <c r="AX48" s="516">
        <v>0</v>
      </c>
      <c r="AY48" s="515">
        <v>1462557891</v>
      </c>
      <c r="AZ48" s="516">
        <v>0</v>
      </c>
      <c r="BA48" s="516">
        <v>0</v>
      </c>
      <c r="BB48" s="640"/>
      <c r="BC48" s="675">
        <f t="shared" si="5"/>
        <v>0.72628725021571594</v>
      </c>
      <c r="BD48" s="675">
        <f t="shared" si="6"/>
        <v>1</v>
      </c>
    </row>
    <row r="49" spans="1:56" ht="15" hidden="1" customHeight="1" x14ac:dyDescent="0.25">
      <c r="A49" s="642" t="str">
        <f t="shared" si="7"/>
        <v>A101910</v>
      </c>
      <c r="B49" s="1089" t="s">
        <v>34</v>
      </c>
      <c r="C49" s="1120"/>
      <c r="D49" s="1089" t="s">
        <v>311</v>
      </c>
      <c r="E49" s="1120"/>
      <c r="F49" s="1089" t="s">
        <v>312</v>
      </c>
      <c r="G49" s="1120"/>
      <c r="H49" s="1089" t="s">
        <v>311</v>
      </c>
      <c r="I49" s="1120"/>
      <c r="J49" s="1089" t="s">
        <v>320</v>
      </c>
      <c r="K49" s="1120"/>
      <c r="L49" s="1120"/>
      <c r="M49" s="1089"/>
      <c r="N49" s="1120"/>
      <c r="O49" s="1120"/>
      <c r="P49" s="1089"/>
      <c r="Q49" s="1120"/>
      <c r="R49" s="1089"/>
      <c r="S49" s="1120"/>
      <c r="T49" s="1096" t="s">
        <v>222</v>
      </c>
      <c r="U49" s="1120"/>
      <c r="V49" s="1120"/>
      <c r="W49" s="1120"/>
      <c r="X49" s="1120"/>
      <c r="Y49" s="1120"/>
      <c r="Z49" s="1120"/>
      <c r="AA49" s="1120"/>
      <c r="AB49" s="1089" t="s">
        <v>305</v>
      </c>
      <c r="AC49" s="1120"/>
      <c r="AD49" s="1120"/>
      <c r="AE49" s="1120"/>
      <c r="AF49" s="1120"/>
      <c r="AG49" s="1089" t="s">
        <v>306</v>
      </c>
      <c r="AH49" s="1120"/>
      <c r="AI49" s="1120"/>
      <c r="AJ49" s="360" t="s">
        <v>85</v>
      </c>
      <c r="AK49" s="1090"/>
      <c r="AL49" s="1090"/>
      <c r="AM49" s="1090"/>
      <c r="AN49" s="1090"/>
      <c r="AO49" s="511">
        <v>572000000</v>
      </c>
      <c r="AP49" s="511">
        <v>572000000</v>
      </c>
      <c r="AQ49" s="512">
        <v>0</v>
      </c>
      <c r="AR49" s="703">
        <v>0</v>
      </c>
      <c r="AS49" s="511">
        <v>389708437</v>
      </c>
      <c r="AT49" s="511">
        <v>182291563</v>
      </c>
      <c r="AU49" s="511">
        <v>389701457</v>
      </c>
      <c r="AV49" s="511">
        <v>6980</v>
      </c>
      <c r="AW49" s="511">
        <v>389701457</v>
      </c>
      <c r="AX49" s="512">
        <v>0</v>
      </c>
      <c r="AY49" s="511">
        <v>389701457</v>
      </c>
      <c r="AZ49" s="512">
        <v>0</v>
      </c>
      <c r="BA49" s="512">
        <v>0</v>
      </c>
      <c r="BB49" s="640"/>
      <c r="BC49" s="675">
        <f t="shared" si="5"/>
        <v>0.68130845629370629</v>
      </c>
      <c r="BD49" s="675">
        <f t="shared" si="6"/>
        <v>0.99998208917401499</v>
      </c>
    </row>
    <row r="50" spans="1:56" ht="15" hidden="1" customHeight="1" x14ac:dyDescent="0.25">
      <c r="A50" s="642" t="str">
        <f t="shared" si="7"/>
        <v>A1019110</v>
      </c>
      <c r="B50" s="1091" t="s">
        <v>34</v>
      </c>
      <c r="C50" s="1120"/>
      <c r="D50" s="1091" t="s">
        <v>311</v>
      </c>
      <c r="E50" s="1120"/>
      <c r="F50" s="1091" t="s">
        <v>312</v>
      </c>
      <c r="G50" s="1120"/>
      <c r="H50" s="1091" t="s">
        <v>311</v>
      </c>
      <c r="I50" s="1120"/>
      <c r="J50" s="1091" t="s">
        <v>320</v>
      </c>
      <c r="K50" s="1120"/>
      <c r="L50" s="1120"/>
      <c r="M50" s="1091" t="s">
        <v>311</v>
      </c>
      <c r="N50" s="1120"/>
      <c r="O50" s="1120"/>
      <c r="P50" s="1091"/>
      <c r="Q50" s="1120"/>
      <c r="R50" s="1091"/>
      <c r="S50" s="1120"/>
      <c r="T50" s="1092" t="s">
        <v>46</v>
      </c>
      <c r="U50" s="1120"/>
      <c r="V50" s="1120"/>
      <c r="W50" s="1120"/>
      <c r="X50" s="1120"/>
      <c r="Y50" s="1120"/>
      <c r="Z50" s="1120"/>
      <c r="AA50" s="1120"/>
      <c r="AB50" s="1091" t="s">
        <v>305</v>
      </c>
      <c r="AC50" s="1120"/>
      <c r="AD50" s="1120"/>
      <c r="AE50" s="1120"/>
      <c r="AF50" s="1120"/>
      <c r="AG50" s="1091" t="s">
        <v>306</v>
      </c>
      <c r="AH50" s="1120"/>
      <c r="AI50" s="1120"/>
      <c r="AJ50" s="363" t="s">
        <v>85</v>
      </c>
      <c r="AK50" s="1093"/>
      <c r="AL50" s="1093"/>
      <c r="AM50" s="1093"/>
      <c r="AN50" s="1093"/>
      <c r="AO50" s="515">
        <v>300000000</v>
      </c>
      <c r="AP50" s="515">
        <v>300000000</v>
      </c>
      <c r="AQ50" s="516">
        <v>0</v>
      </c>
      <c r="AR50" s="704">
        <v>0</v>
      </c>
      <c r="AS50" s="515">
        <v>198919314</v>
      </c>
      <c r="AT50" s="515">
        <v>101080686</v>
      </c>
      <c r="AU50" s="515">
        <v>198919314</v>
      </c>
      <c r="AV50" s="516">
        <v>0</v>
      </c>
      <c r="AW50" s="515">
        <v>198919314</v>
      </c>
      <c r="AX50" s="516">
        <v>0</v>
      </c>
      <c r="AY50" s="515">
        <v>198919314</v>
      </c>
      <c r="AZ50" s="516">
        <v>0</v>
      </c>
      <c r="BA50" s="516">
        <v>0</v>
      </c>
      <c r="BB50" s="640"/>
      <c r="BC50" s="675">
        <f t="shared" si="5"/>
        <v>0.66306438000000001</v>
      </c>
      <c r="BD50" s="675">
        <f t="shared" si="6"/>
        <v>1</v>
      </c>
    </row>
    <row r="51" spans="1:56" ht="15" hidden="1" customHeight="1" x14ac:dyDescent="0.25">
      <c r="A51" s="642" t="str">
        <f t="shared" si="7"/>
        <v>A1019310</v>
      </c>
      <c r="B51" s="1091" t="s">
        <v>34</v>
      </c>
      <c r="C51" s="1120"/>
      <c r="D51" s="1091" t="s">
        <v>311</v>
      </c>
      <c r="E51" s="1120"/>
      <c r="F51" s="1091" t="s">
        <v>312</v>
      </c>
      <c r="G51" s="1120"/>
      <c r="H51" s="1091" t="s">
        <v>311</v>
      </c>
      <c r="I51" s="1120"/>
      <c r="J51" s="1091" t="s">
        <v>320</v>
      </c>
      <c r="K51" s="1120"/>
      <c r="L51" s="1120"/>
      <c r="M51" s="1091" t="s">
        <v>321</v>
      </c>
      <c r="N51" s="1120"/>
      <c r="O51" s="1120"/>
      <c r="P51" s="1091"/>
      <c r="Q51" s="1120"/>
      <c r="R51" s="1091"/>
      <c r="S51" s="1120"/>
      <c r="T51" s="1092" t="s">
        <v>47</v>
      </c>
      <c r="U51" s="1120"/>
      <c r="V51" s="1120"/>
      <c r="W51" s="1120"/>
      <c r="X51" s="1120"/>
      <c r="Y51" s="1120"/>
      <c r="Z51" s="1120"/>
      <c r="AA51" s="1120"/>
      <c r="AB51" s="1091" t="s">
        <v>305</v>
      </c>
      <c r="AC51" s="1120"/>
      <c r="AD51" s="1120"/>
      <c r="AE51" s="1120"/>
      <c r="AF51" s="1120"/>
      <c r="AG51" s="1091" t="s">
        <v>306</v>
      </c>
      <c r="AH51" s="1120"/>
      <c r="AI51" s="1120"/>
      <c r="AJ51" s="363" t="s">
        <v>85</v>
      </c>
      <c r="AK51" s="1093"/>
      <c r="AL51" s="1093"/>
      <c r="AM51" s="1093"/>
      <c r="AN51" s="1093"/>
      <c r="AO51" s="515">
        <v>272000000</v>
      </c>
      <c r="AP51" s="515">
        <v>272000000</v>
      </c>
      <c r="AQ51" s="516">
        <v>0</v>
      </c>
      <c r="AR51" s="704">
        <v>0</v>
      </c>
      <c r="AS51" s="515">
        <v>190789123</v>
      </c>
      <c r="AT51" s="515">
        <v>81210877</v>
      </c>
      <c r="AU51" s="515">
        <v>190782143</v>
      </c>
      <c r="AV51" s="515">
        <v>6980</v>
      </c>
      <c r="AW51" s="515">
        <v>190782143</v>
      </c>
      <c r="AX51" s="516">
        <v>0</v>
      </c>
      <c r="AY51" s="515">
        <v>190782143</v>
      </c>
      <c r="AZ51" s="516">
        <v>0</v>
      </c>
      <c r="BA51" s="516">
        <v>0</v>
      </c>
      <c r="BB51" s="640"/>
      <c r="BC51" s="675">
        <f t="shared" si="5"/>
        <v>0.70143059926470586</v>
      </c>
      <c r="BD51" s="675">
        <f t="shared" si="6"/>
        <v>0.99996341510516829</v>
      </c>
    </row>
    <row r="52" spans="1:56" ht="15" hidden="1" customHeight="1" x14ac:dyDescent="0.25">
      <c r="A52" s="642" t="str">
        <f t="shared" si="7"/>
        <v>A1011010</v>
      </c>
      <c r="B52" s="1091" t="s">
        <v>34</v>
      </c>
      <c r="C52" s="1120"/>
      <c r="D52" s="1091" t="s">
        <v>311</v>
      </c>
      <c r="E52" s="1120"/>
      <c r="F52" s="1091" t="s">
        <v>312</v>
      </c>
      <c r="G52" s="1120"/>
      <c r="H52" s="1091" t="s">
        <v>311</v>
      </c>
      <c r="I52" s="1120"/>
      <c r="J52" s="1091" t="s">
        <v>85</v>
      </c>
      <c r="K52" s="1120"/>
      <c r="L52" s="1120"/>
      <c r="M52" s="1091"/>
      <c r="N52" s="1120"/>
      <c r="O52" s="1120"/>
      <c r="P52" s="1091"/>
      <c r="Q52" s="1120"/>
      <c r="R52" s="1091"/>
      <c r="S52" s="1120"/>
      <c r="T52" s="1092" t="s">
        <v>699</v>
      </c>
      <c r="U52" s="1120"/>
      <c r="V52" s="1120"/>
      <c r="W52" s="1120"/>
      <c r="X52" s="1120"/>
      <c r="Y52" s="1120"/>
      <c r="Z52" s="1120"/>
      <c r="AA52" s="1120"/>
      <c r="AB52" s="1091" t="s">
        <v>305</v>
      </c>
      <c r="AC52" s="1120"/>
      <c r="AD52" s="1120"/>
      <c r="AE52" s="1120"/>
      <c r="AF52" s="1120"/>
      <c r="AG52" s="1091" t="s">
        <v>306</v>
      </c>
      <c r="AH52" s="1120"/>
      <c r="AI52" s="1120"/>
      <c r="AJ52" s="363" t="s">
        <v>85</v>
      </c>
      <c r="AK52" s="1093"/>
      <c r="AL52" s="1093"/>
      <c r="AM52" s="1093"/>
      <c r="AN52" s="1093"/>
      <c r="AO52" s="515">
        <v>9382000000</v>
      </c>
      <c r="AP52" s="516">
        <v>0</v>
      </c>
      <c r="AQ52" s="516">
        <v>0</v>
      </c>
      <c r="AR52" s="705">
        <v>9382000000</v>
      </c>
      <c r="AS52" s="516">
        <v>0</v>
      </c>
      <c r="AT52" s="516">
        <v>0</v>
      </c>
      <c r="AU52" s="516">
        <v>0</v>
      </c>
      <c r="AV52" s="516">
        <v>0</v>
      </c>
      <c r="AW52" s="516">
        <v>0</v>
      </c>
      <c r="AX52" s="516">
        <v>0</v>
      </c>
      <c r="AY52" s="516">
        <v>0</v>
      </c>
      <c r="AZ52" s="516">
        <v>0</v>
      </c>
      <c r="BA52" s="516">
        <v>0</v>
      </c>
      <c r="BB52" s="640"/>
      <c r="BC52" s="675">
        <f t="shared" si="5"/>
        <v>0</v>
      </c>
      <c r="BD52" s="675" t="e">
        <f t="shared" si="6"/>
        <v>#DIV/0!</v>
      </c>
    </row>
    <row r="53" spans="1:56" ht="15" hidden="1" customHeight="1" x14ac:dyDescent="0.25">
      <c r="A53" s="642" t="str">
        <f t="shared" si="7"/>
        <v>A10210</v>
      </c>
      <c r="B53" s="1089" t="s">
        <v>34</v>
      </c>
      <c r="C53" s="1120"/>
      <c r="D53" s="1089" t="s">
        <v>311</v>
      </c>
      <c r="E53" s="1120"/>
      <c r="F53" s="1089" t="s">
        <v>312</v>
      </c>
      <c r="G53" s="1120"/>
      <c r="H53" s="1089" t="s">
        <v>314</v>
      </c>
      <c r="I53" s="1120"/>
      <c r="J53" s="1089"/>
      <c r="K53" s="1120"/>
      <c r="L53" s="1120"/>
      <c r="M53" s="1089"/>
      <c r="N53" s="1120"/>
      <c r="O53" s="1120"/>
      <c r="P53" s="1089"/>
      <c r="Q53" s="1120"/>
      <c r="R53" s="1089"/>
      <c r="S53" s="1120"/>
      <c r="T53" s="1096" t="s">
        <v>225</v>
      </c>
      <c r="U53" s="1120"/>
      <c r="V53" s="1120"/>
      <c r="W53" s="1120"/>
      <c r="X53" s="1120"/>
      <c r="Y53" s="1120"/>
      <c r="Z53" s="1120"/>
      <c r="AA53" s="1120"/>
      <c r="AB53" s="1089" t="s">
        <v>305</v>
      </c>
      <c r="AC53" s="1120"/>
      <c r="AD53" s="1120"/>
      <c r="AE53" s="1120"/>
      <c r="AF53" s="1120"/>
      <c r="AG53" s="1089" t="s">
        <v>306</v>
      </c>
      <c r="AH53" s="1120"/>
      <c r="AI53" s="1120"/>
      <c r="AJ53" s="360" t="s">
        <v>85</v>
      </c>
      <c r="AK53" s="1090"/>
      <c r="AL53" s="1090"/>
      <c r="AM53" s="1090"/>
      <c r="AN53" s="1090"/>
      <c r="AO53" s="511">
        <v>2620100000</v>
      </c>
      <c r="AP53" s="511">
        <v>2615102429</v>
      </c>
      <c r="AQ53" s="511">
        <v>4997571</v>
      </c>
      <c r="AR53" s="703">
        <v>0</v>
      </c>
      <c r="AS53" s="511">
        <v>2367541916</v>
      </c>
      <c r="AT53" s="511">
        <v>247560513</v>
      </c>
      <c r="AU53" s="511">
        <v>1081305617</v>
      </c>
      <c r="AV53" s="511">
        <v>1286236299</v>
      </c>
      <c r="AW53" s="511">
        <v>1081305617</v>
      </c>
      <c r="AX53" s="512">
        <v>0</v>
      </c>
      <c r="AY53" s="511">
        <v>1081305617</v>
      </c>
      <c r="AZ53" s="512">
        <v>0</v>
      </c>
      <c r="BA53" s="512">
        <v>0</v>
      </c>
      <c r="BB53" s="640"/>
      <c r="BC53" s="675">
        <f t="shared" si="5"/>
        <v>0.9036074638372581</v>
      </c>
      <c r="BD53" s="675">
        <f t="shared" si="6"/>
        <v>0.4567207911684551</v>
      </c>
    </row>
    <row r="54" spans="1:56" ht="15" hidden="1" customHeight="1" x14ac:dyDescent="0.25">
      <c r="A54" s="642" t="str">
        <f t="shared" si="7"/>
        <v>A1021210</v>
      </c>
      <c r="B54" s="1091" t="s">
        <v>34</v>
      </c>
      <c r="C54" s="1120"/>
      <c r="D54" s="1091" t="s">
        <v>311</v>
      </c>
      <c r="E54" s="1120"/>
      <c r="F54" s="1091" t="s">
        <v>312</v>
      </c>
      <c r="G54" s="1120"/>
      <c r="H54" s="1091" t="s">
        <v>314</v>
      </c>
      <c r="I54" s="1120"/>
      <c r="J54" s="1091" t="s">
        <v>322</v>
      </c>
      <c r="K54" s="1120"/>
      <c r="L54" s="1120"/>
      <c r="M54" s="1091"/>
      <c r="N54" s="1120"/>
      <c r="O54" s="1120"/>
      <c r="P54" s="1091"/>
      <c r="Q54" s="1120"/>
      <c r="R54" s="1091"/>
      <c r="S54" s="1120"/>
      <c r="T54" s="1092" t="s">
        <v>48</v>
      </c>
      <c r="U54" s="1120"/>
      <c r="V54" s="1120"/>
      <c r="W54" s="1120"/>
      <c r="X54" s="1120"/>
      <c r="Y54" s="1120"/>
      <c r="Z54" s="1120"/>
      <c r="AA54" s="1120"/>
      <c r="AB54" s="1091" t="s">
        <v>305</v>
      </c>
      <c r="AC54" s="1120"/>
      <c r="AD54" s="1120"/>
      <c r="AE54" s="1120"/>
      <c r="AF54" s="1120"/>
      <c r="AG54" s="1091" t="s">
        <v>306</v>
      </c>
      <c r="AH54" s="1120"/>
      <c r="AI54" s="1120"/>
      <c r="AJ54" s="363" t="s">
        <v>85</v>
      </c>
      <c r="AK54" s="1093"/>
      <c r="AL54" s="1093"/>
      <c r="AM54" s="1093"/>
      <c r="AN54" s="1093"/>
      <c r="AO54" s="515">
        <v>2620100000</v>
      </c>
      <c r="AP54" s="515">
        <v>2615102429</v>
      </c>
      <c r="AQ54" s="515">
        <v>4997571</v>
      </c>
      <c r="AR54" s="704">
        <v>0</v>
      </c>
      <c r="AS54" s="515">
        <v>2367541916</v>
      </c>
      <c r="AT54" s="515">
        <v>247560513</v>
      </c>
      <c r="AU54" s="515">
        <v>1081305617</v>
      </c>
      <c r="AV54" s="515">
        <v>1286236299</v>
      </c>
      <c r="AW54" s="515">
        <v>1081305617</v>
      </c>
      <c r="AX54" s="516">
        <v>0</v>
      </c>
      <c r="AY54" s="515">
        <v>1081305617</v>
      </c>
      <c r="AZ54" s="516">
        <v>0</v>
      </c>
      <c r="BA54" s="516">
        <v>0</v>
      </c>
      <c r="BB54" s="640"/>
      <c r="BC54" s="675">
        <f t="shared" si="5"/>
        <v>0.9036074638372581</v>
      </c>
      <c r="BD54" s="675">
        <f t="shared" si="6"/>
        <v>0.4567207911684551</v>
      </c>
    </row>
    <row r="55" spans="1:56" ht="15" hidden="1" customHeight="1" x14ac:dyDescent="0.25">
      <c r="A55" s="642" t="str">
        <f t="shared" si="7"/>
        <v>A10510</v>
      </c>
      <c r="B55" s="1089" t="s">
        <v>34</v>
      </c>
      <c r="C55" s="1120"/>
      <c r="D55" s="1089" t="s">
        <v>311</v>
      </c>
      <c r="E55" s="1120"/>
      <c r="F55" s="1089" t="s">
        <v>312</v>
      </c>
      <c r="G55" s="1120"/>
      <c r="H55" s="1089" t="s">
        <v>316</v>
      </c>
      <c r="I55" s="1120"/>
      <c r="J55" s="1089"/>
      <c r="K55" s="1120"/>
      <c r="L55" s="1120"/>
      <c r="M55" s="1089"/>
      <c r="N55" s="1120"/>
      <c r="O55" s="1120"/>
      <c r="P55" s="1089"/>
      <c r="Q55" s="1120"/>
      <c r="R55" s="1089"/>
      <c r="S55" s="1120"/>
      <c r="T55" s="1096" t="s">
        <v>227</v>
      </c>
      <c r="U55" s="1120"/>
      <c r="V55" s="1120"/>
      <c r="W55" s="1120"/>
      <c r="X55" s="1120"/>
      <c r="Y55" s="1120"/>
      <c r="Z55" s="1120"/>
      <c r="AA55" s="1120"/>
      <c r="AB55" s="1089" t="s">
        <v>305</v>
      </c>
      <c r="AC55" s="1120"/>
      <c r="AD55" s="1120"/>
      <c r="AE55" s="1120"/>
      <c r="AF55" s="1120"/>
      <c r="AG55" s="1089" t="s">
        <v>306</v>
      </c>
      <c r="AH55" s="1120"/>
      <c r="AI55" s="1120"/>
      <c r="AJ55" s="360" t="s">
        <v>85</v>
      </c>
      <c r="AK55" s="1090"/>
      <c r="AL55" s="1090"/>
      <c r="AM55" s="1090"/>
      <c r="AN55" s="1090"/>
      <c r="AO55" s="511">
        <v>35057916667</v>
      </c>
      <c r="AP55" s="511">
        <v>35057916667</v>
      </c>
      <c r="AQ55" s="512">
        <v>0</v>
      </c>
      <c r="AR55" s="703">
        <v>0</v>
      </c>
      <c r="AS55" s="511">
        <v>26595937901</v>
      </c>
      <c r="AT55" s="511">
        <v>8461978766</v>
      </c>
      <c r="AU55" s="511">
        <v>26594617104</v>
      </c>
      <c r="AV55" s="511">
        <v>1320797</v>
      </c>
      <c r="AW55" s="511">
        <v>26594617104</v>
      </c>
      <c r="AX55" s="512">
        <v>0</v>
      </c>
      <c r="AY55" s="511">
        <v>25793312934</v>
      </c>
      <c r="AZ55" s="511">
        <v>801304170</v>
      </c>
      <c r="BA55" s="511">
        <v>57856727</v>
      </c>
      <c r="BB55" s="640"/>
      <c r="BC55" s="675">
        <f t="shared" si="5"/>
        <v>0.7586285903302048</v>
      </c>
      <c r="BD55" s="675">
        <f t="shared" si="6"/>
        <v>0.99995033839359537</v>
      </c>
    </row>
    <row r="56" spans="1:56" ht="15" hidden="1" customHeight="1" x14ac:dyDescent="0.25">
      <c r="A56" s="642" t="str">
        <f t="shared" si="7"/>
        <v>A105110</v>
      </c>
      <c r="B56" s="1089" t="s">
        <v>34</v>
      </c>
      <c r="C56" s="1120"/>
      <c r="D56" s="1089" t="s">
        <v>311</v>
      </c>
      <c r="E56" s="1120"/>
      <c r="F56" s="1089" t="s">
        <v>312</v>
      </c>
      <c r="G56" s="1120"/>
      <c r="H56" s="1089" t="s">
        <v>316</v>
      </c>
      <c r="I56" s="1120"/>
      <c r="J56" s="1089" t="s">
        <v>311</v>
      </c>
      <c r="K56" s="1120"/>
      <c r="L56" s="1120"/>
      <c r="M56" s="1089"/>
      <c r="N56" s="1120"/>
      <c r="O56" s="1120"/>
      <c r="P56" s="1089"/>
      <c r="Q56" s="1120"/>
      <c r="R56" s="1089"/>
      <c r="S56" s="1120"/>
      <c r="T56" s="1096" t="s">
        <v>229</v>
      </c>
      <c r="U56" s="1120"/>
      <c r="V56" s="1120"/>
      <c r="W56" s="1120"/>
      <c r="X56" s="1120"/>
      <c r="Y56" s="1120"/>
      <c r="Z56" s="1120"/>
      <c r="AA56" s="1120"/>
      <c r="AB56" s="1089" t="s">
        <v>305</v>
      </c>
      <c r="AC56" s="1120"/>
      <c r="AD56" s="1120"/>
      <c r="AE56" s="1120"/>
      <c r="AF56" s="1120"/>
      <c r="AG56" s="1089" t="s">
        <v>306</v>
      </c>
      <c r="AH56" s="1120"/>
      <c r="AI56" s="1120"/>
      <c r="AJ56" s="360" t="s">
        <v>85</v>
      </c>
      <c r="AK56" s="1090"/>
      <c r="AL56" s="1090"/>
      <c r="AM56" s="1090"/>
      <c r="AN56" s="1090"/>
      <c r="AO56" s="511">
        <v>17935538469</v>
      </c>
      <c r="AP56" s="511">
        <v>17935538469</v>
      </c>
      <c r="AQ56" s="512">
        <v>0</v>
      </c>
      <c r="AR56" s="703">
        <v>0</v>
      </c>
      <c r="AS56" s="511">
        <v>13404737629</v>
      </c>
      <c r="AT56" s="511">
        <v>4530800840</v>
      </c>
      <c r="AU56" s="511">
        <v>13403416832</v>
      </c>
      <c r="AV56" s="511">
        <v>1320797</v>
      </c>
      <c r="AW56" s="511">
        <v>13403416832</v>
      </c>
      <c r="AX56" s="512">
        <v>0</v>
      </c>
      <c r="AY56" s="511">
        <v>13403416832</v>
      </c>
      <c r="AZ56" s="512">
        <v>0</v>
      </c>
      <c r="BA56" s="511">
        <v>55468994</v>
      </c>
      <c r="BB56" s="640"/>
      <c r="BC56" s="675">
        <f t="shared" si="5"/>
        <v>0.74738417539952362</v>
      </c>
      <c r="BD56" s="675">
        <f t="shared" si="6"/>
        <v>0.99990146789616063</v>
      </c>
    </row>
    <row r="57" spans="1:56" ht="15" hidden="1" customHeight="1" x14ac:dyDescent="0.25">
      <c r="A57" s="642" t="str">
        <f t="shared" si="7"/>
        <v>A1051110</v>
      </c>
      <c r="B57" s="1091" t="s">
        <v>34</v>
      </c>
      <c r="C57" s="1120"/>
      <c r="D57" s="1091" t="s">
        <v>311</v>
      </c>
      <c r="E57" s="1120"/>
      <c r="F57" s="1091" t="s">
        <v>312</v>
      </c>
      <c r="G57" s="1120"/>
      <c r="H57" s="1091" t="s">
        <v>316</v>
      </c>
      <c r="I57" s="1120"/>
      <c r="J57" s="1091" t="s">
        <v>311</v>
      </c>
      <c r="K57" s="1120"/>
      <c r="L57" s="1120"/>
      <c r="M57" s="1091" t="s">
        <v>311</v>
      </c>
      <c r="N57" s="1120"/>
      <c r="O57" s="1120"/>
      <c r="P57" s="1091"/>
      <c r="Q57" s="1120"/>
      <c r="R57" s="1091"/>
      <c r="S57" s="1120"/>
      <c r="T57" s="1092" t="s">
        <v>49</v>
      </c>
      <c r="U57" s="1120"/>
      <c r="V57" s="1120"/>
      <c r="W57" s="1120"/>
      <c r="X57" s="1120"/>
      <c r="Y57" s="1120"/>
      <c r="Z57" s="1120"/>
      <c r="AA57" s="1120"/>
      <c r="AB57" s="1091" t="s">
        <v>305</v>
      </c>
      <c r="AC57" s="1120"/>
      <c r="AD57" s="1120"/>
      <c r="AE57" s="1120"/>
      <c r="AF57" s="1120"/>
      <c r="AG57" s="1091" t="s">
        <v>306</v>
      </c>
      <c r="AH57" s="1120"/>
      <c r="AI57" s="1120"/>
      <c r="AJ57" s="363" t="s">
        <v>85</v>
      </c>
      <c r="AK57" s="1093"/>
      <c r="AL57" s="1093"/>
      <c r="AM57" s="1093"/>
      <c r="AN57" s="1093"/>
      <c r="AO57" s="515">
        <v>3486406531</v>
      </c>
      <c r="AP57" s="515">
        <v>3486406531</v>
      </c>
      <c r="AQ57" s="516">
        <v>0</v>
      </c>
      <c r="AR57" s="704">
        <v>0</v>
      </c>
      <c r="AS57" s="515">
        <v>3008724045</v>
      </c>
      <c r="AT57" s="515">
        <v>477682486</v>
      </c>
      <c r="AU57" s="515">
        <v>3008724045</v>
      </c>
      <c r="AV57" s="516">
        <v>0</v>
      </c>
      <c r="AW57" s="515">
        <v>3008724045</v>
      </c>
      <c r="AX57" s="516">
        <v>0</v>
      </c>
      <c r="AY57" s="515">
        <v>3008724045</v>
      </c>
      <c r="AZ57" s="516">
        <v>0</v>
      </c>
      <c r="BA57" s="515">
        <v>833255</v>
      </c>
      <c r="BB57" s="640"/>
      <c r="BC57" s="675">
        <f t="shared" si="5"/>
        <v>0.86298715260179737</v>
      </c>
      <c r="BD57" s="675">
        <f t="shared" si="6"/>
        <v>1</v>
      </c>
    </row>
    <row r="58" spans="1:56" ht="15" hidden="1" customHeight="1" x14ac:dyDescent="0.25">
      <c r="A58" s="642" t="str">
        <f t="shared" si="7"/>
        <v>A1051210</v>
      </c>
      <c r="B58" s="1091" t="s">
        <v>34</v>
      </c>
      <c r="C58" s="1120"/>
      <c r="D58" s="1091" t="s">
        <v>311</v>
      </c>
      <c r="E58" s="1120"/>
      <c r="F58" s="1091" t="s">
        <v>312</v>
      </c>
      <c r="G58" s="1120"/>
      <c r="H58" s="1091" t="s">
        <v>316</v>
      </c>
      <c r="I58" s="1120"/>
      <c r="J58" s="1091" t="s">
        <v>311</v>
      </c>
      <c r="K58" s="1120"/>
      <c r="L58" s="1120"/>
      <c r="M58" s="1091" t="s">
        <v>314</v>
      </c>
      <c r="N58" s="1120"/>
      <c r="O58" s="1120"/>
      <c r="P58" s="1091"/>
      <c r="Q58" s="1120"/>
      <c r="R58" s="1091"/>
      <c r="S58" s="1120"/>
      <c r="T58" s="1092" t="s">
        <v>50</v>
      </c>
      <c r="U58" s="1120"/>
      <c r="V58" s="1120"/>
      <c r="W58" s="1120"/>
      <c r="X58" s="1120"/>
      <c r="Y58" s="1120"/>
      <c r="Z58" s="1120"/>
      <c r="AA58" s="1120"/>
      <c r="AB58" s="1091" t="s">
        <v>305</v>
      </c>
      <c r="AC58" s="1120"/>
      <c r="AD58" s="1120"/>
      <c r="AE58" s="1120"/>
      <c r="AF58" s="1120"/>
      <c r="AG58" s="1091" t="s">
        <v>306</v>
      </c>
      <c r="AH58" s="1120"/>
      <c r="AI58" s="1120"/>
      <c r="AJ58" s="363" t="s">
        <v>85</v>
      </c>
      <c r="AK58" s="1093"/>
      <c r="AL58" s="1093"/>
      <c r="AM58" s="1093"/>
      <c r="AN58" s="1093"/>
      <c r="AO58" s="515">
        <v>1530182979</v>
      </c>
      <c r="AP58" s="515">
        <v>1530182979</v>
      </c>
      <c r="AQ58" s="516">
        <v>0</v>
      </c>
      <c r="AR58" s="704">
        <v>0</v>
      </c>
      <c r="AS58" s="515">
        <v>56595075</v>
      </c>
      <c r="AT58" s="515">
        <v>1473587904</v>
      </c>
      <c r="AU58" s="515">
        <v>56595075</v>
      </c>
      <c r="AV58" s="516">
        <v>0</v>
      </c>
      <c r="AW58" s="515">
        <v>56595075</v>
      </c>
      <c r="AX58" s="516">
        <v>0</v>
      </c>
      <c r="AY58" s="515">
        <v>56595075</v>
      </c>
      <c r="AZ58" s="516">
        <v>0</v>
      </c>
      <c r="BA58" s="516">
        <v>0</v>
      </c>
      <c r="BB58" s="640"/>
      <c r="BC58" s="675">
        <f t="shared" si="5"/>
        <v>3.698582181131424E-2</v>
      </c>
      <c r="BD58" s="675">
        <f t="shared" si="6"/>
        <v>1</v>
      </c>
    </row>
    <row r="59" spans="1:56" ht="15" hidden="1" customHeight="1" x14ac:dyDescent="0.25">
      <c r="A59" s="642" t="str">
        <f t="shared" si="7"/>
        <v>A1051310</v>
      </c>
      <c r="B59" s="1091" t="s">
        <v>34</v>
      </c>
      <c r="C59" s="1120"/>
      <c r="D59" s="1091" t="s">
        <v>311</v>
      </c>
      <c r="E59" s="1120"/>
      <c r="F59" s="1091" t="s">
        <v>312</v>
      </c>
      <c r="G59" s="1120"/>
      <c r="H59" s="1091" t="s">
        <v>316</v>
      </c>
      <c r="I59" s="1120"/>
      <c r="J59" s="1091" t="s">
        <v>311</v>
      </c>
      <c r="K59" s="1120"/>
      <c r="L59" s="1120"/>
      <c r="M59" s="1091" t="s">
        <v>321</v>
      </c>
      <c r="N59" s="1120"/>
      <c r="O59" s="1120"/>
      <c r="P59" s="1091"/>
      <c r="Q59" s="1120"/>
      <c r="R59" s="1091"/>
      <c r="S59" s="1120"/>
      <c r="T59" s="1092" t="s">
        <v>51</v>
      </c>
      <c r="U59" s="1120"/>
      <c r="V59" s="1120"/>
      <c r="W59" s="1120"/>
      <c r="X59" s="1120"/>
      <c r="Y59" s="1120"/>
      <c r="Z59" s="1120"/>
      <c r="AA59" s="1120"/>
      <c r="AB59" s="1091" t="s">
        <v>305</v>
      </c>
      <c r="AC59" s="1120"/>
      <c r="AD59" s="1120"/>
      <c r="AE59" s="1120"/>
      <c r="AF59" s="1120"/>
      <c r="AG59" s="1091" t="s">
        <v>306</v>
      </c>
      <c r="AH59" s="1120"/>
      <c r="AI59" s="1120"/>
      <c r="AJ59" s="363" t="s">
        <v>85</v>
      </c>
      <c r="AK59" s="1093"/>
      <c r="AL59" s="1093"/>
      <c r="AM59" s="1093"/>
      <c r="AN59" s="1093"/>
      <c r="AO59" s="515">
        <v>4451871042</v>
      </c>
      <c r="AP59" s="515">
        <v>4451871042</v>
      </c>
      <c r="AQ59" s="516">
        <v>0</v>
      </c>
      <c r="AR59" s="704">
        <v>0</v>
      </c>
      <c r="AS59" s="515">
        <v>3582683152</v>
      </c>
      <c r="AT59" s="515">
        <v>869187890</v>
      </c>
      <c r="AU59" s="515">
        <v>3582683152</v>
      </c>
      <c r="AV59" s="516">
        <v>0</v>
      </c>
      <c r="AW59" s="515">
        <v>3582683152</v>
      </c>
      <c r="AX59" s="516">
        <v>0</v>
      </c>
      <c r="AY59" s="515">
        <v>3582683152</v>
      </c>
      <c r="AZ59" s="516">
        <v>0</v>
      </c>
      <c r="BA59" s="515">
        <v>362224</v>
      </c>
      <c r="BB59" s="640"/>
      <c r="BC59" s="675">
        <f t="shared" si="5"/>
        <v>0.80475896947600756</v>
      </c>
      <c r="BD59" s="675">
        <f t="shared" si="6"/>
        <v>1</v>
      </c>
    </row>
    <row r="60" spans="1:56" ht="15" hidden="1" customHeight="1" x14ac:dyDescent="0.25">
      <c r="A60" s="642" t="str">
        <f t="shared" si="7"/>
        <v>A1051410</v>
      </c>
      <c r="B60" s="1091" t="s">
        <v>34</v>
      </c>
      <c r="C60" s="1120"/>
      <c r="D60" s="1091" t="s">
        <v>311</v>
      </c>
      <c r="E60" s="1120"/>
      <c r="F60" s="1091" t="s">
        <v>312</v>
      </c>
      <c r="G60" s="1120"/>
      <c r="H60" s="1091" t="s">
        <v>316</v>
      </c>
      <c r="I60" s="1120"/>
      <c r="J60" s="1091" t="s">
        <v>311</v>
      </c>
      <c r="K60" s="1120"/>
      <c r="L60" s="1120"/>
      <c r="M60" s="1091" t="s">
        <v>315</v>
      </c>
      <c r="N60" s="1120"/>
      <c r="O60" s="1120"/>
      <c r="P60" s="1091"/>
      <c r="Q60" s="1120"/>
      <c r="R60" s="1091"/>
      <c r="S60" s="1120"/>
      <c r="T60" s="1092" t="s">
        <v>52</v>
      </c>
      <c r="U60" s="1120"/>
      <c r="V60" s="1120"/>
      <c r="W60" s="1120"/>
      <c r="X60" s="1120"/>
      <c r="Y60" s="1120"/>
      <c r="Z60" s="1120"/>
      <c r="AA60" s="1120"/>
      <c r="AB60" s="1091" t="s">
        <v>305</v>
      </c>
      <c r="AC60" s="1120"/>
      <c r="AD60" s="1120"/>
      <c r="AE60" s="1120"/>
      <c r="AF60" s="1120"/>
      <c r="AG60" s="1091" t="s">
        <v>306</v>
      </c>
      <c r="AH60" s="1120"/>
      <c r="AI60" s="1120"/>
      <c r="AJ60" s="363" t="s">
        <v>85</v>
      </c>
      <c r="AK60" s="1093"/>
      <c r="AL60" s="1093"/>
      <c r="AM60" s="1093"/>
      <c r="AN60" s="1093"/>
      <c r="AO60" s="515">
        <v>7532131228</v>
      </c>
      <c r="AP60" s="515">
        <v>7532131228</v>
      </c>
      <c r="AQ60" s="516">
        <v>0</v>
      </c>
      <c r="AR60" s="704">
        <v>0</v>
      </c>
      <c r="AS60" s="515">
        <v>5983708182</v>
      </c>
      <c r="AT60" s="515">
        <v>1548423046</v>
      </c>
      <c r="AU60" s="515">
        <v>5982387385</v>
      </c>
      <c r="AV60" s="515">
        <v>1320797</v>
      </c>
      <c r="AW60" s="515">
        <v>5982387385</v>
      </c>
      <c r="AX60" s="516">
        <v>0</v>
      </c>
      <c r="AY60" s="515">
        <v>5982387385</v>
      </c>
      <c r="AZ60" s="516">
        <v>0</v>
      </c>
      <c r="BA60" s="515">
        <v>54273515</v>
      </c>
      <c r="BB60" s="640"/>
      <c r="BC60" s="675">
        <f t="shared" si="5"/>
        <v>0.79442431376608513</v>
      </c>
      <c r="BD60" s="675">
        <f t="shared" si="6"/>
        <v>0.99977926781189408</v>
      </c>
    </row>
    <row r="61" spans="1:56" ht="15" hidden="1" customHeight="1" x14ac:dyDescent="0.25">
      <c r="A61" s="642" t="str">
        <f t="shared" si="7"/>
        <v>A1051510</v>
      </c>
      <c r="B61" s="1091" t="s">
        <v>34</v>
      </c>
      <c r="C61" s="1120"/>
      <c r="D61" s="1091" t="s">
        <v>311</v>
      </c>
      <c r="E61" s="1120"/>
      <c r="F61" s="1091" t="s">
        <v>312</v>
      </c>
      <c r="G61" s="1120"/>
      <c r="H61" s="1091" t="s">
        <v>316</v>
      </c>
      <c r="I61" s="1120"/>
      <c r="J61" s="1091" t="s">
        <v>311</v>
      </c>
      <c r="K61" s="1120"/>
      <c r="L61" s="1120"/>
      <c r="M61" s="1091" t="s">
        <v>316</v>
      </c>
      <c r="N61" s="1120"/>
      <c r="O61" s="1120"/>
      <c r="P61" s="1091"/>
      <c r="Q61" s="1120"/>
      <c r="R61" s="1091"/>
      <c r="S61" s="1120"/>
      <c r="T61" s="1092" t="s">
        <v>53</v>
      </c>
      <c r="U61" s="1120"/>
      <c r="V61" s="1120"/>
      <c r="W61" s="1120"/>
      <c r="X61" s="1120"/>
      <c r="Y61" s="1120"/>
      <c r="Z61" s="1120"/>
      <c r="AA61" s="1120"/>
      <c r="AB61" s="1091" t="s">
        <v>305</v>
      </c>
      <c r="AC61" s="1120"/>
      <c r="AD61" s="1120"/>
      <c r="AE61" s="1120"/>
      <c r="AF61" s="1120"/>
      <c r="AG61" s="1091" t="s">
        <v>306</v>
      </c>
      <c r="AH61" s="1120"/>
      <c r="AI61" s="1120"/>
      <c r="AJ61" s="363" t="s">
        <v>85</v>
      </c>
      <c r="AK61" s="1093"/>
      <c r="AL61" s="1093"/>
      <c r="AM61" s="1093"/>
      <c r="AN61" s="1093"/>
      <c r="AO61" s="515">
        <v>934946689</v>
      </c>
      <c r="AP61" s="515">
        <v>934946689</v>
      </c>
      <c r="AQ61" s="516">
        <v>0</v>
      </c>
      <c r="AR61" s="704">
        <v>0</v>
      </c>
      <c r="AS61" s="515">
        <v>773027175</v>
      </c>
      <c r="AT61" s="515">
        <v>161919514</v>
      </c>
      <c r="AU61" s="515">
        <v>773027175</v>
      </c>
      <c r="AV61" s="516">
        <v>0</v>
      </c>
      <c r="AW61" s="515">
        <v>773027175</v>
      </c>
      <c r="AX61" s="516">
        <v>0</v>
      </c>
      <c r="AY61" s="515">
        <v>773027175</v>
      </c>
      <c r="AZ61" s="516">
        <v>0</v>
      </c>
      <c r="BA61" s="516">
        <v>0</v>
      </c>
      <c r="BB61" s="640"/>
      <c r="BC61" s="675">
        <f t="shared" si="5"/>
        <v>0.82681417464220786</v>
      </c>
      <c r="BD61" s="675">
        <f t="shared" si="6"/>
        <v>1</v>
      </c>
    </row>
    <row r="62" spans="1:56" ht="15" hidden="1" customHeight="1" x14ac:dyDescent="0.25">
      <c r="A62" s="642" t="str">
        <f t="shared" si="7"/>
        <v>A105210</v>
      </c>
      <c r="B62" s="1089" t="s">
        <v>34</v>
      </c>
      <c r="C62" s="1120"/>
      <c r="D62" s="1089" t="s">
        <v>311</v>
      </c>
      <c r="E62" s="1120"/>
      <c r="F62" s="1089" t="s">
        <v>312</v>
      </c>
      <c r="G62" s="1120"/>
      <c r="H62" s="1089" t="s">
        <v>316</v>
      </c>
      <c r="I62" s="1120"/>
      <c r="J62" s="1089" t="s">
        <v>314</v>
      </c>
      <c r="K62" s="1120"/>
      <c r="L62" s="1120"/>
      <c r="M62" s="1089"/>
      <c r="N62" s="1120"/>
      <c r="O62" s="1120"/>
      <c r="P62" s="1089"/>
      <c r="Q62" s="1120"/>
      <c r="R62" s="1089"/>
      <c r="S62" s="1120"/>
      <c r="T62" s="1096" t="s">
        <v>323</v>
      </c>
      <c r="U62" s="1120"/>
      <c r="V62" s="1120"/>
      <c r="W62" s="1120"/>
      <c r="X62" s="1120"/>
      <c r="Y62" s="1120"/>
      <c r="Z62" s="1120"/>
      <c r="AA62" s="1120"/>
      <c r="AB62" s="1089" t="s">
        <v>305</v>
      </c>
      <c r="AC62" s="1120"/>
      <c r="AD62" s="1120"/>
      <c r="AE62" s="1120"/>
      <c r="AF62" s="1120"/>
      <c r="AG62" s="1089" t="s">
        <v>306</v>
      </c>
      <c r="AH62" s="1120"/>
      <c r="AI62" s="1120"/>
      <c r="AJ62" s="360" t="s">
        <v>85</v>
      </c>
      <c r="AK62" s="1090"/>
      <c r="AL62" s="1090"/>
      <c r="AM62" s="1090"/>
      <c r="AN62" s="1090"/>
      <c r="AO62" s="511">
        <v>12419953098</v>
      </c>
      <c r="AP62" s="511">
        <v>12419953098</v>
      </c>
      <c r="AQ62" s="512">
        <v>0</v>
      </c>
      <c r="AR62" s="703">
        <v>0</v>
      </c>
      <c r="AS62" s="511">
        <v>9314365772</v>
      </c>
      <c r="AT62" s="511">
        <v>3105587326</v>
      </c>
      <c r="AU62" s="511">
        <v>9314365772</v>
      </c>
      <c r="AV62" s="512">
        <v>0</v>
      </c>
      <c r="AW62" s="511">
        <v>9314365772</v>
      </c>
      <c r="AX62" s="512">
        <v>0</v>
      </c>
      <c r="AY62" s="511">
        <v>8792072302</v>
      </c>
      <c r="AZ62" s="511">
        <v>522293470</v>
      </c>
      <c r="BA62" s="511">
        <v>2387733</v>
      </c>
      <c r="BB62" s="640"/>
      <c r="BC62" s="675">
        <f t="shared" si="5"/>
        <v>0.74995176700787247</v>
      </c>
      <c r="BD62" s="675">
        <f t="shared" si="6"/>
        <v>1</v>
      </c>
    </row>
    <row r="63" spans="1:56" ht="15" hidden="1" customHeight="1" x14ac:dyDescent="0.25">
      <c r="A63" s="642" t="str">
        <f t="shared" si="7"/>
        <v>A1052110</v>
      </c>
      <c r="B63" s="1091" t="s">
        <v>34</v>
      </c>
      <c r="C63" s="1120"/>
      <c r="D63" s="1091" t="s">
        <v>311</v>
      </c>
      <c r="E63" s="1120"/>
      <c r="F63" s="1091" t="s">
        <v>312</v>
      </c>
      <c r="G63" s="1120"/>
      <c r="H63" s="1091" t="s">
        <v>316</v>
      </c>
      <c r="I63" s="1120"/>
      <c r="J63" s="1091" t="s">
        <v>314</v>
      </c>
      <c r="K63" s="1120"/>
      <c r="L63" s="1120"/>
      <c r="M63" s="1091" t="s">
        <v>311</v>
      </c>
      <c r="N63" s="1120"/>
      <c r="O63" s="1120"/>
      <c r="P63" s="1091"/>
      <c r="Q63" s="1120"/>
      <c r="R63" s="1091"/>
      <c r="S63" s="1120"/>
      <c r="T63" s="1092" t="s">
        <v>54</v>
      </c>
      <c r="U63" s="1120"/>
      <c r="V63" s="1120"/>
      <c r="W63" s="1120"/>
      <c r="X63" s="1120"/>
      <c r="Y63" s="1120"/>
      <c r="Z63" s="1120"/>
      <c r="AA63" s="1120"/>
      <c r="AB63" s="1091" t="s">
        <v>305</v>
      </c>
      <c r="AC63" s="1120"/>
      <c r="AD63" s="1120"/>
      <c r="AE63" s="1120"/>
      <c r="AF63" s="1120"/>
      <c r="AG63" s="1091" t="s">
        <v>306</v>
      </c>
      <c r="AH63" s="1120"/>
      <c r="AI63" s="1120"/>
      <c r="AJ63" s="363" t="s">
        <v>85</v>
      </c>
      <c r="AK63" s="1093"/>
      <c r="AL63" s="1093"/>
      <c r="AM63" s="1093"/>
      <c r="AN63" s="1093"/>
      <c r="AO63" s="515">
        <v>119144700</v>
      </c>
      <c r="AP63" s="515">
        <v>119144700</v>
      </c>
      <c r="AQ63" s="516">
        <v>0</v>
      </c>
      <c r="AR63" s="704">
        <v>0</v>
      </c>
      <c r="AS63" s="515">
        <v>91696500</v>
      </c>
      <c r="AT63" s="515">
        <v>27448200</v>
      </c>
      <c r="AU63" s="515">
        <v>91696500</v>
      </c>
      <c r="AV63" s="516">
        <v>0</v>
      </c>
      <c r="AW63" s="515">
        <v>91696500</v>
      </c>
      <c r="AX63" s="516">
        <v>0</v>
      </c>
      <c r="AY63" s="515">
        <v>91696500</v>
      </c>
      <c r="AZ63" s="516">
        <v>0</v>
      </c>
      <c r="BA63" s="516">
        <v>0</v>
      </c>
      <c r="BB63" s="640"/>
      <c r="BC63" s="675">
        <f t="shared" si="5"/>
        <v>0.76962298784587146</v>
      </c>
      <c r="BD63" s="675">
        <f t="shared" si="6"/>
        <v>1</v>
      </c>
    </row>
    <row r="64" spans="1:56" ht="15" hidden="1" customHeight="1" x14ac:dyDescent="0.25">
      <c r="A64" s="642" t="str">
        <f t="shared" si="7"/>
        <v>A1052210</v>
      </c>
      <c r="B64" s="1091" t="s">
        <v>34</v>
      </c>
      <c r="C64" s="1120"/>
      <c r="D64" s="1091" t="s">
        <v>311</v>
      </c>
      <c r="E64" s="1120"/>
      <c r="F64" s="1091" t="s">
        <v>312</v>
      </c>
      <c r="G64" s="1120"/>
      <c r="H64" s="1091" t="s">
        <v>316</v>
      </c>
      <c r="I64" s="1120"/>
      <c r="J64" s="1091" t="s">
        <v>314</v>
      </c>
      <c r="K64" s="1120"/>
      <c r="L64" s="1120"/>
      <c r="M64" s="1091" t="s">
        <v>314</v>
      </c>
      <c r="N64" s="1120"/>
      <c r="O64" s="1120"/>
      <c r="P64" s="1091"/>
      <c r="Q64" s="1120"/>
      <c r="R64" s="1091"/>
      <c r="S64" s="1120"/>
      <c r="T64" s="1092" t="s">
        <v>55</v>
      </c>
      <c r="U64" s="1120"/>
      <c r="V64" s="1120"/>
      <c r="W64" s="1120"/>
      <c r="X64" s="1120"/>
      <c r="Y64" s="1120"/>
      <c r="Z64" s="1120"/>
      <c r="AA64" s="1120"/>
      <c r="AB64" s="1091" t="s">
        <v>305</v>
      </c>
      <c r="AC64" s="1120"/>
      <c r="AD64" s="1120"/>
      <c r="AE64" s="1120"/>
      <c r="AF64" s="1120"/>
      <c r="AG64" s="1091" t="s">
        <v>306</v>
      </c>
      <c r="AH64" s="1120"/>
      <c r="AI64" s="1120"/>
      <c r="AJ64" s="363" t="s">
        <v>85</v>
      </c>
      <c r="AK64" s="1093"/>
      <c r="AL64" s="1093"/>
      <c r="AM64" s="1093"/>
      <c r="AN64" s="1093"/>
      <c r="AO64" s="515">
        <v>5697403045</v>
      </c>
      <c r="AP64" s="515">
        <v>5697403045</v>
      </c>
      <c r="AQ64" s="516">
        <v>0</v>
      </c>
      <c r="AR64" s="704">
        <v>0</v>
      </c>
      <c r="AS64" s="515">
        <v>4150449168</v>
      </c>
      <c r="AT64" s="515">
        <v>1546953877</v>
      </c>
      <c r="AU64" s="515">
        <v>4150449168</v>
      </c>
      <c r="AV64" s="516">
        <v>0</v>
      </c>
      <c r="AW64" s="515">
        <v>4150449168</v>
      </c>
      <c r="AX64" s="516">
        <v>0</v>
      </c>
      <c r="AY64" s="515">
        <v>3628155698</v>
      </c>
      <c r="AZ64" s="515">
        <v>522293470</v>
      </c>
      <c r="BA64" s="516">
        <v>0</v>
      </c>
      <c r="BB64" s="640"/>
      <c r="BC64" s="675">
        <f t="shared" si="5"/>
        <v>0.72848087720288712</v>
      </c>
      <c r="BD64" s="675">
        <f t="shared" si="6"/>
        <v>1</v>
      </c>
    </row>
    <row r="65" spans="1:56" ht="15" hidden="1" customHeight="1" x14ac:dyDescent="0.25">
      <c r="A65" s="642" t="str">
        <f t="shared" si="7"/>
        <v>A1052310</v>
      </c>
      <c r="B65" s="1091" t="s">
        <v>34</v>
      </c>
      <c r="C65" s="1120"/>
      <c r="D65" s="1091" t="s">
        <v>311</v>
      </c>
      <c r="E65" s="1120"/>
      <c r="F65" s="1091" t="s">
        <v>312</v>
      </c>
      <c r="G65" s="1120"/>
      <c r="H65" s="1091" t="s">
        <v>316</v>
      </c>
      <c r="I65" s="1120"/>
      <c r="J65" s="1091" t="s">
        <v>314</v>
      </c>
      <c r="K65" s="1120"/>
      <c r="L65" s="1120"/>
      <c r="M65" s="1091" t="s">
        <v>321</v>
      </c>
      <c r="N65" s="1120"/>
      <c r="O65" s="1120"/>
      <c r="P65" s="1091"/>
      <c r="Q65" s="1120"/>
      <c r="R65" s="1091"/>
      <c r="S65" s="1120"/>
      <c r="T65" s="1092" t="s">
        <v>56</v>
      </c>
      <c r="U65" s="1120"/>
      <c r="V65" s="1120"/>
      <c r="W65" s="1120"/>
      <c r="X65" s="1120"/>
      <c r="Y65" s="1120"/>
      <c r="Z65" s="1120"/>
      <c r="AA65" s="1120"/>
      <c r="AB65" s="1091" t="s">
        <v>305</v>
      </c>
      <c r="AC65" s="1120"/>
      <c r="AD65" s="1120"/>
      <c r="AE65" s="1120"/>
      <c r="AF65" s="1120"/>
      <c r="AG65" s="1091" t="s">
        <v>306</v>
      </c>
      <c r="AH65" s="1120"/>
      <c r="AI65" s="1120"/>
      <c r="AJ65" s="363" t="s">
        <v>85</v>
      </c>
      <c r="AK65" s="1093"/>
      <c r="AL65" s="1093"/>
      <c r="AM65" s="1093"/>
      <c r="AN65" s="1093"/>
      <c r="AO65" s="515">
        <v>6528258063</v>
      </c>
      <c r="AP65" s="515">
        <v>6528258063</v>
      </c>
      <c r="AQ65" s="516">
        <v>0</v>
      </c>
      <c r="AR65" s="704">
        <v>0</v>
      </c>
      <c r="AS65" s="515">
        <v>5023138990</v>
      </c>
      <c r="AT65" s="515">
        <v>1505119073</v>
      </c>
      <c r="AU65" s="515">
        <v>5023138990</v>
      </c>
      <c r="AV65" s="516">
        <v>0</v>
      </c>
      <c r="AW65" s="515">
        <v>5023138990</v>
      </c>
      <c r="AX65" s="516">
        <v>0</v>
      </c>
      <c r="AY65" s="515">
        <v>5023138990</v>
      </c>
      <c r="AZ65" s="516">
        <v>0</v>
      </c>
      <c r="BA65" s="515">
        <v>2387733</v>
      </c>
      <c r="BB65" s="640"/>
      <c r="BC65" s="675">
        <f t="shared" si="5"/>
        <v>0.76944553072579724</v>
      </c>
      <c r="BD65" s="675">
        <f t="shared" si="6"/>
        <v>1</v>
      </c>
    </row>
    <row r="66" spans="1:56" ht="15" hidden="1" customHeight="1" x14ac:dyDescent="0.25">
      <c r="A66" s="642" t="str">
        <f t="shared" si="7"/>
        <v>A1052610</v>
      </c>
      <c r="B66" s="1091" t="s">
        <v>34</v>
      </c>
      <c r="C66" s="1120"/>
      <c r="D66" s="1091" t="s">
        <v>311</v>
      </c>
      <c r="E66" s="1120"/>
      <c r="F66" s="1091" t="s">
        <v>312</v>
      </c>
      <c r="G66" s="1120"/>
      <c r="H66" s="1091" t="s">
        <v>316</v>
      </c>
      <c r="I66" s="1120"/>
      <c r="J66" s="1091" t="s">
        <v>314</v>
      </c>
      <c r="K66" s="1120"/>
      <c r="L66" s="1120"/>
      <c r="M66" s="1091" t="s">
        <v>324</v>
      </c>
      <c r="N66" s="1120"/>
      <c r="O66" s="1120"/>
      <c r="P66" s="1091"/>
      <c r="Q66" s="1120"/>
      <c r="R66" s="1091"/>
      <c r="S66" s="1120"/>
      <c r="T66" s="1092" t="s">
        <v>57</v>
      </c>
      <c r="U66" s="1120"/>
      <c r="V66" s="1120"/>
      <c r="W66" s="1120"/>
      <c r="X66" s="1120"/>
      <c r="Y66" s="1120"/>
      <c r="Z66" s="1120"/>
      <c r="AA66" s="1120"/>
      <c r="AB66" s="1091" t="s">
        <v>305</v>
      </c>
      <c r="AC66" s="1120"/>
      <c r="AD66" s="1120"/>
      <c r="AE66" s="1120"/>
      <c r="AF66" s="1120"/>
      <c r="AG66" s="1091" t="s">
        <v>306</v>
      </c>
      <c r="AH66" s="1120"/>
      <c r="AI66" s="1120"/>
      <c r="AJ66" s="363" t="s">
        <v>85</v>
      </c>
      <c r="AK66" s="1093"/>
      <c r="AL66" s="1093"/>
      <c r="AM66" s="1093"/>
      <c r="AN66" s="1093"/>
      <c r="AO66" s="515">
        <v>75147290</v>
      </c>
      <c r="AP66" s="515">
        <v>75147290</v>
      </c>
      <c r="AQ66" s="516">
        <v>0</v>
      </c>
      <c r="AR66" s="704">
        <v>0</v>
      </c>
      <c r="AS66" s="515">
        <v>49081114</v>
      </c>
      <c r="AT66" s="515">
        <v>26066176</v>
      </c>
      <c r="AU66" s="515">
        <v>49081114</v>
      </c>
      <c r="AV66" s="516">
        <v>0</v>
      </c>
      <c r="AW66" s="515">
        <v>49081114</v>
      </c>
      <c r="AX66" s="516">
        <v>0</v>
      </c>
      <c r="AY66" s="515">
        <v>49081114</v>
      </c>
      <c r="AZ66" s="516">
        <v>0</v>
      </c>
      <c r="BA66" s="516">
        <v>0</v>
      </c>
      <c r="BB66" s="640"/>
      <c r="BC66" s="675">
        <f t="shared" si="5"/>
        <v>0.65313218879882429</v>
      </c>
      <c r="BD66" s="675">
        <f t="shared" si="6"/>
        <v>1</v>
      </c>
    </row>
    <row r="67" spans="1:56" ht="15" hidden="1" customHeight="1" x14ac:dyDescent="0.25">
      <c r="A67" s="642" t="str">
        <f t="shared" si="7"/>
        <v>A105610</v>
      </c>
      <c r="B67" s="1091" t="s">
        <v>34</v>
      </c>
      <c r="C67" s="1120"/>
      <c r="D67" s="1091" t="s">
        <v>311</v>
      </c>
      <c r="E67" s="1120"/>
      <c r="F67" s="1091" t="s">
        <v>312</v>
      </c>
      <c r="G67" s="1120"/>
      <c r="H67" s="1091" t="s">
        <v>316</v>
      </c>
      <c r="I67" s="1120"/>
      <c r="J67" s="1091" t="s">
        <v>324</v>
      </c>
      <c r="K67" s="1120"/>
      <c r="L67" s="1120"/>
      <c r="M67" s="1091"/>
      <c r="N67" s="1120"/>
      <c r="O67" s="1120"/>
      <c r="P67" s="1091"/>
      <c r="Q67" s="1120"/>
      <c r="R67" s="1091"/>
      <c r="S67" s="1120"/>
      <c r="T67" s="1092" t="s">
        <v>58</v>
      </c>
      <c r="U67" s="1120"/>
      <c r="V67" s="1120"/>
      <c r="W67" s="1120"/>
      <c r="X67" s="1120"/>
      <c r="Y67" s="1120"/>
      <c r="Z67" s="1120"/>
      <c r="AA67" s="1120"/>
      <c r="AB67" s="1091" t="s">
        <v>305</v>
      </c>
      <c r="AC67" s="1120"/>
      <c r="AD67" s="1120"/>
      <c r="AE67" s="1120"/>
      <c r="AF67" s="1120"/>
      <c r="AG67" s="1091" t="s">
        <v>306</v>
      </c>
      <c r="AH67" s="1120"/>
      <c r="AI67" s="1120"/>
      <c r="AJ67" s="363" t="s">
        <v>85</v>
      </c>
      <c r="AK67" s="1093"/>
      <c r="AL67" s="1093"/>
      <c r="AM67" s="1093"/>
      <c r="AN67" s="1093"/>
      <c r="AO67" s="515">
        <v>2721591300</v>
      </c>
      <c r="AP67" s="515">
        <v>2721591300</v>
      </c>
      <c r="AQ67" s="516">
        <v>0</v>
      </c>
      <c r="AR67" s="704">
        <v>0</v>
      </c>
      <c r="AS67" s="515">
        <v>2325221100</v>
      </c>
      <c r="AT67" s="515">
        <v>396370200</v>
      </c>
      <c r="AU67" s="515">
        <v>2325221100</v>
      </c>
      <c r="AV67" s="516">
        <v>0</v>
      </c>
      <c r="AW67" s="515">
        <v>2325221100</v>
      </c>
      <c r="AX67" s="516">
        <v>0</v>
      </c>
      <c r="AY67" s="515">
        <v>2046210400</v>
      </c>
      <c r="AZ67" s="515">
        <v>279010700</v>
      </c>
      <c r="BA67" s="516">
        <v>0</v>
      </c>
      <c r="BB67" s="640"/>
      <c r="BC67" s="675">
        <f t="shared" si="5"/>
        <v>0.85436086601246852</v>
      </c>
      <c r="BD67" s="675">
        <f t="shared" si="6"/>
        <v>1</v>
      </c>
    </row>
    <row r="68" spans="1:56" ht="15" hidden="1" customHeight="1" x14ac:dyDescent="0.25">
      <c r="A68" s="642" t="str">
        <f t="shared" si="7"/>
        <v>A105710</v>
      </c>
      <c r="B68" s="1091" t="s">
        <v>34</v>
      </c>
      <c r="C68" s="1120"/>
      <c r="D68" s="1091" t="s">
        <v>311</v>
      </c>
      <c r="E68" s="1120"/>
      <c r="F68" s="1091" t="s">
        <v>312</v>
      </c>
      <c r="G68" s="1120"/>
      <c r="H68" s="1091" t="s">
        <v>316</v>
      </c>
      <c r="I68" s="1120"/>
      <c r="J68" s="1091" t="s">
        <v>325</v>
      </c>
      <c r="K68" s="1120"/>
      <c r="L68" s="1120"/>
      <c r="M68" s="1091"/>
      <c r="N68" s="1120"/>
      <c r="O68" s="1120"/>
      <c r="P68" s="1091"/>
      <c r="Q68" s="1120"/>
      <c r="R68" s="1091"/>
      <c r="S68" s="1120"/>
      <c r="T68" s="1092" t="s">
        <v>59</v>
      </c>
      <c r="U68" s="1120"/>
      <c r="V68" s="1120"/>
      <c r="W68" s="1120"/>
      <c r="X68" s="1120"/>
      <c r="Y68" s="1120"/>
      <c r="Z68" s="1120"/>
      <c r="AA68" s="1120"/>
      <c r="AB68" s="1091" t="s">
        <v>305</v>
      </c>
      <c r="AC68" s="1120"/>
      <c r="AD68" s="1120"/>
      <c r="AE68" s="1120"/>
      <c r="AF68" s="1120"/>
      <c r="AG68" s="1091" t="s">
        <v>306</v>
      </c>
      <c r="AH68" s="1120"/>
      <c r="AI68" s="1120"/>
      <c r="AJ68" s="363" t="s">
        <v>85</v>
      </c>
      <c r="AK68" s="1093"/>
      <c r="AL68" s="1093"/>
      <c r="AM68" s="1093"/>
      <c r="AN68" s="1093"/>
      <c r="AO68" s="515">
        <v>520219400</v>
      </c>
      <c r="AP68" s="515">
        <v>520219400</v>
      </c>
      <c r="AQ68" s="516">
        <v>0</v>
      </c>
      <c r="AR68" s="704">
        <v>0</v>
      </c>
      <c r="AS68" s="515">
        <v>388057300</v>
      </c>
      <c r="AT68" s="515">
        <v>132162100</v>
      </c>
      <c r="AU68" s="515">
        <v>388057300</v>
      </c>
      <c r="AV68" s="516">
        <v>0</v>
      </c>
      <c r="AW68" s="515">
        <v>388057300</v>
      </c>
      <c r="AX68" s="516">
        <v>0</v>
      </c>
      <c r="AY68" s="515">
        <v>388057300</v>
      </c>
      <c r="AZ68" s="516">
        <v>0</v>
      </c>
      <c r="BA68" s="516">
        <v>0</v>
      </c>
      <c r="BB68" s="640"/>
      <c r="BC68" s="675">
        <f t="shared" si="5"/>
        <v>0.74594930523544489</v>
      </c>
      <c r="BD68" s="675">
        <f t="shared" si="6"/>
        <v>1</v>
      </c>
    </row>
    <row r="69" spans="1:56" ht="15" hidden="1" customHeight="1" x14ac:dyDescent="0.25">
      <c r="A69" s="642" t="str">
        <f t="shared" si="7"/>
        <v>A105810</v>
      </c>
      <c r="B69" s="1091" t="s">
        <v>34</v>
      </c>
      <c r="C69" s="1120"/>
      <c r="D69" s="1091" t="s">
        <v>311</v>
      </c>
      <c r="E69" s="1120"/>
      <c r="F69" s="1091" t="s">
        <v>312</v>
      </c>
      <c r="G69" s="1120"/>
      <c r="H69" s="1091" t="s">
        <v>316</v>
      </c>
      <c r="I69" s="1120"/>
      <c r="J69" s="1091" t="s">
        <v>326</v>
      </c>
      <c r="K69" s="1120"/>
      <c r="L69" s="1120"/>
      <c r="M69" s="1091"/>
      <c r="N69" s="1120"/>
      <c r="O69" s="1120"/>
      <c r="P69" s="1091"/>
      <c r="Q69" s="1120"/>
      <c r="R69" s="1091"/>
      <c r="S69" s="1120"/>
      <c r="T69" s="1092" t="s">
        <v>60</v>
      </c>
      <c r="U69" s="1120"/>
      <c r="V69" s="1120"/>
      <c r="W69" s="1120"/>
      <c r="X69" s="1120"/>
      <c r="Y69" s="1120"/>
      <c r="Z69" s="1120"/>
      <c r="AA69" s="1120"/>
      <c r="AB69" s="1091" t="s">
        <v>305</v>
      </c>
      <c r="AC69" s="1120"/>
      <c r="AD69" s="1120"/>
      <c r="AE69" s="1120"/>
      <c r="AF69" s="1120"/>
      <c r="AG69" s="1091" t="s">
        <v>306</v>
      </c>
      <c r="AH69" s="1120"/>
      <c r="AI69" s="1120"/>
      <c r="AJ69" s="363" t="s">
        <v>85</v>
      </c>
      <c r="AK69" s="1093"/>
      <c r="AL69" s="1093"/>
      <c r="AM69" s="1093"/>
      <c r="AN69" s="1093"/>
      <c r="AO69" s="515">
        <v>520219400</v>
      </c>
      <c r="AP69" s="515">
        <v>520219400</v>
      </c>
      <c r="AQ69" s="516">
        <v>0</v>
      </c>
      <c r="AR69" s="704">
        <v>0</v>
      </c>
      <c r="AS69" s="515">
        <v>388057300</v>
      </c>
      <c r="AT69" s="515">
        <v>132162100</v>
      </c>
      <c r="AU69" s="515">
        <v>388057300</v>
      </c>
      <c r="AV69" s="516">
        <v>0</v>
      </c>
      <c r="AW69" s="515">
        <v>388057300</v>
      </c>
      <c r="AX69" s="516">
        <v>0</v>
      </c>
      <c r="AY69" s="515">
        <v>388057300</v>
      </c>
      <c r="AZ69" s="516">
        <v>0</v>
      </c>
      <c r="BA69" s="516">
        <v>0</v>
      </c>
      <c r="BB69" s="640"/>
      <c r="BC69" s="675">
        <f t="shared" si="5"/>
        <v>0.74594930523544489</v>
      </c>
      <c r="BD69" s="675">
        <f t="shared" si="6"/>
        <v>1</v>
      </c>
    </row>
    <row r="70" spans="1:56" ht="15" hidden="1" customHeight="1" x14ac:dyDescent="0.25">
      <c r="A70" s="642" t="str">
        <f t="shared" si="7"/>
        <v>A105910</v>
      </c>
      <c r="B70" s="1091" t="s">
        <v>34</v>
      </c>
      <c r="C70" s="1120"/>
      <c r="D70" s="1091" t="s">
        <v>311</v>
      </c>
      <c r="E70" s="1120"/>
      <c r="F70" s="1091" t="s">
        <v>312</v>
      </c>
      <c r="G70" s="1120"/>
      <c r="H70" s="1091" t="s">
        <v>316</v>
      </c>
      <c r="I70" s="1120"/>
      <c r="J70" s="1091" t="s">
        <v>320</v>
      </c>
      <c r="K70" s="1120"/>
      <c r="L70" s="1120"/>
      <c r="M70" s="1091"/>
      <c r="N70" s="1120"/>
      <c r="O70" s="1120"/>
      <c r="P70" s="1091"/>
      <c r="Q70" s="1120"/>
      <c r="R70" s="1091"/>
      <c r="S70" s="1120"/>
      <c r="T70" s="1092" t="s">
        <v>61</v>
      </c>
      <c r="U70" s="1120"/>
      <c r="V70" s="1120"/>
      <c r="W70" s="1120"/>
      <c r="X70" s="1120"/>
      <c r="Y70" s="1120"/>
      <c r="Z70" s="1120"/>
      <c r="AA70" s="1120"/>
      <c r="AB70" s="1091" t="s">
        <v>305</v>
      </c>
      <c r="AC70" s="1120"/>
      <c r="AD70" s="1120"/>
      <c r="AE70" s="1120"/>
      <c r="AF70" s="1120"/>
      <c r="AG70" s="1091" t="s">
        <v>306</v>
      </c>
      <c r="AH70" s="1120"/>
      <c r="AI70" s="1120"/>
      <c r="AJ70" s="363" t="s">
        <v>85</v>
      </c>
      <c r="AK70" s="1093"/>
      <c r="AL70" s="1093"/>
      <c r="AM70" s="1093"/>
      <c r="AN70" s="1093"/>
      <c r="AO70" s="515">
        <v>940395000</v>
      </c>
      <c r="AP70" s="515">
        <v>940395000</v>
      </c>
      <c r="AQ70" s="516">
        <v>0</v>
      </c>
      <c r="AR70" s="704">
        <v>0</v>
      </c>
      <c r="AS70" s="515">
        <v>775498800</v>
      </c>
      <c r="AT70" s="515">
        <v>164896200</v>
      </c>
      <c r="AU70" s="515">
        <v>775498800</v>
      </c>
      <c r="AV70" s="516">
        <v>0</v>
      </c>
      <c r="AW70" s="515">
        <v>775498800</v>
      </c>
      <c r="AX70" s="516">
        <v>0</v>
      </c>
      <c r="AY70" s="515">
        <v>775498800</v>
      </c>
      <c r="AZ70" s="516">
        <v>0</v>
      </c>
      <c r="BA70" s="516">
        <v>0</v>
      </c>
      <c r="BB70" s="640"/>
      <c r="BC70" s="675">
        <f t="shared" si="5"/>
        <v>0.82465219402485124</v>
      </c>
      <c r="BD70" s="675">
        <f t="shared" si="6"/>
        <v>1</v>
      </c>
    </row>
    <row r="71" spans="1:56" s="642" customFormat="1" ht="15" hidden="1" customHeight="1" x14ac:dyDescent="0.25">
      <c r="A71" s="642" t="str">
        <f t="shared" si="7"/>
        <v>A210</v>
      </c>
      <c r="B71" s="1138" t="s">
        <v>34</v>
      </c>
      <c r="C71" s="1139"/>
      <c r="D71" s="1138" t="s">
        <v>314</v>
      </c>
      <c r="E71" s="1139"/>
      <c r="F71" s="1138"/>
      <c r="G71" s="1139"/>
      <c r="H71" s="1138"/>
      <c r="I71" s="1139"/>
      <c r="J71" s="1138"/>
      <c r="K71" s="1139"/>
      <c r="L71" s="1139"/>
      <c r="M71" s="1138"/>
      <c r="N71" s="1139"/>
      <c r="O71" s="1139"/>
      <c r="P71" s="1138"/>
      <c r="Q71" s="1139"/>
      <c r="R71" s="1138"/>
      <c r="S71" s="1139"/>
      <c r="T71" s="1141" t="s">
        <v>25</v>
      </c>
      <c r="U71" s="1139"/>
      <c r="V71" s="1139"/>
      <c r="W71" s="1139"/>
      <c r="X71" s="1139"/>
      <c r="Y71" s="1139"/>
      <c r="Z71" s="1139"/>
      <c r="AA71" s="1139"/>
      <c r="AB71" s="1138" t="s">
        <v>305</v>
      </c>
      <c r="AC71" s="1139"/>
      <c r="AD71" s="1139"/>
      <c r="AE71" s="1139"/>
      <c r="AF71" s="1139"/>
      <c r="AG71" s="1138" t="s">
        <v>306</v>
      </c>
      <c r="AH71" s="1139"/>
      <c r="AI71" s="1139"/>
      <c r="AJ71" s="538" t="s">
        <v>85</v>
      </c>
      <c r="AK71" s="1140"/>
      <c r="AL71" s="1140"/>
      <c r="AM71" s="1140"/>
      <c r="AN71" s="1140"/>
      <c r="AO71" s="666">
        <v>14440414179</v>
      </c>
      <c r="AP71" s="666">
        <v>11647177200.18</v>
      </c>
      <c r="AQ71" s="666">
        <v>2793236978.8200002</v>
      </c>
      <c r="AR71" s="701">
        <v>0</v>
      </c>
      <c r="AS71" s="666">
        <v>9256807438.2999992</v>
      </c>
      <c r="AT71" s="666">
        <v>2390369761.8800001</v>
      </c>
      <c r="AU71" s="666">
        <v>5701705363.8400002</v>
      </c>
      <c r="AV71" s="666">
        <v>3555102074.46</v>
      </c>
      <c r="AW71" s="666">
        <v>5700192671.8400002</v>
      </c>
      <c r="AX71" s="666">
        <v>1512692</v>
      </c>
      <c r="AY71" s="666">
        <v>5700192671.8400002</v>
      </c>
      <c r="AZ71" s="666">
        <v>0</v>
      </c>
      <c r="BA71" s="666">
        <v>2918088</v>
      </c>
      <c r="BB71" s="667"/>
      <c r="BC71" s="668">
        <f t="shared" si="5"/>
        <v>0.6410347600529166</v>
      </c>
      <c r="BD71" s="668">
        <f t="shared" si="6"/>
        <v>0.61578386607195468</v>
      </c>
    </row>
    <row r="72" spans="1:56" s="642" customFormat="1" ht="15" hidden="1" customHeight="1" x14ac:dyDescent="0.25">
      <c r="A72" s="642" t="str">
        <f t="shared" si="7"/>
        <v>A213</v>
      </c>
      <c r="B72" s="1138" t="s">
        <v>34</v>
      </c>
      <c r="C72" s="1139"/>
      <c r="D72" s="1138" t="s">
        <v>314</v>
      </c>
      <c r="E72" s="1139"/>
      <c r="F72" s="1138"/>
      <c r="G72" s="1139"/>
      <c r="H72" s="1138"/>
      <c r="I72" s="1139"/>
      <c r="J72" s="1138"/>
      <c r="K72" s="1139"/>
      <c r="L72" s="1139"/>
      <c r="M72" s="1138"/>
      <c r="N72" s="1139"/>
      <c r="O72" s="1139"/>
      <c r="P72" s="1138"/>
      <c r="Q72" s="1139"/>
      <c r="R72" s="1138"/>
      <c r="S72" s="1139"/>
      <c r="T72" s="1141" t="s">
        <v>25</v>
      </c>
      <c r="U72" s="1139"/>
      <c r="V72" s="1139"/>
      <c r="W72" s="1139"/>
      <c r="X72" s="1139"/>
      <c r="Y72" s="1139"/>
      <c r="Z72" s="1139"/>
      <c r="AA72" s="1139"/>
      <c r="AB72" s="1138" t="s">
        <v>305</v>
      </c>
      <c r="AC72" s="1139"/>
      <c r="AD72" s="1139"/>
      <c r="AE72" s="1139"/>
      <c r="AF72" s="1139"/>
      <c r="AG72" s="1138" t="s">
        <v>306</v>
      </c>
      <c r="AH72" s="1139"/>
      <c r="AI72" s="1139"/>
      <c r="AJ72" s="538" t="s">
        <v>335</v>
      </c>
      <c r="AK72" s="1140"/>
      <c r="AL72" s="1140"/>
      <c r="AM72" s="1140"/>
      <c r="AN72" s="1140"/>
      <c r="AO72" s="666">
        <v>4021085821</v>
      </c>
      <c r="AP72" s="666">
        <v>2249050843</v>
      </c>
      <c r="AQ72" s="666">
        <v>1772034978</v>
      </c>
      <c r="AR72" s="701">
        <v>0</v>
      </c>
      <c r="AS72" s="666">
        <v>324598665</v>
      </c>
      <c r="AT72" s="666">
        <v>1924452178</v>
      </c>
      <c r="AU72" s="666">
        <v>2555366</v>
      </c>
      <c r="AV72" s="666">
        <v>322043299</v>
      </c>
      <c r="AW72" s="666">
        <v>0</v>
      </c>
      <c r="AX72" s="666">
        <v>2555366</v>
      </c>
      <c r="AY72" s="666">
        <v>0</v>
      </c>
      <c r="AZ72" s="666">
        <v>0</v>
      </c>
      <c r="BA72" s="666">
        <v>0</v>
      </c>
      <c r="BB72" s="667"/>
      <c r="BC72" s="668">
        <f t="shared" si="5"/>
        <v>8.0724132597417647E-2</v>
      </c>
      <c r="BD72" s="668">
        <f t="shared" si="6"/>
        <v>0</v>
      </c>
    </row>
    <row r="73" spans="1:56" ht="15" hidden="1" customHeight="1" x14ac:dyDescent="0.25">
      <c r="A73" s="642" t="str">
        <f t="shared" si="7"/>
        <v>A2010</v>
      </c>
      <c r="B73" s="1089" t="s">
        <v>34</v>
      </c>
      <c r="C73" s="1120"/>
      <c r="D73" s="1089" t="s">
        <v>314</v>
      </c>
      <c r="E73" s="1120"/>
      <c r="F73" s="1089" t="s">
        <v>312</v>
      </c>
      <c r="G73" s="1120"/>
      <c r="H73" s="1089"/>
      <c r="I73" s="1120"/>
      <c r="J73" s="1089"/>
      <c r="K73" s="1120"/>
      <c r="L73" s="1120"/>
      <c r="M73" s="1089"/>
      <c r="N73" s="1120"/>
      <c r="O73" s="1120"/>
      <c r="P73" s="1089"/>
      <c r="Q73" s="1120"/>
      <c r="R73" s="1089"/>
      <c r="S73" s="1120"/>
      <c r="T73" s="1096" t="s">
        <v>25</v>
      </c>
      <c r="U73" s="1120"/>
      <c r="V73" s="1120"/>
      <c r="W73" s="1120"/>
      <c r="X73" s="1120"/>
      <c r="Y73" s="1120"/>
      <c r="Z73" s="1120"/>
      <c r="AA73" s="1120"/>
      <c r="AB73" s="1089" t="s">
        <v>305</v>
      </c>
      <c r="AC73" s="1120"/>
      <c r="AD73" s="1120"/>
      <c r="AE73" s="1120"/>
      <c r="AF73" s="1120"/>
      <c r="AG73" s="1089" t="s">
        <v>306</v>
      </c>
      <c r="AH73" s="1120"/>
      <c r="AI73" s="1120"/>
      <c r="AJ73" s="360" t="s">
        <v>85</v>
      </c>
      <c r="AK73" s="1090"/>
      <c r="AL73" s="1090"/>
      <c r="AM73" s="1090"/>
      <c r="AN73" s="1090"/>
      <c r="AO73" s="511">
        <v>14440414179</v>
      </c>
      <c r="AP73" s="511">
        <v>11647177200.18</v>
      </c>
      <c r="AQ73" s="511">
        <v>2793236978.8200002</v>
      </c>
      <c r="AR73" s="703">
        <v>0</v>
      </c>
      <c r="AS73" s="511">
        <v>9256807438.2999992</v>
      </c>
      <c r="AT73" s="511">
        <v>2390369761.8800001</v>
      </c>
      <c r="AU73" s="511">
        <v>5701705363.8400002</v>
      </c>
      <c r="AV73" s="511">
        <v>3555102074.46</v>
      </c>
      <c r="AW73" s="511">
        <v>5700192671.8400002</v>
      </c>
      <c r="AX73" s="511">
        <v>1512692</v>
      </c>
      <c r="AY73" s="511">
        <v>5700192671.8400002</v>
      </c>
      <c r="AZ73" s="512">
        <v>0</v>
      </c>
      <c r="BA73" s="511">
        <v>2918088</v>
      </c>
      <c r="BB73" s="640"/>
      <c r="BC73" s="675">
        <f t="shared" si="5"/>
        <v>0.6410347600529166</v>
      </c>
      <c r="BD73" s="675">
        <f t="shared" si="6"/>
        <v>0.61578386607195468</v>
      </c>
    </row>
    <row r="74" spans="1:56" ht="15" hidden="1" customHeight="1" x14ac:dyDescent="0.25">
      <c r="A74" s="642" t="str">
        <f t="shared" si="7"/>
        <v>A2013</v>
      </c>
      <c r="B74" s="1089" t="s">
        <v>34</v>
      </c>
      <c r="C74" s="1120"/>
      <c r="D74" s="1089" t="s">
        <v>314</v>
      </c>
      <c r="E74" s="1120"/>
      <c r="F74" s="1089" t="s">
        <v>312</v>
      </c>
      <c r="G74" s="1120"/>
      <c r="H74" s="1089"/>
      <c r="I74" s="1120"/>
      <c r="J74" s="1089"/>
      <c r="K74" s="1120"/>
      <c r="L74" s="1120"/>
      <c r="M74" s="1089"/>
      <c r="N74" s="1120"/>
      <c r="O74" s="1120"/>
      <c r="P74" s="1089"/>
      <c r="Q74" s="1120"/>
      <c r="R74" s="1089"/>
      <c r="S74" s="1120"/>
      <c r="T74" s="1096" t="s">
        <v>25</v>
      </c>
      <c r="U74" s="1120"/>
      <c r="V74" s="1120"/>
      <c r="W74" s="1120"/>
      <c r="X74" s="1120"/>
      <c r="Y74" s="1120"/>
      <c r="Z74" s="1120"/>
      <c r="AA74" s="1120"/>
      <c r="AB74" s="1089" t="s">
        <v>305</v>
      </c>
      <c r="AC74" s="1120"/>
      <c r="AD74" s="1120"/>
      <c r="AE74" s="1120"/>
      <c r="AF74" s="1120"/>
      <c r="AG74" s="1089" t="s">
        <v>306</v>
      </c>
      <c r="AH74" s="1120"/>
      <c r="AI74" s="1120"/>
      <c r="AJ74" s="360" t="s">
        <v>335</v>
      </c>
      <c r="AK74" s="1090"/>
      <c r="AL74" s="1090"/>
      <c r="AM74" s="1090"/>
      <c r="AN74" s="1090"/>
      <c r="AO74" s="511">
        <v>4021085821</v>
      </c>
      <c r="AP74" s="511">
        <v>2249050843</v>
      </c>
      <c r="AQ74" s="511">
        <v>1772034978</v>
      </c>
      <c r="AR74" s="703">
        <v>0</v>
      </c>
      <c r="AS74" s="511">
        <v>324598665</v>
      </c>
      <c r="AT74" s="511">
        <v>1924452178</v>
      </c>
      <c r="AU74" s="511">
        <v>2555366</v>
      </c>
      <c r="AV74" s="511">
        <v>322043299</v>
      </c>
      <c r="AW74" s="512">
        <v>0</v>
      </c>
      <c r="AX74" s="511">
        <v>2555366</v>
      </c>
      <c r="AY74" s="512">
        <v>0</v>
      </c>
      <c r="AZ74" s="512">
        <v>0</v>
      </c>
      <c r="BA74" s="512">
        <v>0</v>
      </c>
      <c r="BB74" s="640"/>
      <c r="BC74" s="675">
        <f t="shared" si="5"/>
        <v>8.0724132597417647E-2</v>
      </c>
      <c r="BD74" s="675">
        <f t="shared" si="6"/>
        <v>0</v>
      </c>
    </row>
    <row r="75" spans="1:56" ht="15" hidden="1" customHeight="1" x14ac:dyDescent="0.25">
      <c r="A75" s="642" t="str">
        <f t="shared" si="7"/>
        <v>A20310</v>
      </c>
      <c r="B75" s="1089" t="s">
        <v>34</v>
      </c>
      <c r="C75" s="1120"/>
      <c r="D75" s="1089" t="s">
        <v>314</v>
      </c>
      <c r="E75" s="1120"/>
      <c r="F75" s="1089" t="s">
        <v>312</v>
      </c>
      <c r="G75" s="1120"/>
      <c r="H75" s="1089" t="s">
        <v>321</v>
      </c>
      <c r="I75" s="1120"/>
      <c r="J75" s="1089"/>
      <c r="K75" s="1120"/>
      <c r="L75" s="1120"/>
      <c r="M75" s="1089"/>
      <c r="N75" s="1120"/>
      <c r="O75" s="1120"/>
      <c r="P75" s="1089"/>
      <c r="Q75" s="1120"/>
      <c r="R75" s="1089"/>
      <c r="S75" s="1120"/>
      <c r="T75" s="1096" t="s">
        <v>233</v>
      </c>
      <c r="U75" s="1120"/>
      <c r="V75" s="1120"/>
      <c r="W75" s="1120"/>
      <c r="X75" s="1120"/>
      <c r="Y75" s="1120"/>
      <c r="Z75" s="1120"/>
      <c r="AA75" s="1120"/>
      <c r="AB75" s="1089" t="s">
        <v>305</v>
      </c>
      <c r="AC75" s="1120"/>
      <c r="AD75" s="1120"/>
      <c r="AE75" s="1120"/>
      <c r="AF75" s="1120"/>
      <c r="AG75" s="1089" t="s">
        <v>306</v>
      </c>
      <c r="AH75" s="1120"/>
      <c r="AI75" s="1120"/>
      <c r="AJ75" s="360" t="s">
        <v>85</v>
      </c>
      <c r="AK75" s="1090"/>
      <c r="AL75" s="1090"/>
      <c r="AM75" s="1090"/>
      <c r="AN75" s="1090"/>
      <c r="AO75" s="511">
        <v>343000000</v>
      </c>
      <c r="AP75" s="511">
        <v>313661563</v>
      </c>
      <c r="AQ75" s="511">
        <v>29338437</v>
      </c>
      <c r="AR75" s="703">
        <v>0</v>
      </c>
      <c r="AS75" s="511">
        <v>313661563</v>
      </c>
      <c r="AT75" s="512">
        <v>0</v>
      </c>
      <c r="AU75" s="511">
        <v>313661563</v>
      </c>
      <c r="AV75" s="512">
        <v>0</v>
      </c>
      <c r="AW75" s="511">
        <v>313661563</v>
      </c>
      <c r="AX75" s="512">
        <v>0</v>
      </c>
      <c r="AY75" s="511">
        <v>313661563</v>
      </c>
      <c r="AZ75" s="512">
        <v>0</v>
      </c>
      <c r="BA75" s="512">
        <v>0</v>
      </c>
      <c r="BB75" s="640"/>
      <c r="BC75" s="675">
        <f t="shared" si="5"/>
        <v>0.91446519825072892</v>
      </c>
      <c r="BD75" s="675">
        <f t="shared" si="6"/>
        <v>1</v>
      </c>
    </row>
    <row r="76" spans="1:56" ht="15" hidden="1" customHeight="1" x14ac:dyDescent="0.25">
      <c r="A76" s="642" t="str">
        <f t="shared" si="7"/>
        <v>A2035010</v>
      </c>
      <c r="B76" s="1089" t="s">
        <v>34</v>
      </c>
      <c r="C76" s="1120"/>
      <c r="D76" s="1089" t="s">
        <v>314</v>
      </c>
      <c r="E76" s="1120"/>
      <c r="F76" s="1089" t="s">
        <v>312</v>
      </c>
      <c r="G76" s="1120"/>
      <c r="H76" s="1089" t="s">
        <v>321</v>
      </c>
      <c r="I76" s="1120"/>
      <c r="J76" s="1089" t="s">
        <v>327</v>
      </c>
      <c r="K76" s="1120"/>
      <c r="L76" s="1120"/>
      <c r="M76" s="1089"/>
      <c r="N76" s="1120"/>
      <c r="O76" s="1120"/>
      <c r="P76" s="1089"/>
      <c r="Q76" s="1120"/>
      <c r="R76" s="1089"/>
      <c r="S76" s="1120"/>
      <c r="T76" s="1096" t="s">
        <v>240</v>
      </c>
      <c r="U76" s="1120"/>
      <c r="V76" s="1120"/>
      <c r="W76" s="1120"/>
      <c r="X76" s="1120"/>
      <c r="Y76" s="1120"/>
      <c r="Z76" s="1120"/>
      <c r="AA76" s="1120"/>
      <c r="AB76" s="1089" t="s">
        <v>305</v>
      </c>
      <c r="AC76" s="1120"/>
      <c r="AD76" s="1120"/>
      <c r="AE76" s="1120"/>
      <c r="AF76" s="1120"/>
      <c r="AG76" s="1089" t="s">
        <v>306</v>
      </c>
      <c r="AH76" s="1120"/>
      <c r="AI76" s="1120"/>
      <c r="AJ76" s="360" t="s">
        <v>85</v>
      </c>
      <c r="AK76" s="1090"/>
      <c r="AL76" s="1090"/>
      <c r="AM76" s="1090"/>
      <c r="AN76" s="1090"/>
      <c r="AO76" s="511">
        <v>341000000</v>
      </c>
      <c r="AP76" s="511">
        <v>313661563</v>
      </c>
      <c r="AQ76" s="511">
        <v>27338437</v>
      </c>
      <c r="AR76" s="703">
        <v>0</v>
      </c>
      <c r="AS76" s="511">
        <v>313661563</v>
      </c>
      <c r="AT76" s="512">
        <v>0</v>
      </c>
      <c r="AU76" s="511">
        <v>313661563</v>
      </c>
      <c r="AV76" s="512">
        <v>0</v>
      </c>
      <c r="AW76" s="511">
        <v>313661563</v>
      </c>
      <c r="AX76" s="512">
        <v>0</v>
      </c>
      <c r="AY76" s="511">
        <v>313661563</v>
      </c>
      <c r="AZ76" s="512">
        <v>0</v>
      </c>
      <c r="BA76" s="512">
        <v>0</v>
      </c>
      <c r="BB76" s="640"/>
      <c r="BC76" s="675">
        <f t="shared" si="5"/>
        <v>0.91982863049853369</v>
      </c>
      <c r="BD76" s="675">
        <f t="shared" si="6"/>
        <v>1</v>
      </c>
    </row>
    <row r="77" spans="1:56" ht="15" hidden="1" customHeight="1" x14ac:dyDescent="0.25">
      <c r="A77" s="642" t="str">
        <f t="shared" si="7"/>
        <v>A20350210</v>
      </c>
      <c r="B77" s="1091" t="s">
        <v>34</v>
      </c>
      <c r="C77" s="1120"/>
      <c r="D77" s="1091" t="s">
        <v>314</v>
      </c>
      <c r="E77" s="1120"/>
      <c r="F77" s="1091" t="s">
        <v>312</v>
      </c>
      <c r="G77" s="1120"/>
      <c r="H77" s="1091" t="s">
        <v>321</v>
      </c>
      <c r="I77" s="1120"/>
      <c r="J77" s="1091" t="s">
        <v>327</v>
      </c>
      <c r="K77" s="1120"/>
      <c r="L77" s="1120"/>
      <c r="M77" s="1091" t="s">
        <v>314</v>
      </c>
      <c r="N77" s="1120"/>
      <c r="O77" s="1120"/>
      <c r="P77" s="1091"/>
      <c r="Q77" s="1120"/>
      <c r="R77" s="1091"/>
      <c r="S77" s="1120"/>
      <c r="T77" s="1092" t="s">
        <v>62</v>
      </c>
      <c r="U77" s="1120"/>
      <c r="V77" s="1120"/>
      <c r="W77" s="1120"/>
      <c r="X77" s="1120"/>
      <c r="Y77" s="1120"/>
      <c r="Z77" s="1120"/>
      <c r="AA77" s="1120"/>
      <c r="AB77" s="1091" t="s">
        <v>305</v>
      </c>
      <c r="AC77" s="1120"/>
      <c r="AD77" s="1120"/>
      <c r="AE77" s="1120"/>
      <c r="AF77" s="1120"/>
      <c r="AG77" s="1091" t="s">
        <v>306</v>
      </c>
      <c r="AH77" s="1120"/>
      <c r="AI77" s="1120"/>
      <c r="AJ77" s="363" t="s">
        <v>85</v>
      </c>
      <c r="AK77" s="1093"/>
      <c r="AL77" s="1093"/>
      <c r="AM77" s="1093"/>
      <c r="AN77" s="1093"/>
      <c r="AO77" s="515">
        <v>6376304</v>
      </c>
      <c r="AP77" s="515">
        <v>6217875</v>
      </c>
      <c r="AQ77" s="515">
        <v>158429</v>
      </c>
      <c r="AR77" s="704">
        <v>0</v>
      </c>
      <c r="AS77" s="515">
        <v>6217875</v>
      </c>
      <c r="AT77" s="516">
        <v>0</v>
      </c>
      <c r="AU77" s="515">
        <v>6217875</v>
      </c>
      <c r="AV77" s="516">
        <v>0</v>
      </c>
      <c r="AW77" s="515">
        <v>6217875</v>
      </c>
      <c r="AX77" s="516">
        <v>0</v>
      </c>
      <c r="AY77" s="515">
        <v>6217875</v>
      </c>
      <c r="AZ77" s="516">
        <v>0</v>
      </c>
      <c r="BA77" s="516">
        <v>0</v>
      </c>
      <c r="BB77" s="640"/>
      <c r="BC77" s="675">
        <f t="shared" si="5"/>
        <v>0.97515347448929657</v>
      </c>
      <c r="BD77" s="675">
        <f t="shared" si="6"/>
        <v>1</v>
      </c>
    </row>
    <row r="78" spans="1:56" ht="15" hidden="1" customHeight="1" x14ac:dyDescent="0.25">
      <c r="A78" s="642" t="str">
        <f t="shared" si="7"/>
        <v>A20350310</v>
      </c>
      <c r="B78" s="1091" t="s">
        <v>34</v>
      </c>
      <c r="C78" s="1120"/>
      <c r="D78" s="1091" t="s">
        <v>314</v>
      </c>
      <c r="E78" s="1120"/>
      <c r="F78" s="1091" t="s">
        <v>312</v>
      </c>
      <c r="G78" s="1120"/>
      <c r="H78" s="1091" t="s">
        <v>321</v>
      </c>
      <c r="I78" s="1120"/>
      <c r="J78" s="1091" t="s">
        <v>327</v>
      </c>
      <c r="K78" s="1120"/>
      <c r="L78" s="1120"/>
      <c r="M78" s="1091" t="s">
        <v>321</v>
      </c>
      <c r="N78" s="1120"/>
      <c r="O78" s="1120"/>
      <c r="P78" s="1091"/>
      <c r="Q78" s="1120"/>
      <c r="R78" s="1091"/>
      <c r="S78" s="1120"/>
      <c r="T78" s="1092" t="s">
        <v>63</v>
      </c>
      <c r="U78" s="1120"/>
      <c r="V78" s="1120"/>
      <c r="W78" s="1120"/>
      <c r="X78" s="1120"/>
      <c r="Y78" s="1120"/>
      <c r="Z78" s="1120"/>
      <c r="AA78" s="1120"/>
      <c r="AB78" s="1091" t="s">
        <v>305</v>
      </c>
      <c r="AC78" s="1120"/>
      <c r="AD78" s="1120"/>
      <c r="AE78" s="1120"/>
      <c r="AF78" s="1120"/>
      <c r="AG78" s="1091" t="s">
        <v>306</v>
      </c>
      <c r="AH78" s="1120"/>
      <c r="AI78" s="1120"/>
      <c r="AJ78" s="363" t="s">
        <v>85</v>
      </c>
      <c r="AK78" s="1093"/>
      <c r="AL78" s="1093"/>
      <c r="AM78" s="1093"/>
      <c r="AN78" s="1093"/>
      <c r="AO78" s="515">
        <v>324023696</v>
      </c>
      <c r="AP78" s="515">
        <v>307443688</v>
      </c>
      <c r="AQ78" s="515">
        <v>16580008</v>
      </c>
      <c r="AR78" s="704">
        <v>0</v>
      </c>
      <c r="AS78" s="515">
        <v>307443688</v>
      </c>
      <c r="AT78" s="516">
        <v>0</v>
      </c>
      <c r="AU78" s="515">
        <v>307443688</v>
      </c>
      <c r="AV78" s="516">
        <v>0</v>
      </c>
      <c r="AW78" s="515">
        <v>307443688</v>
      </c>
      <c r="AX78" s="516">
        <v>0</v>
      </c>
      <c r="AY78" s="515">
        <v>307443688</v>
      </c>
      <c r="AZ78" s="516">
        <v>0</v>
      </c>
      <c r="BA78" s="516">
        <v>0</v>
      </c>
      <c r="BB78" s="640"/>
      <c r="BC78" s="675">
        <f t="shared" si="5"/>
        <v>0.94883087809726119</v>
      </c>
      <c r="BD78" s="675">
        <f t="shared" si="6"/>
        <v>1</v>
      </c>
    </row>
    <row r="79" spans="1:56" ht="15" hidden="1" customHeight="1" x14ac:dyDescent="0.25">
      <c r="A79" s="642" t="str">
        <f t="shared" si="7"/>
        <v>A203501610</v>
      </c>
      <c r="B79" s="1091" t="s">
        <v>34</v>
      </c>
      <c r="C79" s="1120"/>
      <c r="D79" s="1091" t="s">
        <v>314</v>
      </c>
      <c r="E79" s="1120"/>
      <c r="F79" s="1091" t="s">
        <v>312</v>
      </c>
      <c r="G79" s="1120"/>
      <c r="H79" s="1091" t="s">
        <v>321</v>
      </c>
      <c r="I79" s="1120"/>
      <c r="J79" s="1091" t="s">
        <v>327</v>
      </c>
      <c r="K79" s="1120"/>
      <c r="L79" s="1120"/>
      <c r="M79" s="1091" t="s">
        <v>43</v>
      </c>
      <c r="N79" s="1120"/>
      <c r="O79" s="1120"/>
      <c r="P79" s="1091"/>
      <c r="Q79" s="1120"/>
      <c r="R79" s="1091"/>
      <c r="S79" s="1120"/>
      <c r="T79" s="1092" t="s">
        <v>64</v>
      </c>
      <c r="U79" s="1120"/>
      <c r="V79" s="1120"/>
      <c r="W79" s="1120"/>
      <c r="X79" s="1120"/>
      <c r="Y79" s="1120"/>
      <c r="Z79" s="1120"/>
      <c r="AA79" s="1120"/>
      <c r="AB79" s="1091" t="s">
        <v>305</v>
      </c>
      <c r="AC79" s="1120"/>
      <c r="AD79" s="1120"/>
      <c r="AE79" s="1120"/>
      <c r="AF79" s="1120"/>
      <c r="AG79" s="1091" t="s">
        <v>306</v>
      </c>
      <c r="AH79" s="1120"/>
      <c r="AI79" s="1120"/>
      <c r="AJ79" s="363" t="s">
        <v>85</v>
      </c>
      <c r="AK79" s="1093"/>
      <c r="AL79" s="1093"/>
      <c r="AM79" s="1093"/>
      <c r="AN79" s="1093"/>
      <c r="AO79" s="515">
        <v>10000000</v>
      </c>
      <c r="AP79" s="516">
        <v>0</v>
      </c>
      <c r="AQ79" s="515">
        <v>10000000</v>
      </c>
      <c r="AR79" s="704">
        <v>0</v>
      </c>
      <c r="AS79" s="516">
        <v>0</v>
      </c>
      <c r="AT79" s="516">
        <v>0</v>
      </c>
      <c r="AU79" s="516">
        <v>0</v>
      </c>
      <c r="AV79" s="516">
        <v>0</v>
      </c>
      <c r="AW79" s="516">
        <v>0</v>
      </c>
      <c r="AX79" s="516">
        <v>0</v>
      </c>
      <c r="AY79" s="516">
        <v>0</v>
      </c>
      <c r="AZ79" s="516">
        <v>0</v>
      </c>
      <c r="BA79" s="516">
        <v>0</v>
      </c>
      <c r="BB79" s="640"/>
      <c r="BC79" s="675">
        <f t="shared" si="5"/>
        <v>0</v>
      </c>
      <c r="BD79" s="675" t="e">
        <f t="shared" si="6"/>
        <v>#DIV/0!</v>
      </c>
    </row>
    <row r="80" spans="1:56" ht="15" hidden="1" customHeight="1" x14ac:dyDescent="0.25">
      <c r="A80" s="642" t="str">
        <f t="shared" si="7"/>
        <v>A203509010</v>
      </c>
      <c r="B80" s="1091" t="s">
        <v>34</v>
      </c>
      <c r="C80" s="1120"/>
      <c r="D80" s="1091" t="s">
        <v>314</v>
      </c>
      <c r="E80" s="1120"/>
      <c r="F80" s="1091" t="s">
        <v>312</v>
      </c>
      <c r="G80" s="1120"/>
      <c r="H80" s="1091" t="s">
        <v>321</v>
      </c>
      <c r="I80" s="1120"/>
      <c r="J80" s="1091" t="s">
        <v>327</v>
      </c>
      <c r="K80" s="1120"/>
      <c r="L80" s="1120"/>
      <c r="M80" s="1091" t="s">
        <v>328</v>
      </c>
      <c r="N80" s="1120"/>
      <c r="O80" s="1120"/>
      <c r="P80" s="1091"/>
      <c r="Q80" s="1120"/>
      <c r="R80" s="1091"/>
      <c r="S80" s="1120"/>
      <c r="T80" s="1092" t="s">
        <v>65</v>
      </c>
      <c r="U80" s="1120"/>
      <c r="V80" s="1120"/>
      <c r="W80" s="1120"/>
      <c r="X80" s="1120"/>
      <c r="Y80" s="1120"/>
      <c r="Z80" s="1120"/>
      <c r="AA80" s="1120"/>
      <c r="AB80" s="1091" t="s">
        <v>305</v>
      </c>
      <c r="AC80" s="1120"/>
      <c r="AD80" s="1120"/>
      <c r="AE80" s="1120"/>
      <c r="AF80" s="1120"/>
      <c r="AG80" s="1091" t="s">
        <v>306</v>
      </c>
      <c r="AH80" s="1120"/>
      <c r="AI80" s="1120"/>
      <c r="AJ80" s="363" t="s">
        <v>85</v>
      </c>
      <c r="AK80" s="1093"/>
      <c r="AL80" s="1093"/>
      <c r="AM80" s="1093"/>
      <c r="AN80" s="1093"/>
      <c r="AO80" s="515">
        <v>600000</v>
      </c>
      <c r="AP80" s="516">
        <v>0</v>
      </c>
      <c r="AQ80" s="515">
        <v>600000</v>
      </c>
      <c r="AR80" s="704">
        <v>0</v>
      </c>
      <c r="AS80" s="516">
        <v>0</v>
      </c>
      <c r="AT80" s="516">
        <v>0</v>
      </c>
      <c r="AU80" s="516">
        <v>0</v>
      </c>
      <c r="AV80" s="516">
        <v>0</v>
      </c>
      <c r="AW80" s="516">
        <v>0</v>
      </c>
      <c r="AX80" s="516">
        <v>0</v>
      </c>
      <c r="AY80" s="516">
        <v>0</v>
      </c>
      <c r="AZ80" s="516">
        <v>0</v>
      </c>
      <c r="BA80" s="516">
        <v>0</v>
      </c>
      <c r="BB80" s="640"/>
      <c r="BC80" s="675">
        <f t="shared" si="5"/>
        <v>0</v>
      </c>
      <c r="BD80" s="675" t="e">
        <f t="shared" si="6"/>
        <v>#DIV/0!</v>
      </c>
    </row>
    <row r="81" spans="1:56" ht="15" hidden="1" customHeight="1" x14ac:dyDescent="0.25">
      <c r="A81" s="642" t="str">
        <f t="shared" si="7"/>
        <v>A2035110</v>
      </c>
      <c r="B81" s="1089" t="s">
        <v>34</v>
      </c>
      <c r="C81" s="1120"/>
      <c r="D81" s="1089" t="s">
        <v>314</v>
      </c>
      <c r="E81" s="1120"/>
      <c r="F81" s="1089" t="s">
        <v>312</v>
      </c>
      <c r="G81" s="1120"/>
      <c r="H81" s="1089" t="s">
        <v>321</v>
      </c>
      <c r="I81" s="1120"/>
      <c r="J81" s="1089" t="s">
        <v>329</v>
      </c>
      <c r="K81" s="1120"/>
      <c r="L81" s="1120"/>
      <c r="M81" s="1089"/>
      <c r="N81" s="1120"/>
      <c r="O81" s="1120"/>
      <c r="P81" s="1089"/>
      <c r="Q81" s="1120"/>
      <c r="R81" s="1089"/>
      <c r="S81" s="1120"/>
      <c r="T81" s="1096" t="s">
        <v>236</v>
      </c>
      <c r="U81" s="1120"/>
      <c r="V81" s="1120"/>
      <c r="W81" s="1120"/>
      <c r="X81" s="1120"/>
      <c r="Y81" s="1120"/>
      <c r="Z81" s="1120"/>
      <c r="AA81" s="1120"/>
      <c r="AB81" s="1089" t="s">
        <v>305</v>
      </c>
      <c r="AC81" s="1120"/>
      <c r="AD81" s="1120"/>
      <c r="AE81" s="1120"/>
      <c r="AF81" s="1120"/>
      <c r="AG81" s="1089" t="s">
        <v>306</v>
      </c>
      <c r="AH81" s="1120"/>
      <c r="AI81" s="1120"/>
      <c r="AJ81" s="360" t="s">
        <v>85</v>
      </c>
      <c r="AK81" s="1090"/>
      <c r="AL81" s="1090"/>
      <c r="AM81" s="1090"/>
      <c r="AN81" s="1090"/>
      <c r="AO81" s="511">
        <v>2000000</v>
      </c>
      <c r="AP81" s="512">
        <v>0</v>
      </c>
      <c r="AQ81" s="511">
        <v>2000000</v>
      </c>
      <c r="AR81" s="703">
        <v>0</v>
      </c>
      <c r="AS81" s="512">
        <v>0</v>
      </c>
      <c r="AT81" s="512">
        <v>0</v>
      </c>
      <c r="AU81" s="512">
        <v>0</v>
      </c>
      <c r="AV81" s="512">
        <v>0</v>
      </c>
      <c r="AW81" s="512">
        <v>0</v>
      </c>
      <c r="AX81" s="512">
        <v>0</v>
      </c>
      <c r="AY81" s="512">
        <v>0</v>
      </c>
      <c r="AZ81" s="512">
        <v>0</v>
      </c>
      <c r="BA81" s="512">
        <v>0</v>
      </c>
      <c r="BB81" s="640"/>
      <c r="BC81" s="675">
        <f t="shared" si="5"/>
        <v>0</v>
      </c>
      <c r="BD81" s="675" t="e">
        <f t="shared" si="6"/>
        <v>#DIV/0!</v>
      </c>
    </row>
    <row r="82" spans="1:56" ht="15" hidden="1" customHeight="1" x14ac:dyDescent="0.25">
      <c r="A82" s="642" t="str">
        <f t="shared" si="7"/>
        <v>A20351110</v>
      </c>
      <c r="B82" s="1091" t="s">
        <v>34</v>
      </c>
      <c r="C82" s="1120"/>
      <c r="D82" s="1091" t="s">
        <v>314</v>
      </c>
      <c r="E82" s="1120"/>
      <c r="F82" s="1091" t="s">
        <v>312</v>
      </c>
      <c r="G82" s="1120"/>
      <c r="H82" s="1091" t="s">
        <v>321</v>
      </c>
      <c r="I82" s="1120"/>
      <c r="J82" s="1091" t="s">
        <v>329</v>
      </c>
      <c r="K82" s="1120"/>
      <c r="L82" s="1120"/>
      <c r="M82" s="1091" t="s">
        <v>311</v>
      </c>
      <c r="N82" s="1120"/>
      <c r="O82" s="1120"/>
      <c r="P82" s="1091"/>
      <c r="Q82" s="1120"/>
      <c r="R82" s="1091"/>
      <c r="S82" s="1120"/>
      <c r="T82" s="1092" t="s">
        <v>66</v>
      </c>
      <c r="U82" s="1120"/>
      <c r="V82" s="1120"/>
      <c r="W82" s="1120"/>
      <c r="X82" s="1120"/>
      <c r="Y82" s="1120"/>
      <c r="Z82" s="1120"/>
      <c r="AA82" s="1120"/>
      <c r="AB82" s="1091" t="s">
        <v>305</v>
      </c>
      <c r="AC82" s="1120"/>
      <c r="AD82" s="1120"/>
      <c r="AE82" s="1120"/>
      <c r="AF82" s="1120"/>
      <c r="AG82" s="1091" t="s">
        <v>306</v>
      </c>
      <c r="AH82" s="1120"/>
      <c r="AI82" s="1120"/>
      <c r="AJ82" s="363" t="s">
        <v>85</v>
      </c>
      <c r="AK82" s="1093"/>
      <c r="AL82" s="1093"/>
      <c r="AM82" s="1093"/>
      <c r="AN82" s="1093"/>
      <c r="AO82" s="515">
        <v>1000000</v>
      </c>
      <c r="AP82" s="516">
        <v>0</v>
      </c>
      <c r="AQ82" s="515">
        <v>1000000</v>
      </c>
      <c r="AR82" s="704">
        <v>0</v>
      </c>
      <c r="AS82" s="516">
        <v>0</v>
      </c>
      <c r="AT82" s="516">
        <v>0</v>
      </c>
      <c r="AU82" s="516">
        <v>0</v>
      </c>
      <c r="AV82" s="516">
        <v>0</v>
      </c>
      <c r="AW82" s="516">
        <v>0</v>
      </c>
      <c r="AX82" s="516">
        <v>0</v>
      </c>
      <c r="AY82" s="516">
        <v>0</v>
      </c>
      <c r="AZ82" s="516">
        <v>0</v>
      </c>
      <c r="BA82" s="516">
        <v>0</v>
      </c>
      <c r="BB82" s="640"/>
      <c r="BC82" s="675">
        <f t="shared" si="5"/>
        <v>0</v>
      </c>
      <c r="BD82" s="675" t="e">
        <f t="shared" si="6"/>
        <v>#DIV/0!</v>
      </c>
    </row>
    <row r="83" spans="1:56" ht="15" hidden="1" customHeight="1" x14ac:dyDescent="0.25">
      <c r="A83" s="642" t="str">
        <f t="shared" si="7"/>
        <v>A20351210</v>
      </c>
      <c r="B83" s="1091" t="s">
        <v>34</v>
      </c>
      <c r="C83" s="1120"/>
      <c r="D83" s="1091" t="s">
        <v>314</v>
      </c>
      <c r="E83" s="1120"/>
      <c r="F83" s="1091" t="s">
        <v>312</v>
      </c>
      <c r="G83" s="1120"/>
      <c r="H83" s="1091" t="s">
        <v>321</v>
      </c>
      <c r="I83" s="1120"/>
      <c r="J83" s="1091" t="s">
        <v>329</v>
      </c>
      <c r="K83" s="1120"/>
      <c r="L83" s="1120"/>
      <c r="M83" s="1091" t="s">
        <v>314</v>
      </c>
      <c r="N83" s="1120"/>
      <c r="O83" s="1120"/>
      <c r="P83" s="1091"/>
      <c r="Q83" s="1120"/>
      <c r="R83" s="1091"/>
      <c r="S83" s="1120"/>
      <c r="T83" s="1092" t="s">
        <v>67</v>
      </c>
      <c r="U83" s="1120"/>
      <c r="V83" s="1120"/>
      <c r="W83" s="1120"/>
      <c r="X83" s="1120"/>
      <c r="Y83" s="1120"/>
      <c r="Z83" s="1120"/>
      <c r="AA83" s="1120"/>
      <c r="AB83" s="1091" t="s">
        <v>305</v>
      </c>
      <c r="AC83" s="1120"/>
      <c r="AD83" s="1120"/>
      <c r="AE83" s="1120"/>
      <c r="AF83" s="1120"/>
      <c r="AG83" s="1091" t="s">
        <v>306</v>
      </c>
      <c r="AH83" s="1120"/>
      <c r="AI83" s="1120"/>
      <c r="AJ83" s="363" t="s">
        <v>85</v>
      </c>
      <c r="AK83" s="1093"/>
      <c r="AL83" s="1093"/>
      <c r="AM83" s="1093"/>
      <c r="AN83" s="1093"/>
      <c r="AO83" s="515">
        <v>1000000</v>
      </c>
      <c r="AP83" s="516">
        <v>0</v>
      </c>
      <c r="AQ83" s="515">
        <v>1000000</v>
      </c>
      <c r="AR83" s="704">
        <v>0</v>
      </c>
      <c r="AS83" s="516">
        <v>0</v>
      </c>
      <c r="AT83" s="516">
        <v>0</v>
      </c>
      <c r="AU83" s="516">
        <v>0</v>
      </c>
      <c r="AV83" s="516">
        <v>0</v>
      </c>
      <c r="AW83" s="516">
        <v>0</v>
      </c>
      <c r="AX83" s="516">
        <v>0</v>
      </c>
      <c r="AY83" s="516">
        <v>0</v>
      </c>
      <c r="AZ83" s="516">
        <v>0</v>
      </c>
      <c r="BA83" s="516">
        <v>0</v>
      </c>
      <c r="BB83" s="640"/>
      <c r="BC83" s="675">
        <f t="shared" si="5"/>
        <v>0</v>
      </c>
      <c r="BD83" s="675" t="e">
        <f t="shared" si="6"/>
        <v>#DIV/0!</v>
      </c>
    </row>
    <row r="84" spans="1:56" ht="15" hidden="1" customHeight="1" x14ac:dyDescent="0.25">
      <c r="A84" s="642" t="str">
        <f t="shared" si="7"/>
        <v>A20410</v>
      </c>
      <c r="B84" s="1091" t="s">
        <v>34</v>
      </c>
      <c r="C84" s="1120"/>
      <c r="D84" s="1091" t="s">
        <v>314</v>
      </c>
      <c r="E84" s="1120"/>
      <c r="F84" s="1091" t="s">
        <v>312</v>
      </c>
      <c r="G84" s="1120"/>
      <c r="H84" s="1091" t="s">
        <v>315</v>
      </c>
      <c r="I84" s="1120"/>
      <c r="J84" s="1091"/>
      <c r="K84" s="1120"/>
      <c r="L84" s="1120"/>
      <c r="M84" s="1091"/>
      <c r="N84" s="1120"/>
      <c r="O84" s="1120"/>
      <c r="P84" s="1091"/>
      <c r="Q84" s="1120"/>
      <c r="R84" s="1091"/>
      <c r="S84" s="1120"/>
      <c r="T84" s="1092" t="s">
        <v>238</v>
      </c>
      <c r="U84" s="1120"/>
      <c r="V84" s="1120"/>
      <c r="W84" s="1120"/>
      <c r="X84" s="1120"/>
      <c r="Y84" s="1120"/>
      <c r="Z84" s="1120"/>
      <c r="AA84" s="1120"/>
      <c r="AB84" s="1091" t="s">
        <v>305</v>
      </c>
      <c r="AC84" s="1120"/>
      <c r="AD84" s="1120"/>
      <c r="AE84" s="1120"/>
      <c r="AF84" s="1120"/>
      <c r="AG84" s="1091" t="s">
        <v>306</v>
      </c>
      <c r="AH84" s="1120"/>
      <c r="AI84" s="1120"/>
      <c r="AJ84" s="363" t="s">
        <v>85</v>
      </c>
      <c r="AK84" s="1093"/>
      <c r="AL84" s="1093"/>
      <c r="AM84" s="1093"/>
      <c r="AN84" s="1093"/>
      <c r="AO84" s="515">
        <v>14097414179</v>
      </c>
      <c r="AP84" s="515">
        <v>11333515637.18</v>
      </c>
      <c r="AQ84" s="515">
        <v>2763898541.8200002</v>
      </c>
      <c r="AR84" s="704">
        <v>0</v>
      </c>
      <c r="AS84" s="515">
        <v>8943145875.2999992</v>
      </c>
      <c r="AT84" s="515">
        <v>2390369761.8800001</v>
      </c>
      <c r="AU84" s="515">
        <v>5388043800.8400002</v>
      </c>
      <c r="AV84" s="515">
        <v>3555102074.46</v>
      </c>
      <c r="AW84" s="515">
        <v>5386531108.8400002</v>
      </c>
      <c r="AX84" s="515">
        <v>1512692</v>
      </c>
      <c r="AY84" s="515">
        <v>5386531108.8400002</v>
      </c>
      <c r="AZ84" s="516">
        <v>0</v>
      </c>
      <c r="BA84" s="515">
        <v>2918088</v>
      </c>
      <c r="BB84" s="640"/>
      <c r="BC84" s="675">
        <f t="shared" si="5"/>
        <v>0.63438200522064692</v>
      </c>
      <c r="BD84" s="675">
        <f t="shared" si="6"/>
        <v>0.60230831342212765</v>
      </c>
    </row>
    <row r="85" spans="1:56" ht="15" hidden="1" customHeight="1" x14ac:dyDescent="0.25">
      <c r="A85" s="642" t="str">
        <f t="shared" si="7"/>
        <v>A20413</v>
      </c>
      <c r="B85" s="1089" t="s">
        <v>34</v>
      </c>
      <c r="C85" s="1120"/>
      <c r="D85" s="1089" t="s">
        <v>314</v>
      </c>
      <c r="E85" s="1120"/>
      <c r="F85" s="1089" t="s">
        <v>312</v>
      </c>
      <c r="G85" s="1120"/>
      <c r="H85" s="1089" t="s">
        <v>315</v>
      </c>
      <c r="I85" s="1120"/>
      <c r="J85" s="1089"/>
      <c r="K85" s="1120"/>
      <c r="L85" s="1120"/>
      <c r="M85" s="1089"/>
      <c r="N85" s="1120"/>
      <c r="O85" s="1120"/>
      <c r="P85" s="1089"/>
      <c r="Q85" s="1120"/>
      <c r="R85" s="1089"/>
      <c r="S85" s="1120"/>
      <c r="T85" s="1096" t="s">
        <v>238</v>
      </c>
      <c r="U85" s="1120"/>
      <c r="V85" s="1120"/>
      <c r="W85" s="1120"/>
      <c r="X85" s="1120"/>
      <c r="Y85" s="1120"/>
      <c r="Z85" s="1120"/>
      <c r="AA85" s="1120"/>
      <c r="AB85" s="1089" t="s">
        <v>305</v>
      </c>
      <c r="AC85" s="1120"/>
      <c r="AD85" s="1120"/>
      <c r="AE85" s="1120"/>
      <c r="AF85" s="1120"/>
      <c r="AG85" s="1089" t="s">
        <v>306</v>
      </c>
      <c r="AH85" s="1120"/>
      <c r="AI85" s="1120"/>
      <c r="AJ85" s="360" t="s">
        <v>335</v>
      </c>
      <c r="AK85" s="1090"/>
      <c r="AL85" s="1090"/>
      <c r="AM85" s="1090"/>
      <c r="AN85" s="1090"/>
      <c r="AO85" s="511">
        <v>4021085821</v>
      </c>
      <c r="AP85" s="511">
        <v>2249050843</v>
      </c>
      <c r="AQ85" s="511">
        <v>1772034978</v>
      </c>
      <c r="AR85" s="703">
        <v>0</v>
      </c>
      <c r="AS85" s="511">
        <v>324598665</v>
      </c>
      <c r="AT85" s="511">
        <v>1924452178</v>
      </c>
      <c r="AU85" s="511">
        <v>2555366</v>
      </c>
      <c r="AV85" s="511">
        <v>322043299</v>
      </c>
      <c r="AW85" s="512">
        <v>0</v>
      </c>
      <c r="AX85" s="511">
        <v>2555366</v>
      </c>
      <c r="AY85" s="512">
        <v>0</v>
      </c>
      <c r="AZ85" s="512">
        <v>0</v>
      </c>
      <c r="BA85" s="512">
        <v>0</v>
      </c>
      <c r="BB85" s="640"/>
      <c r="BC85" s="675">
        <f t="shared" si="5"/>
        <v>8.0724132597417647E-2</v>
      </c>
      <c r="BD85" s="675">
        <f t="shared" si="6"/>
        <v>0</v>
      </c>
    </row>
    <row r="86" spans="1:56" ht="15" hidden="1" customHeight="1" x14ac:dyDescent="0.25">
      <c r="A86" s="642" t="str">
        <f t="shared" si="7"/>
        <v>A204110</v>
      </c>
      <c r="B86" s="1089" t="s">
        <v>34</v>
      </c>
      <c r="C86" s="1120"/>
      <c r="D86" s="1089" t="s">
        <v>314</v>
      </c>
      <c r="E86" s="1120"/>
      <c r="F86" s="1089" t="s">
        <v>312</v>
      </c>
      <c r="G86" s="1120"/>
      <c r="H86" s="1089" t="s">
        <v>315</v>
      </c>
      <c r="I86" s="1120"/>
      <c r="J86" s="1089" t="s">
        <v>311</v>
      </c>
      <c r="K86" s="1120"/>
      <c r="L86" s="1120"/>
      <c r="M86" s="1089"/>
      <c r="N86" s="1120"/>
      <c r="O86" s="1120"/>
      <c r="P86" s="1089"/>
      <c r="Q86" s="1120"/>
      <c r="R86" s="1089"/>
      <c r="S86" s="1120"/>
      <c r="T86" s="1096" t="s">
        <v>241</v>
      </c>
      <c r="U86" s="1120"/>
      <c r="V86" s="1120"/>
      <c r="W86" s="1120"/>
      <c r="X86" s="1120"/>
      <c r="Y86" s="1120"/>
      <c r="Z86" s="1120"/>
      <c r="AA86" s="1120"/>
      <c r="AB86" s="1089" t="s">
        <v>305</v>
      </c>
      <c r="AC86" s="1120"/>
      <c r="AD86" s="1120"/>
      <c r="AE86" s="1120"/>
      <c r="AF86" s="1120"/>
      <c r="AG86" s="1089" t="s">
        <v>306</v>
      </c>
      <c r="AH86" s="1120"/>
      <c r="AI86" s="1120"/>
      <c r="AJ86" s="360" t="s">
        <v>85</v>
      </c>
      <c r="AK86" s="1090"/>
      <c r="AL86" s="1090"/>
      <c r="AM86" s="1090"/>
      <c r="AN86" s="1090"/>
      <c r="AO86" s="511">
        <v>307000000</v>
      </c>
      <c r="AP86" s="511">
        <v>231642609.15000001</v>
      </c>
      <c r="AQ86" s="511">
        <v>75357390.849999994</v>
      </c>
      <c r="AR86" s="703">
        <v>0</v>
      </c>
      <c r="AS86" s="511">
        <v>208021013.44999999</v>
      </c>
      <c r="AT86" s="511">
        <v>23621595.699999999</v>
      </c>
      <c r="AU86" s="511">
        <v>208021013.44</v>
      </c>
      <c r="AV86" s="512">
        <v>0.01</v>
      </c>
      <c r="AW86" s="511">
        <v>208021013.44</v>
      </c>
      <c r="AX86" s="512">
        <v>0</v>
      </c>
      <c r="AY86" s="511">
        <v>208021013.44</v>
      </c>
      <c r="AZ86" s="512">
        <v>0</v>
      </c>
      <c r="BA86" s="512">
        <v>0</v>
      </c>
      <c r="BB86" s="640"/>
      <c r="BC86" s="675">
        <f t="shared" si="5"/>
        <v>0.67759287768729637</v>
      </c>
      <c r="BD86" s="675">
        <f t="shared" si="6"/>
        <v>0.99999999995192801</v>
      </c>
    </row>
    <row r="87" spans="1:56" ht="15" hidden="1" customHeight="1" x14ac:dyDescent="0.25">
      <c r="A87" s="642" t="str">
        <f t="shared" si="7"/>
        <v>A204113</v>
      </c>
      <c r="B87" s="1089" t="s">
        <v>34</v>
      </c>
      <c r="C87" s="1120"/>
      <c r="D87" s="1089" t="s">
        <v>314</v>
      </c>
      <c r="E87" s="1120"/>
      <c r="F87" s="1089" t="s">
        <v>312</v>
      </c>
      <c r="G87" s="1120"/>
      <c r="H87" s="1089" t="s">
        <v>315</v>
      </c>
      <c r="I87" s="1120"/>
      <c r="J87" s="1089" t="s">
        <v>311</v>
      </c>
      <c r="K87" s="1120"/>
      <c r="L87" s="1120"/>
      <c r="M87" s="1089"/>
      <c r="N87" s="1120"/>
      <c r="O87" s="1120"/>
      <c r="P87" s="1089"/>
      <c r="Q87" s="1120"/>
      <c r="R87" s="1089"/>
      <c r="S87" s="1120"/>
      <c r="T87" s="1096" t="s">
        <v>241</v>
      </c>
      <c r="U87" s="1120"/>
      <c r="V87" s="1120"/>
      <c r="W87" s="1120"/>
      <c r="X87" s="1120"/>
      <c r="Y87" s="1120"/>
      <c r="Z87" s="1120"/>
      <c r="AA87" s="1120"/>
      <c r="AB87" s="1089" t="s">
        <v>305</v>
      </c>
      <c r="AC87" s="1120"/>
      <c r="AD87" s="1120"/>
      <c r="AE87" s="1120"/>
      <c r="AF87" s="1120"/>
      <c r="AG87" s="1089" t="s">
        <v>306</v>
      </c>
      <c r="AH87" s="1120"/>
      <c r="AI87" s="1120"/>
      <c r="AJ87" s="360" t="s">
        <v>335</v>
      </c>
      <c r="AK87" s="1090"/>
      <c r="AL87" s="1090"/>
      <c r="AM87" s="1090"/>
      <c r="AN87" s="1090"/>
      <c r="AO87" s="511">
        <v>986000000</v>
      </c>
      <c r="AP87" s="511">
        <v>529970000</v>
      </c>
      <c r="AQ87" s="511">
        <v>456030000</v>
      </c>
      <c r="AR87" s="703">
        <v>0</v>
      </c>
      <c r="AS87" s="512">
        <v>0</v>
      </c>
      <c r="AT87" s="511">
        <v>529970000</v>
      </c>
      <c r="AU87" s="512">
        <v>0</v>
      </c>
      <c r="AV87" s="512">
        <v>0</v>
      </c>
      <c r="AW87" s="512">
        <v>0</v>
      </c>
      <c r="AX87" s="512">
        <v>0</v>
      </c>
      <c r="AY87" s="512">
        <v>0</v>
      </c>
      <c r="AZ87" s="512">
        <v>0</v>
      </c>
      <c r="BA87" s="512">
        <v>0</v>
      </c>
      <c r="BB87" s="640"/>
      <c r="BC87" s="675">
        <f t="shared" si="5"/>
        <v>0</v>
      </c>
      <c r="BD87" s="675" t="e">
        <f t="shared" si="6"/>
        <v>#DIV/0!</v>
      </c>
    </row>
    <row r="88" spans="1:56" ht="15" hidden="1" customHeight="1" x14ac:dyDescent="0.25">
      <c r="A88" s="642" t="str">
        <f t="shared" si="7"/>
        <v>A2041313</v>
      </c>
      <c r="B88" s="1091" t="s">
        <v>34</v>
      </c>
      <c r="C88" s="1120"/>
      <c r="D88" s="1091" t="s">
        <v>314</v>
      </c>
      <c r="E88" s="1120"/>
      <c r="F88" s="1091" t="s">
        <v>312</v>
      </c>
      <c r="G88" s="1120"/>
      <c r="H88" s="1091" t="s">
        <v>315</v>
      </c>
      <c r="I88" s="1120"/>
      <c r="J88" s="1091" t="s">
        <v>311</v>
      </c>
      <c r="K88" s="1120"/>
      <c r="L88" s="1120"/>
      <c r="M88" s="1091" t="s">
        <v>321</v>
      </c>
      <c r="N88" s="1120"/>
      <c r="O88" s="1120"/>
      <c r="P88" s="1091"/>
      <c r="Q88" s="1120"/>
      <c r="R88" s="1091"/>
      <c r="S88" s="1120"/>
      <c r="T88" s="1092" t="s">
        <v>689</v>
      </c>
      <c r="U88" s="1120"/>
      <c r="V88" s="1120"/>
      <c r="W88" s="1120"/>
      <c r="X88" s="1120"/>
      <c r="Y88" s="1120"/>
      <c r="Z88" s="1120"/>
      <c r="AA88" s="1120"/>
      <c r="AB88" s="1091" t="s">
        <v>305</v>
      </c>
      <c r="AC88" s="1120"/>
      <c r="AD88" s="1120"/>
      <c r="AE88" s="1120"/>
      <c r="AF88" s="1120"/>
      <c r="AG88" s="1091" t="s">
        <v>306</v>
      </c>
      <c r="AH88" s="1120"/>
      <c r="AI88" s="1120"/>
      <c r="AJ88" s="363" t="s">
        <v>335</v>
      </c>
      <c r="AK88" s="1093"/>
      <c r="AL88" s="1093"/>
      <c r="AM88" s="1093"/>
      <c r="AN88" s="1093"/>
      <c r="AO88" s="515">
        <v>6000000</v>
      </c>
      <c r="AP88" s="516">
        <v>0</v>
      </c>
      <c r="AQ88" s="515">
        <v>6000000</v>
      </c>
      <c r="AR88" s="704">
        <v>0</v>
      </c>
      <c r="AS88" s="516">
        <v>0</v>
      </c>
      <c r="AT88" s="516">
        <v>0</v>
      </c>
      <c r="AU88" s="516">
        <v>0</v>
      </c>
      <c r="AV88" s="516">
        <v>0</v>
      </c>
      <c r="AW88" s="516">
        <v>0</v>
      </c>
      <c r="AX88" s="516">
        <v>0</v>
      </c>
      <c r="AY88" s="516">
        <v>0</v>
      </c>
      <c r="AZ88" s="516">
        <v>0</v>
      </c>
      <c r="BA88" s="516">
        <v>0</v>
      </c>
      <c r="BB88" s="640"/>
      <c r="BC88" s="675">
        <f t="shared" si="5"/>
        <v>0</v>
      </c>
      <c r="BD88" s="675" t="e">
        <f t="shared" si="6"/>
        <v>#DIV/0!</v>
      </c>
    </row>
    <row r="89" spans="1:56" ht="15" hidden="1" customHeight="1" x14ac:dyDescent="0.25">
      <c r="A89" s="642" t="str">
        <f t="shared" si="7"/>
        <v>A2041610</v>
      </c>
      <c r="B89" s="1091" t="s">
        <v>34</v>
      </c>
      <c r="C89" s="1120"/>
      <c r="D89" s="1091" t="s">
        <v>314</v>
      </c>
      <c r="E89" s="1120"/>
      <c r="F89" s="1091" t="s">
        <v>312</v>
      </c>
      <c r="G89" s="1120"/>
      <c r="H89" s="1091" t="s">
        <v>315</v>
      </c>
      <c r="I89" s="1120"/>
      <c r="J89" s="1091" t="s">
        <v>311</v>
      </c>
      <c r="K89" s="1120"/>
      <c r="L89" s="1120"/>
      <c r="M89" s="1091" t="s">
        <v>324</v>
      </c>
      <c r="N89" s="1120"/>
      <c r="O89" s="1120"/>
      <c r="P89" s="1091"/>
      <c r="Q89" s="1120"/>
      <c r="R89" s="1091"/>
      <c r="S89" s="1120"/>
      <c r="T89" s="1092" t="s">
        <v>68</v>
      </c>
      <c r="U89" s="1120"/>
      <c r="V89" s="1120"/>
      <c r="W89" s="1120"/>
      <c r="X89" s="1120"/>
      <c r="Y89" s="1120"/>
      <c r="Z89" s="1120"/>
      <c r="AA89" s="1120"/>
      <c r="AB89" s="1091" t="s">
        <v>305</v>
      </c>
      <c r="AC89" s="1120"/>
      <c r="AD89" s="1120"/>
      <c r="AE89" s="1120"/>
      <c r="AF89" s="1120"/>
      <c r="AG89" s="1091" t="s">
        <v>306</v>
      </c>
      <c r="AH89" s="1120"/>
      <c r="AI89" s="1120"/>
      <c r="AJ89" s="363" t="s">
        <v>85</v>
      </c>
      <c r="AK89" s="1093"/>
      <c r="AL89" s="1093"/>
      <c r="AM89" s="1093"/>
      <c r="AN89" s="1093"/>
      <c r="AO89" s="515">
        <v>75000000</v>
      </c>
      <c r="AP89" s="515">
        <v>400000</v>
      </c>
      <c r="AQ89" s="515">
        <v>74600000</v>
      </c>
      <c r="AR89" s="704">
        <v>0</v>
      </c>
      <c r="AS89" s="515">
        <v>400000</v>
      </c>
      <c r="AT89" s="516">
        <v>0</v>
      </c>
      <c r="AU89" s="515">
        <v>400000</v>
      </c>
      <c r="AV89" s="516">
        <v>0</v>
      </c>
      <c r="AW89" s="515">
        <v>400000</v>
      </c>
      <c r="AX89" s="516">
        <v>0</v>
      </c>
      <c r="AY89" s="515">
        <v>400000</v>
      </c>
      <c r="AZ89" s="516">
        <v>0</v>
      </c>
      <c r="BA89" s="516">
        <v>0</v>
      </c>
      <c r="BB89" s="640"/>
      <c r="BC89" s="675">
        <f t="shared" si="5"/>
        <v>5.3333333333333332E-3</v>
      </c>
      <c r="BD89" s="675">
        <f t="shared" si="6"/>
        <v>1</v>
      </c>
    </row>
    <row r="90" spans="1:56" ht="15" hidden="1" customHeight="1" x14ac:dyDescent="0.25">
      <c r="A90" s="642" t="str">
        <f t="shared" si="7"/>
        <v>A2041613</v>
      </c>
      <c r="B90" s="1091" t="s">
        <v>34</v>
      </c>
      <c r="C90" s="1120"/>
      <c r="D90" s="1091" t="s">
        <v>314</v>
      </c>
      <c r="E90" s="1120"/>
      <c r="F90" s="1091" t="s">
        <v>312</v>
      </c>
      <c r="G90" s="1120"/>
      <c r="H90" s="1091" t="s">
        <v>315</v>
      </c>
      <c r="I90" s="1120"/>
      <c r="J90" s="1091" t="s">
        <v>311</v>
      </c>
      <c r="K90" s="1120"/>
      <c r="L90" s="1120"/>
      <c r="M90" s="1091" t="s">
        <v>324</v>
      </c>
      <c r="N90" s="1120"/>
      <c r="O90" s="1120"/>
      <c r="P90" s="1091"/>
      <c r="Q90" s="1120"/>
      <c r="R90" s="1091"/>
      <c r="S90" s="1120"/>
      <c r="T90" s="1092" t="s">
        <v>68</v>
      </c>
      <c r="U90" s="1120"/>
      <c r="V90" s="1120"/>
      <c r="W90" s="1120"/>
      <c r="X90" s="1120"/>
      <c r="Y90" s="1120"/>
      <c r="Z90" s="1120"/>
      <c r="AA90" s="1120"/>
      <c r="AB90" s="1091" t="s">
        <v>305</v>
      </c>
      <c r="AC90" s="1120"/>
      <c r="AD90" s="1120"/>
      <c r="AE90" s="1120"/>
      <c r="AF90" s="1120"/>
      <c r="AG90" s="1091" t="s">
        <v>306</v>
      </c>
      <c r="AH90" s="1120"/>
      <c r="AI90" s="1120"/>
      <c r="AJ90" s="363" t="s">
        <v>335</v>
      </c>
      <c r="AK90" s="1093"/>
      <c r="AL90" s="1093"/>
      <c r="AM90" s="1093"/>
      <c r="AN90" s="1093"/>
      <c r="AO90" s="515">
        <v>500000000</v>
      </c>
      <c r="AP90" s="515">
        <v>482320000</v>
      </c>
      <c r="AQ90" s="515">
        <v>17680000</v>
      </c>
      <c r="AR90" s="704">
        <v>0</v>
      </c>
      <c r="AS90" s="516">
        <v>0</v>
      </c>
      <c r="AT90" s="515">
        <v>482320000</v>
      </c>
      <c r="AU90" s="516">
        <v>0</v>
      </c>
      <c r="AV90" s="516">
        <v>0</v>
      </c>
      <c r="AW90" s="516">
        <v>0</v>
      </c>
      <c r="AX90" s="516">
        <v>0</v>
      </c>
      <c r="AY90" s="516">
        <v>0</v>
      </c>
      <c r="AZ90" s="516">
        <v>0</v>
      </c>
      <c r="BA90" s="516">
        <v>0</v>
      </c>
      <c r="BB90" s="640"/>
      <c r="BC90" s="675">
        <f t="shared" si="5"/>
        <v>0</v>
      </c>
      <c r="BD90" s="675" t="e">
        <f t="shared" si="6"/>
        <v>#DIV/0!</v>
      </c>
    </row>
    <row r="91" spans="1:56" ht="15" hidden="1" customHeight="1" x14ac:dyDescent="0.25">
      <c r="A91" s="642" t="str">
        <f t="shared" si="7"/>
        <v>A2041810</v>
      </c>
      <c r="B91" s="1091" t="s">
        <v>34</v>
      </c>
      <c r="C91" s="1120"/>
      <c r="D91" s="1091" t="s">
        <v>314</v>
      </c>
      <c r="E91" s="1120"/>
      <c r="F91" s="1091" t="s">
        <v>312</v>
      </c>
      <c r="G91" s="1120"/>
      <c r="H91" s="1091" t="s">
        <v>315</v>
      </c>
      <c r="I91" s="1120"/>
      <c r="J91" s="1091" t="s">
        <v>311</v>
      </c>
      <c r="K91" s="1120"/>
      <c r="L91" s="1120"/>
      <c r="M91" s="1091" t="s">
        <v>326</v>
      </c>
      <c r="N91" s="1120"/>
      <c r="O91" s="1120"/>
      <c r="P91" s="1091"/>
      <c r="Q91" s="1120"/>
      <c r="R91" s="1091"/>
      <c r="S91" s="1120"/>
      <c r="T91" s="1092" t="s">
        <v>69</v>
      </c>
      <c r="U91" s="1120"/>
      <c r="V91" s="1120"/>
      <c r="W91" s="1120"/>
      <c r="X91" s="1120"/>
      <c r="Y91" s="1120"/>
      <c r="Z91" s="1120"/>
      <c r="AA91" s="1120"/>
      <c r="AB91" s="1091" t="s">
        <v>305</v>
      </c>
      <c r="AC91" s="1120"/>
      <c r="AD91" s="1120"/>
      <c r="AE91" s="1120"/>
      <c r="AF91" s="1120"/>
      <c r="AG91" s="1091" t="s">
        <v>306</v>
      </c>
      <c r="AH91" s="1120"/>
      <c r="AI91" s="1120"/>
      <c r="AJ91" s="363" t="s">
        <v>85</v>
      </c>
      <c r="AK91" s="1093"/>
      <c r="AL91" s="1093"/>
      <c r="AM91" s="1093"/>
      <c r="AN91" s="1093"/>
      <c r="AO91" s="515">
        <v>232000000</v>
      </c>
      <c r="AP91" s="515">
        <v>231242609.15000001</v>
      </c>
      <c r="AQ91" s="515">
        <v>757390.85</v>
      </c>
      <c r="AR91" s="704">
        <v>0</v>
      </c>
      <c r="AS91" s="515">
        <v>207621013.44999999</v>
      </c>
      <c r="AT91" s="515">
        <v>23621595.699999999</v>
      </c>
      <c r="AU91" s="515">
        <v>207621013.44</v>
      </c>
      <c r="AV91" s="516">
        <v>0.01</v>
      </c>
      <c r="AW91" s="515">
        <v>207621013.44</v>
      </c>
      <c r="AX91" s="516">
        <v>0</v>
      </c>
      <c r="AY91" s="515">
        <v>207621013.44</v>
      </c>
      <c r="AZ91" s="516">
        <v>0</v>
      </c>
      <c r="BA91" s="516">
        <v>0</v>
      </c>
      <c r="BB91" s="640"/>
      <c r="BC91" s="675">
        <f t="shared" si="5"/>
        <v>0.89491816142241376</v>
      </c>
      <c r="BD91" s="675">
        <f t="shared" si="6"/>
        <v>0.99999999995183542</v>
      </c>
    </row>
    <row r="92" spans="1:56" ht="15" hidden="1" customHeight="1" x14ac:dyDescent="0.25">
      <c r="A92" s="642" t="str">
        <f t="shared" si="7"/>
        <v>A2041813</v>
      </c>
      <c r="B92" s="1091" t="s">
        <v>34</v>
      </c>
      <c r="C92" s="1120"/>
      <c r="D92" s="1091" t="s">
        <v>314</v>
      </c>
      <c r="E92" s="1120"/>
      <c r="F92" s="1091" t="s">
        <v>312</v>
      </c>
      <c r="G92" s="1120"/>
      <c r="H92" s="1091" t="s">
        <v>315</v>
      </c>
      <c r="I92" s="1120"/>
      <c r="J92" s="1091" t="s">
        <v>311</v>
      </c>
      <c r="K92" s="1120"/>
      <c r="L92" s="1120"/>
      <c r="M92" s="1091" t="s">
        <v>326</v>
      </c>
      <c r="N92" s="1120"/>
      <c r="O92" s="1120"/>
      <c r="P92" s="1091"/>
      <c r="Q92" s="1120"/>
      <c r="R92" s="1091"/>
      <c r="S92" s="1120"/>
      <c r="T92" s="1092" t="s">
        <v>69</v>
      </c>
      <c r="U92" s="1120"/>
      <c r="V92" s="1120"/>
      <c r="W92" s="1120"/>
      <c r="X92" s="1120"/>
      <c r="Y92" s="1120"/>
      <c r="Z92" s="1120"/>
      <c r="AA92" s="1120"/>
      <c r="AB92" s="1091" t="s">
        <v>305</v>
      </c>
      <c r="AC92" s="1120"/>
      <c r="AD92" s="1120"/>
      <c r="AE92" s="1120"/>
      <c r="AF92" s="1120"/>
      <c r="AG92" s="1091" t="s">
        <v>306</v>
      </c>
      <c r="AH92" s="1120"/>
      <c r="AI92" s="1120"/>
      <c r="AJ92" s="363" t="s">
        <v>335</v>
      </c>
      <c r="AK92" s="1093"/>
      <c r="AL92" s="1093"/>
      <c r="AM92" s="1093"/>
      <c r="AN92" s="1093"/>
      <c r="AO92" s="515">
        <v>480000000</v>
      </c>
      <c r="AP92" s="515">
        <v>47650000</v>
      </c>
      <c r="AQ92" s="515">
        <v>432350000</v>
      </c>
      <c r="AR92" s="704">
        <v>0</v>
      </c>
      <c r="AS92" s="516">
        <v>0</v>
      </c>
      <c r="AT92" s="515">
        <v>47650000</v>
      </c>
      <c r="AU92" s="516">
        <v>0</v>
      </c>
      <c r="AV92" s="516">
        <v>0</v>
      </c>
      <c r="AW92" s="516">
        <v>0</v>
      </c>
      <c r="AX92" s="516">
        <v>0</v>
      </c>
      <c r="AY92" s="516">
        <v>0</v>
      </c>
      <c r="AZ92" s="516">
        <v>0</v>
      </c>
      <c r="BA92" s="516">
        <v>0</v>
      </c>
      <c r="BB92" s="640"/>
      <c r="BC92" s="675">
        <f t="shared" si="5"/>
        <v>0</v>
      </c>
      <c r="BD92" s="675" t="e">
        <f t="shared" si="6"/>
        <v>#DIV/0!</v>
      </c>
    </row>
    <row r="93" spans="1:56" ht="15" hidden="1" customHeight="1" x14ac:dyDescent="0.25">
      <c r="A93" s="642" t="str">
        <f t="shared" si="7"/>
        <v>A204210</v>
      </c>
      <c r="B93" s="1089" t="s">
        <v>34</v>
      </c>
      <c r="C93" s="1120"/>
      <c r="D93" s="1089" t="s">
        <v>314</v>
      </c>
      <c r="E93" s="1120"/>
      <c r="F93" s="1089" t="s">
        <v>312</v>
      </c>
      <c r="G93" s="1120"/>
      <c r="H93" s="1089" t="s">
        <v>315</v>
      </c>
      <c r="I93" s="1120"/>
      <c r="J93" s="1089" t="s">
        <v>314</v>
      </c>
      <c r="K93" s="1120"/>
      <c r="L93" s="1120"/>
      <c r="M93" s="1089"/>
      <c r="N93" s="1120"/>
      <c r="O93" s="1120"/>
      <c r="P93" s="1089"/>
      <c r="Q93" s="1120"/>
      <c r="R93" s="1089"/>
      <c r="S93" s="1120"/>
      <c r="T93" s="1096" t="s">
        <v>243</v>
      </c>
      <c r="U93" s="1120"/>
      <c r="V93" s="1120"/>
      <c r="W93" s="1120"/>
      <c r="X93" s="1120"/>
      <c r="Y93" s="1120"/>
      <c r="Z93" s="1120"/>
      <c r="AA93" s="1120"/>
      <c r="AB93" s="1089" t="s">
        <v>305</v>
      </c>
      <c r="AC93" s="1120"/>
      <c r="AD93" s="1120"/>
      <c r="AE93" s="1120"/>
      <c r="AF93" s="1120"/>
      <c r="AG93" s="1089" t="s">
        <v>306</v>
      </c>
      <c r="AH93" s="1120"/>
      <c r="AI93" s="1120"/>
      <c r="AJ93" s="360" t="s">
        <v>85</v>
      </c>
      <c r="AK93" s="1090"/>
      <c r="AL93" s="1090"/>
      <c r="AM93" s="1090"/>
      <c r="AN93" s="1090"/>
      <c r="AO93" s="511">
        <v>127000000</v>
      </c>
      <c r="AP93" s="511">
        <v>29821990</v>
      </c>
      <c r="AQ93" s="511">
        <v>97178010</v>
      </c>
      <c r="AR93" s="703">
        <v>0</v>
      </c>
      <c r="AS93" s="511">
        <v>2000000</v>
      </c>
      <c r="AT93" s="511">
        <v>27821990</v>
      </c>
      <c r="AU93" s="511">
        <v>2000000</v>
      </c>
      <c r="AV93" s="512">
        <v>0</v>
      </c>
      <c r="AW93" s="511">
        <v>2000000</v>
      </c>
      <c r="AX93" s="512">
        <v>0</v>
      </c>
      <c r="AY93" s="511">
        <v>2000000</v>
      </c>
      <c r="AZ93" s="512">
        <v>0</v>
      </c>
      <c r="BA93" s="512">
        <v>0</v>
      </c>
      <c r="BB93" s="640"/>
      <c r="BC93" s="675">
        <f t="shared" si="5"/>
        <v>1.5748031496062992E-2</v>
      </c>
      <c r="BD93" s="675">
        <f t="shared" si="6"/>
        <v>1</v>
      </c>
    </row>
    <row r="94" spans="1:56" ht="15" hidden="1" customHeight="1" x14ac:dyDescent="0.25">
      <c r="A94" s="642" t="str">
        <f t="shared" si="7"/>
        <v>A2042110</v>
      </c>
      <c r="B94" s="1091" t="s">
        <v>34</v>
      </c>
      <c r="C94" s="1120"/>
      <c r="D94" s="1091" t="s">
        <v>314</v>
      </c>
      <c r="E94" s="1120"/>
      <c r="F94" s="1091" t="s">
        <v>312</v>
      </c>
      <c r="G94" s="1120"/>
      <c r="H94" s="1091" t="s">
        <v>315</v>
      </c>
      <c r="I94" s="1120"/>
      <c r="J94" s="1091" t="s">
        <v>314</v>
      </c>
      <c r="K94" s="1120"/>
      <c r="L94" s="1120"/>
      <c r="M94" s="1091" t="s">
        <v>311</v>
      </c>
      <c r="N94" s="1120"/>
      <c r="O94" s="1120"/>
      <c r="P94" s="1091"/>
      <c r="Q94" s="1120"/>
      <c r="R94" s="1091"/>
      <c r="S94" s="1120"/>
      <c r="T94" s="1092" t="s">
        <v>70</v>
      </c>
      <c r="U94" s="1120"/>
      <c r="V94" s="1120"/>
      <c r="W94" s="1120"/>
      <c r="X94" s="1120"/>
      <c r="Y94" s="1120"/>
      <c r="Z94" s="1120"/>
      <c r="AA94" s="1120"/>
      <c r="AB94" s="1091" t="s">
        <v>305</v>
      </c>
      <c r="AC94" s="1120"/>
      <c r="AD94" s="1120"/>
      <c r="AE94" s="1120"/>
      <c r="AF94" s="1120"/>
      <c r="AG94" s="1091" t="s">
        <v>306</v>
      </c>
      <c r="AH94" s="1120"/>
      <c r="AI94" s="1120"/>
      <c r="AJ94" s="363" t="s">
        <v>85</v>
      </c>
      <c r="AK94" s="1093"/>
      <c r="AL94" s="1093"/>
      <c r="AM94" s="1093"/>
      <c r="AN94" s="1093"/>
      <c r="AO94" s="515">
        <v>57000000</v>
      </c>
      <c r="AP94" s="515">
        <v>26371990</v>
      </c>
      <c r="AQ94" s="515">
        <v>30628010</v>
      </c>
      <c r="AR94" s="704">
        <v>0</v>
      </c>
      <c r="AS94" s="515">
        <v>1000000</v>
      </c>
      <c r="AT94" s="515">
        <v>25371990</v>
      </c>
      <c r="AU94" s="515">
        <v>1000000</v>
      </c>
      <c r="AV94" s="516">
        <v>0</v>
      </c>
      <c r="AW94" s="515">
        <v>1000000</v>
      </c>
      <c r="AX94" s="516">
        <v>0</v>
      </c>
      <c r="AY94" s="515">
        <v>1000000</v>
      </c>
      <c r="AZ94" s="516">
        <v>0</v>
      </c>
      <c r="BA94" s="516">
        <v>0</v>
      </c>
      <c r="BB94" s="640"/>
      <c r="BC94" s="675">
        <f t="shared" ref="BC94:BC157" si="8">+AS94/AO94</f>
        <v>1.7543859649122806E-2</v>
      </c>
      <c r="BD94" s="675">
        <f t="shared" ref="BD94:BD157" si="9">+AW94/AS94</f>
        <v>1</v>
      </c>
    </row>
    <row r="95" spans="1:56" ht="15" hidden="1" customHeight="1" x14ac:dyDescent="0.25">
      <c r="A95" s="642" t="str">
        <f t="shared" si="7"/>
        <v>A2042210</v>
      </c>
      <c r="B95" s="1091" t="s">
        <v>34</v>
      </c>
      <c r="C95" s="1120"/>
      <c r="D95" s="1091" t="s">
        <v>314</v>
      </c>
      <c r="E95" s="1120"/>
      <c r="F95" s="1091" t="s">
        <v>312</v>
      </c>
      <c r="G95" s="1120"/>
      <c r="H95" s="1091" t="s">
        <v>315</v>
      </c>
      <c r="I95" s="1120"/>
      <c r="J95" s="1091" t="s">
        <v>314</v>
      </c>
      <c r="K95" s="1120"/>
      <c r="L95" s="1120"/>
      <c r="M95" s="1091" t="s">
        <v>314</v>
      </c>
      <c r="N95" s="1120"/>
      <c r="O95" s="1120"/>
      <c r="P95" s="1091"/>
      <c r="Q95" s="1120"/>
      <c r="R95" s="1091"/>
      <c r="S95" s="1120"/>
      <c r="T95" s="1092" t="s">
        <v>71</v>
      </c>
      <c r="U95" s="1120"/>
      <c r="V95" s="1120"/>
      <c r="W95" s="1120"/>
      <c r="X95" s="1120"/>
      <c r="Y95" s="1120"/>
      <c r="Z95" s="1120"/>
      <c r="AA95" s="1120"/>
      <c r="AB95" s="1091" t="s">
        <v>305</v>
      </c>
      <c r="AC95" s="1120"/>
      <c r="AD95" s="1120"/>
      <c r="AE95" s="1120"/>
      <c r="AF95" s="1120"/>
      <c r="AG95" s="1091" t="s">
        <v>306</v>
      </c>
      <c r="AH95" s="1120"/>
      <c r="AI95" s="1120"/>
      <c r="AJ95" s="363" t="s">
        <v>85</v>
      </c>
      <c r="AK95" s="1093"/>
      <c r="AL95" s="1093"/>
      <c r="AM95" s="1093"/>
      <c r="AN95" s="1093"/>
      <c r="AO95" s="515">
        <v>70000000</v>
      </c>
      <c r="AP95" s="515">
        <v>3450000</v>
      </c>
      <c r="AQ95" s="515">
        <v>66550000</v>
      </c>
      <c r="AR95" s="704">
        <v>0</v>
      </c>
      <c r="AS95" s="515">
        <v>1000000</v>
      </c>
      <c r="AT95" s="515">
        <v>2450000</v>
      </c>
      <c r="AU95" s="515">
        <v>1000000</v>
      </c>
      <c r="AV95" s="516">
        <v>0</v>
      </c>
      <c r="AW95" s="515">
        <v>1000000</v>
      </c>
      <c r="AX95" s="516">
        <v>0</v>
      </c>
      <c r="AY95" s="515">
        <v>1000000</v>
      </c>
      <c r="AZ95" s="516">
        <v>0</v>
      </c>
      <c r="BA95" s="516">
        <v>0</v>
      </c>
      <c r="BB95" s="640"/>
      <c r="BC95" s="675">
        <f t="shared" si="8"/>
        <v>1.4285714285714285E-2</v>
      </c>
      <c r="BD95" s="675">
        <f t="shared" si="9"/>
        <v>1</v>
      </c>
    </row>
    <row r="96" spans="1:56" ht="15" hidden="1" customHeight="1" x14ac:dyDescent="0.25">
      <c r="A96" s="642" t="str">
        <f t="shared" si="7"/>
        <v>A204410</v>
      </c>
      <c r="B96" s="1089" t="s">
        <v>34</v>
      </c>
      <c r="C96" s="1120"/>
      <c r="D96" s="1089" t="s">
        <v>314</v>
      </c>
      <c r="E96" s="1120"/>
      <c r="F96" s="1089" t="s">
        <v>312</v>
      </c>
      <c r="G96" s="1120"/>
      <c r="H96" s="1089" t="s">
        <v>315</v>
      </c>
      <c r="I96" s="1120"/>
      <c r="J96" s="1089" t="s">
        <v>315</v>
      </c>
      <c r="K96" s="1120"/>
      <c r="L96" s="1120"/>
      <c r="M96" s="1089"/>
      <c r="N96" s="1120"/>
      <c r="O96" s="1120"/>
      <c r="P96" s="1089"/>
      <c r="Q96" s="1120"/>
      <c r="R96" s="1089"/>
      <c r="S96" s="1120"/>
      <c r="T96" s="1096" t="s">
        <v>245</v>
      </c>
      <c r="U96" s="1120"/>
      <c r="V96" s="1120"/>
      <c r="W96" s="1120"/>
      <c r="X96" s="1120"/>
      <c r="Y96" s="1120"/>
      <c r="Z96" s="1120"/>
      <c r="AA96" s="1120"/>
      <c r="AB96" s="1089" t="s">
        <v>305</v>
      </c>
      <c r="AC96" s="1120"/>
      <c r="AD96" s="1120"/>
      <c r="AE96" s="1120"/>
      <c r="AF96" s="1120"/>
      <c r="AG96" s="1089" t="s">
        <v>306</v>
      </c>
      <c r="AH96" s="1120"/>
      <c r="AI96" s="1120"/>
      <c r="AJ96" s="360" t="s">
        <v>85</v>
      </c>
      <c r="AK96" s="1090"/>
      <c r="AL96" s="1090"/>
      <c r="AM96" s="1090"/>
      <c r="AN96" s="1090"/>
      <c r="AO96" s="511">
        <v>298103744</v>
      </c>
      <c r="AP96" s="511">
        <v>263803530</v>
      </c>
      <c r="AQ96" s="511">
        <v>34300214</v>
      </c>
      <c r="AR96" s="703">
        <v>0</v>
      </c>
      <c r="AS96" s="511">
        <v>199700850</v>
      </c>
      <c r="AT96" s="511">
        <v>64102680</v>
      </c>
      <c r="AU96" s="511">
        <v>102395497</v>
      </c>
      <c r="AV96" s="511">
        <v>97305353</v>
      </c>
      <c r="AW96" s="511">
        <v>102395497</v>
      </c>
      <c r="AX96" s="512">
        <v>0</v>
      </c>
      <c r="AY96" s="511">
        <v>102395497</v>
      </c>
      <c r="AZ96" s="512">
        <v>0</v>
      </c>
      <c r="BA96" s="512">
        <v>0</v>
      </c>
      <c r="BB96" s="640"/>
      <c r="BC96" s="675">
        <f t="shared" si="8"/>
        <v>0.6699038640722339</v>
      </c>
      <c r="BD96" s="675">
        <f t="shared" si="9"/>
        <v>0.51274442246990937</v>
      </c>
    </row>
    <row r="97" spans="1:56" ht="15" hidden="1" customHeight="1" x14ac:dyDescent="0.25">
      <c r="A97" s="642" t="str">
        <f t="shared" si="7"/>
        <v>A204413</v>
      </c>
      <c r="B97" s="1089" t="s">
        <v>34</v>
      </c>
      <c r="C97" s="1120"/>
      <c r="D97" s="1089" t="s">
        <v>314</v>
      </c>
      <c r="E97" s="1120"/>
      <c r="F97" s="1089" t="s">
        <v>312</v>
      </c>
      <c r="G97" s="1120"/>
      <c r="H97" s="1089" t="s">
        <v>315</v>
      </c>
      <c r="I97" s="1120"/>
      <c r="J97" s="1089" t="s">
        <v>315</v>
      </c>
      <c r="K97" s="1120"/>
      <c r="L97" s="1120"/>
      <c r="M97" s="1089"/>
      <c r="N97" s="1120"/>
      <c r="O97" s="1120"/>
      <c r="P97" s="1089"/>
      <c r="Q97" s="1120"/>
      <c r="R97" s="1089"/>
      <c r="S97" s="1120"/>
      <c r="T97" s="1096" t="s">
        <v>245</v>
      </c>
      <c r="U97" s="1120"/>
      <c r="V97" s="1120"/>
      <c r="W97" s="1120"/>
      <c r="X97" s="1120"/>
      <c r="Y97" s="1120"/>
      <c r="Z97" s="1120"/>
      <c r="AA97" s="1120"/>
      <c r="AB97" s="1089" t="s">
        <v>305</v>
      </c>
      <c r="AC97" s="1120"/>
      <c r="AD97" s="1120"/>
      <c r="AE97" s="1120"/>
      <c r="AF97" s="1120"/>
      <c r="AG97" s="1089" t="s">
        <v>306</v>
      </c>
      <c r="AH97" s="1120"/>
      <c r="AI97" s="1120"/>
      <c r="AJ97" s="360" t="s">
        <v>335</v>
      </c>
      <c r="AK97" s="1090"/>
      <c r="AL97" s="1090"/>
      <c r="AM97" s="1090"/>
      <c r="AN97" s="1090"/>
      <c r="AO97" s="511">
        <v>1175000000</v>
      </c>
      <c r="AP97" s="511">
        <v>596950000</v>
      </c>
      <c r="AQ97" s="511">
        <v>578050000</v>
      </c>
      <c r="AR97" s="703">
        <v>0</v>
      </c>
      <c r="AS97" s="512">
        <v>0</v>
      </c>
      <c r="AT97" s="511">
        <v>596950000</v>
      </c>
      <c r="AU97" s="512">
        <v>0</v>
      </c>
      <c r="AV97" s="512">
        <v>0</v>
      </c>
      <c r="AW97" s="512">
        <v>0</v>
      </c>
      <c r="AX97" s="512">
        <v>0</v>
      </c>
      <c r="AY97" s="512">
        <v>0</v>
      </c>
      <c r="AZ97" s="512">
        <v>0</v>
      </c>
      <c r="BA97" s="512">
        <v>0</v>
      </c>
      <c r="BB97" s="640"/>
      <c r="BC97" s="675">
        <f t="shared" si="8"/>
        <v>0</v>
      </c>
      <c r="BD97" s="675" t="e">
        <f t="shared" si="9"/>
        <v>#DIV/0!</v>
      </c>
    </row>
    <row r="98" spans="1:56" ht="15" hidden="1" customHeight="1" x14ac:dyDescent="0.25">
      <c r="A98" s="642" t="str">
        <f t="shared" ref="A98:A161" si="10">+B98&amp;D98&amp;F98&amp;H98&amp;J98&amp;M98&amp;P98&amp;R98&amp;AJ98</f>
        <v>A2044110</v>
      </c>
      <c r="B98" s="1091" t="s">
        <v>34</v>
      </c>
      <c r="C98" s="1120"/>
      <c r="D98" s="1091" t="s">
        <v>314</v>
      </c>
      <c r="E98" s="1120"/>
      <c r="F98" s="1091" t="s">
        <v>312</v>
      </c>
      <c r="G98" s="1120"/>
      <c r="H98" s="1091" t="s">
        <v>315</v>
      </c>
      <c r="I98" s="1120"/>
      <c r="J98" s="1091" t="s">
        <v>315</v>
      </c>
      <c r="K98" s="1120"/>
      <c r="L98" s="1120"/>
      <c r="M98" s="1091" t="s">
        <v>311</v>
      </c>
      <c r="N98" s="1120"/>
      <c r="O98" s="1120"/>
      <c r="P98" s="1091"/>
      <c r="Q98" s="1120"/>
      <c r="R98" s="1091"/>
      <c r="S98" s="1120"/>
      <c r="T98" s="1092" t="s">
        <v>72</v>
      </c>
      <c r="U98" s="1120"/>
      <c r="V98" s="1120"/>
      <c r="W98" s="1120"/>
      <c r="X98" s="1120"/>
      <c r="Y98" s="1120"/>
      <c r="Z98" s="1120"/>
      <c r="AA98" s="1120"/>
      <c r="AB98" s="1091" t="s">
        <v>305</v>
      </c>
      <c r="AC98" s="1120"/>
      <c r="AD98" s="1120"/>
      <c r="AE98" s="1120"/>
      <c r="AF98" s="1120"/>
      <c r="AG98" s="1091" t="s">
        <v>306</v>
      </c>
      <c r="AH98" s="1120"/>
      <c r="AI98" s="1120"/>
      <c r="AJ98" s="363" t="s">
        <v>85</v>
      </c>
      <c r="AK98" s="1093"/>
      <c r="AL98" s="1093"/>
      <c r="AM98" s="1093"/>
      <c r="AN98" s="1093"/>
      <c r="AO98" s="515">
        <v>196000000</v>
      </c>
      <c r="AP98" s="515">
        <v>193450000</v>
      </c>
      <c r="AQ98" s="515">
        <v>2550000</v>
      </c>
      <c r="AR98" s="704">
        <v>0</v>
      </c>
      <c r="AS98" s="515">
        <v>155650000</v>
      </c>
      <c r="AT98" s="515">
        <v>37800000</v>
      </c>
      <c r="AU98" s="515">
        <v>75480647</v>
      </c>
      <c r="AV98" s="515">
        <v>80169353</v>
      </c>
      <c r="AW98" s="515">
        <v>75480647</v>
      </c>
      <c r="AX98" s="516">
        <v>0</v>
      </c>
      <c r="AY98" s="515">
        <v>75480647</v>
      </c>
      <c r="AZ98" s="516">
        <v>0</v>
      </c>
      <c r="BA98" s="516">
        <v>0</v>
      </c>
      <c r="BB98" s="640"/>
      <c r="BC98" s="675">
        <f t="shared" si="8"/>
        <v>0.79413265306122449</v>
      </c>
      <c r="BD98" s="675">
        <f t="shared" si="9"/>
        <v>0.48493830388692577</v>
      </c>
    </row>
    <row r="99" spans="1:56" ht="15" hidden="1" customHeight="1" x14ac:dyDescent="0.25">
      <c r="A99" s="642" t="str">
        <f t="shared" si="10"/>
        <v>A2044113</v>
      </c>
      <c r="B99" s="1091" t="s">
        <v>34</v>
      </c>
      <c r="C99" s="1120"/>
      <c r="D99" s="1091" t="s">
        <v>314</v>
      </c>
      <c r="E99" s="1120"/>
      <c r="F99" s="1091" t="s">
        <v>312</v>
      </c>
      <c r="G99" s="1120"/>
      <c r="H99" s="1091" t="s">
        <v>315</v>
      </c>
      <c r="I99" s="1120"/>
      <c r="J99" s="1091" t="s">
        <v>315</v>
      </c>
      <c r="K99" s="1120"/>
      <c r="L99" s="1120"/>
      <c r="M99" s="1091" t="s">
        <v>311</v>
      </c>
      <c r="N99" s="1120"/>
      <c r="O99" s="1120"/>
      <c r="P99" s="1091"/>
      <c r="Q99" s="1120"/>
      <c r="R99" s="1091"/>
      <c r="S99" s="1120"/>
      <c r="T99" s="1092" t="s">
        <v>72</v>
      </c>
      <c r="U99" s="1120"/>
      <c r="V99" s="1120"/>
      <c r="W99" s="1120"/>
      <c r="X99" s="1120"/>
      <c r="Y99" s="1120"/>
      <c r="Z99" s="1120"/>
      <c r="AA99" s="1120"/>
      <c r="AB99" s="1091" t="s">
        <v>305</v>
      </c>
      <c r="AC99" s="1120"/>
      <c r="AD99" s="1120"/>
      <c r="AE99" s="1120"/>
      <c r="AF99" s="1120"/>
      <c r="AG99" s="1091" t="s">
        <v>306</v>
      </c>
      <c r="AH99" s="1120"/>
      <c r="AI99" s="1120"/>
      <c r="AJ99" s="363" t="s">
        <v>335</v>
      </c>
      <c r="AK99" s="1093"/>
      <c r="AL99" s="1093"/>
      <c r="AM99" s="1093"/>
      <c r="AN99" s="1093"/>
      <c r="AO99" s="515">
        <v>200000000</v>
      </c>
      <c r="AP99" s="515">
        <v>46750000</v>
      </c>
      <c r="AQ99" s="515">
        <v>153250000</v>
      </c>
      <c r="AR99" s="704">
        <v>0</v>
      </c>
      <c r="AS99" s="516">
        <v>0</v>
      </c>
      <c r="AT99" s="515">
        <v>46750000</v>
      </c>
      <c r="AU99" s="516">
        <v>0</v>
      </c>
      <c r="AV99" s="516">
        <v>0</v>
      </c>
      <c r="AW99" s="516">
        <v>0</v>
      </c>
      <c r="AX99" s="516">
        <v>0</v>
      </c>
      <c r="AY99" s="516">
        <v>0</v>
      </c>
      <c r="AZ99" s="516">
        <v>0</v>
      </c>
      <c r="BA99" s="516">
        <v>0</v>
      </c>
      <c r="BB99" s="640"/>
      <c r="BC99" s="675">
        <f t="shared" si="8"/>
        <v>0</v>
      </c>
      <c r="BD99" s="675" t="e">
        <f t="shared" si="9"/>
        <v>#DIV/0!</v>
      </c>
    </row>
    <row r="100" spans="1:56" ht="15" hidden="1" customHeight="1" x14ac:dyDescent="0.25">
      <c r="A100" s="642" t="str">
        <f t="shared" si="10"/>
        <v>A2044610</v>
      </c>
      <c r="B100" s="1091" t="s">
        <v>34</v>
      </c>
      <c r="C100" s="1120"/>
      <c r="D100" s="1091" t="s">
        <v>314</v>
      </c>
      <c r="E100" s="1120"/>
      <c r="F100" s="1091" t="s">
        <v>312</v>
      </c>
      <c r="G100" s="1120"/>
      <c r="H100" s="1091" t="s">
        <v>315</v>
      </c>
      <c r="I100" s="1120"/>
      <c r="J100" s="1091" t="s">
        <v>315</v>
      </c>
      <c r="K100" s="1120"/>
      <c r="L100" s="1120"/>
      <c r="M100" s="1091" t="s">
        <v>324</v>
      </c>
      <c r="N100" s="1120"/>
      <c r="O100" s="1120"/>
      <c r="P100" s="1091"/>
      <c r="Q100" s="1120"/>
      <c r="R100" s="1091"/>
      <c r="S100" s="1120"/>
      <c r="T100" s="1092" t="s">
        <v>73</v>
      </c>
      <c r="U100" s="1120"/>
      <c r="V100" s="1120"/>
      <c r="W100" s="1120"/>
      <c r="X100" s="1120"/>
      <c r="Y100" s="1120"/>
      <c r="Z100" s="1120"/>
      <c r="AA100" s="1120"/>
      <c r="AB100" s="1091" t="s">
        <v>305</v>
      </c>
      <c r="AC100" s="1120"/>
      <c r="AD100" s="1120"/>
      <c r="AE100" s="1120"/>
      <c r="AF100" s="1120"/>
      <c r="AG100" s="1091" t="s">
        <v>306</v>
      </c>
      <c r="AH100" s="1120"/>
      <c r="AI100" s="1120"/>
      <c r="AJ100" s="363" t="s">
        <v>85</v>
      </c>
      <c r="AK100" s="1093"/>
      <c r="AL100" s="1093"/>
      <c r="AM100" s="1093"/>
      <c r="AN100" s="1093"/>
      <c r="AO100" s="515">
        <v>20000000</v>
      </c>
      <c r="AP100" s="515">
        <v>452200</v>
      </c>
      <c r="AQ100" s="515">
        <v>19547800</v>
      </c>
      <c r="AR100" s="704">
        <v>0</v>
      </c>
      <c r="AS100" s="516">
        <v>0</v>
      </c>
      <c r="AT100" s="515">
        <v>452200</v>
      </c>
      <c r="AU100" s="516">
        <v>0</v>
      </c>
      <c r="AV100" s="516">
        <v>0</v>
      </c>
      <c r="AW100" s="516">
        <v>0</v>
      </c>
      <c r="AX100" s="516">
        <v>0</v>
      </c>
      <c r="AY100" s="516">
        <v>0</v>
      </c>
      <c r="AZ100" s="516">
        <v>0</v>
      </c>
      <c r="BA100" s="516">
        <v>0</v>
      </c>
      <c r="BB100" s="640"/>
      <c r="BC100" s="675">
        <f t="shared" si="8"/>
        <v>0</v>
      </c>
      <c r="BD100" s="675" t="e">
        <f t="shared" si="9"/>
        <v>#DIV/0!</v>
      </c>
    </row>
    <row r="101" spans="1:56" ht="15" hidden="1" customHeight="1" x14ac:dyDescent="0.25">
      <c r="A101" s="642" t="str">
        <f t="shared" si="10"/>
        <v>A2044613</v>
      </c>
      <c r="B101" s="1091" t="s">
        <v>34</v>
      </c>
      <c r="C101" s="1120"/>
      <c r="D101" s="1091" t="s">
        <v>314</v>
      </c>
      <c r="E101" s="1120"/>
      <c r="F101" s="1091" t="s">
        <v>312</v>
      </c>
      <c r="G101" s="1120"/>
      <c r="H101" s="1091" t="s">
        <v>315</v>
      </c>
      <c r="I101" s="1120"/>
      <c r="J101" s="1091" t="s">
        <v>315</v>
      </c>
      <c r="K101" s="1120"/>
      <c r="L101" s="1120"/>
      <c r="M101" s="1091" t="s">
        <v>324</v>
      </c>
      <c r="N101" s="1120"/>
      <c r="O101" s="1120"/>
      <c r="P101" s="1091"/>
      <c r="Q101" s="1120"/>
      <c r="R101" s="1091"/>
      <c r="S101" s="1120"/>
      <c r="T101" s="1092" t="s">
        <v>73</v>
      </c>
      <c r="U101" s="1120"/>
      <c r="V101" s="1120"/>
      <c r="W101" s="1120"/>
      <c r="X101" s="1120"/>
      <c r="Y101" s="1120"/>
      <c r="Z101" s="1120"/>
      <c r="AA101" s="1120"/>
      <c r="AB101" s="1091" t="s">
        <v>305</v>
      </c>
      <c r="AC101" s="1120"/>
      <c r="AD101" s="1120"/>
      <c r="AE101" s="1120"/>
      <c r="AF101" s="1120"/>
      <c r="AG101" s="1091" t="s">
        <v>306</v>
      </c>
      <c r="AH101" s="1120"/>
      <c r="AI101" s="1120"/>
      <c r="AJ101" s="363" t="s">
        <v>335</v>
      </c>
      <c r="AK101" s="1093"/>
      <c r="AL101" s="1093"/>
      <c r="AM101" s="1093"/>
      <c r="AN101" s="1093"/>
      <c r="AO101" s="515">
        <v>80000000</v>
      </c>
      <c r="AP101" s="516">
        <v>0</v>
      </c>
      <c r="AQ101" s="515">
        <v>80000000</v>
      </c>
      <c r="AR101" s="704">
        <v>0</v>
      </c>
      <c r="AS101" s="516">
        <v>0</v>
      </c>
      <c r="AT101" s="516">
        <v>0</v>
      </c>
      <c r="AU101" s="516">
        <v>0</v>
      </c>
      <c r="AV101" s="516">
        <v>0</v>
      </c>
      <c r="AW101" s="516">
        <v>0</v>
      </c>
      <c r="AX101" s="516">
        <v>0</v>
      </c>
      <c r="AY101" s="516">
        <v>0</v>
      </c>
      <c r="AZ101" s="516">
        <v>0</v>
      </c>
      <c r="BA101" s="516">
        <v>0</v>
      </c>
      <c r="BB101" s="640"/>
      <c r="BC101" s="675">
        <f t="shared" si="8"/>
        <v>0</v>
      </c>
      <c r="BD101" s="675" t="e">
        <f t="shared" si="9"/>
        <v>#DIV/0!</v>
      </c>
    </row>
    <row r="102" spans="1:56" ht="15" hidden="1" customHeight="1" x14ac:dyDescent="0.25">
      <c r="A102" s="642" t="str">
        <f t="shared" si="10"/>
        <v>A2044910</v>
      </c>
      <c r="B102" s="1091" t="s">
        <v>34</v>
      </c>
      <c r="C102" s="1120"/>
      <c r="D102" s="1091" t="s">
        <v>314</v>
      </c>
      <c r="E102" s="1120"/>
      <c r="F102" s="1091" t="s">
        <v>312</v>
      </c>
      <c r="G102" s="1120"/>
      <c r="H102" s="1091" t="s">
        <v>315</v>
      </c>
      <c r="I102" s="1120"/>
      <c r="J102" s="1091" t="s">
        <v>315</v>
      </c>
      <c r="K102" s="1120"/>
      <c r="L102" s="1120"/>
      <c r="M102" s="1091" t="s">
        <v>320</v>
      </c>
      <c r="N102" s="1120"/>
      <c r="O102" s="1120"/>
      <c r="P102" s="1091"/>
      <c r="Q102" s="1120"/>
      <c r="R102" s="1091"/>
      <c r="S102" s="1120"/>
      <c r="T102" s="1092" t="s">
        <v>74</v>
      </c>
      <c r="U102" s="1120"/>
      <c r="V102" s="1120"/>
      <c r="W102" s="1120"/>
      <c r="X102" s="1120"/>
      <c r="Y102" s="1120"/>
      <c r="Z102" s="1120"/>
      <c r="AA102" s="1120"/>
      <c r="AB102" s="1091" t="s">
        <v>305</v>
      </c>
      <c r="AC102" s="1120"/>
      <c r="AD102" s="1120"/>
      <c r="AE102" s="1120"/>
      <c r="AF102" s="1120"/>
      <c r="AG102" s="1091" t="s">
        <v>306</v>
      </c>
      <c r="AH102" s="1120"/>
      <c r="AI102" s="1120"/>
      <c r="AJ102" s="363" t="s">
        <v>85</v>
      </c>
      <c r="AK102" s="1093"/>
      <c r="AL102" s="1093"/>
      <c r="AM102" s="1093"/>
      <c r="AN102" s="1093"/>
      <c r="AO102" s="515">
        <v>10000000</v>
      </c>
      <c r="AP102" s="515">
        <v>6732400</v>
      </c>
      <c r="AQ102" s="515">
        <v>3267600</v>
      </c>
      <c r="AR102" s="704">
        <v>0</v>
      </c>
      <c r="AS102" s="515">
        <v>4762508</v>
      </c>
      <c r="AT102" s="515">
        <v>1969892</v>
      </c>
      <c r="AU102" s="515">
        <v>4762508</v>
      </c>
      <c r="AV102" s="516">
        <v>0</v>
      </c>
      <c r="AW102" s="515">
        <v>4762508</v>
      </c>
      <c r="AX102" s="516">
        <v>0</v>
      </c>
      <c r="AY102" s="515">
        <v>4762508</v>
      </c>
      <c r="AZ102" s="516">
        <v>0</v>
      </c>
      <c r="BA102" s="516">
        <v>0</v>
      </c>
      <c r="BB102" s="640"/>
      <c r="BC102" s="675">
        <f t="shared" si="8"/>
        <v>0.47625079999999997</v>
      </c>
      <c r="BD102" s="675">
        <f t="shared" si="9"/>
        <v>1</v>
      </c>
    </row>
    <row r="103" spans="1:56" ht="15" hidden="1" customHeight="1" x14ac:dyDescent="0.25">
      <c r="A103" s="642" t="str">
        <f t="shared" si="10"/>
        <v>A2044913</v>
      </c>
      <c r="B103" s="1091" t="s">
        <v>34</v>
      </c>
      <c r="C103" s="1120"/>
      <c r="D103" s="1091" t="s">
        <v>314</v>
      </c>
      <c r="E103" s="1120"/>
      <c r="F103" s="1091" t="s">
        <v>312</v>
      </c>
      <c r="G103" s="1120"/>
      <c r="H103" s="1091" t="s">
        <v>315</v>
      </c>
      <c r="I103" s="1120"/>
      <c r="J103" s="1091" t="s">
        <v>315</v>
      </c>
      <c r="K103" s="1120"/>
      <c r="L103" s="1120"/>
      <c r="M103" s="1091" t="s">
        <v>320</v>
      </c>
      <c r="N103" s="1120"/>
      <c r="O103" s="1120"/>
      <c r="P103" s="1091"/>
      <c r="Q103" s="1120"/>
      <c r="R103" s="1091"/>
      <c r="S103" s="1120"/>
      <c r="T103" s="1092" t="s">
        <v>74</v>
      </c>
      <c r="U103" s="1120"/>
      <c r="V103" s="1120"/>
      <c r="W103" s="1120"/>
      <c r="X103" s="1120"/>
      <c r="Y103" s="1120"/>
      <c r="Z103" s="1120"/>
      <c r="AA103" s="1120"/>
      <c r="AB103" s="1091" t="s">
        <v>305</v>
      </c>
      <c r="AC103" s="1120"/>
      <c r="AD103" s="1120"/>
      <c r="AE103" s="1120"/>
      <c r="AF103" s="1120"/>
      <c r="AG103" s="1091" t="s">
        <v>306</v>
      </c>
      <c r="AH103" s="1120"/>
      <c r="AI103" s="1120"/>
      <c r="AJ103" s="363" t="s">
        <v>335</v>
      </c>
      <c r="AK103" s="1093"/>
      <c r="AL103" s="1093"/>
      <c r="AM103" s="1093"/>
      <c r="AN103" s="1093"/>
      <c r="AO103" s="515">
        <v>20000000</v>
      </c>
      <c r="AP103" s="515">
        <v>200000</v>
      </c>
      <c r="AQ103" s="515">
        <v>19800000</v>
      </c>
      <c r="AR103" s="704">
        <v>0</v>
      </c>
      <c r="AS103" s="516">
        <v>0</v>
      </c>
      <c r="AT103" s="515">
        <v>200000</v>
      </c>
      <c r="AU103" s="516">
        <v>0</v>
      </c>
      <c r="AV103" s="516">
        <v>0</v>
      </c>
      <c r="AW103" s="516">
        <v>0</v>
      </c>
      <c r="AX103" s="516">
        <v>0</v>
      </c>
      <c r="AY103" s="516">
        <v>0</v>
      </c>
      <c r="AZ103" s="516">
        <v>0</v>
      </c>
      <c r="BA103" s="516">
        <v>0</v>
      </c>
      <c r="BB103" s="640"/>
      <c r="BC103" s="675">
        <f t="shared" si="8"/>
        <v>0</v>
      </c>
      <c r="BD103" s="675" t="e">
        <f t="shared" si="9"/>
        <v>#DIV/0!</v>
      </c>
    </row>
    <row r="104" spans="1:56" ht="15" hidden="1" customHeight="1" x14ac:dyDescent="0.25">
      <c r="A104" s="642" t="str">
        <f t="shared" si="10"/>
        <v>A20441510</v>
      </c>
      <c r="B104" s="1091" t="s">
        <v>34</v>
      </c>
      <c r="C104" s="1120"/>
      <c r="D104" s="1091" t="s">
        <v>314</v>
      </c>
      <c r="E104" s="1120"/>
      <c r="F104" s="1091" t="s">
        <v>312</v>
      </c>
      <c r="G104" s="1120"/>
      <c r="H104" s="1091" t="s">
        <v>315</v>
      </c>
      <c r="I104" s="1120"/>
      <c r="J104" s="1091" t="s">
        <v>315</v>
      </c>
      <c r="K104" s="1120"/>
      <c r="L104" s="1120"/>
      <c r="M104" s="1091" t="s">
        <v>318</v>
      </c>
      <c r="N104" s="1120"/>
      <c r="O104" s="1120"/>
      <c r="P104" s="1091"/>
      <c r="Q104" s="1120"/>
      <c r="R104" s="1091"/>
      <c r="S104" s="1120"/>
      <c r="T104" s="1092" t="s">
        <v>75</v>
      </c>
      <c r="U104" s="1120"/>
      <c r="V104" s="1120"/>
      <c r="W104" s="1120"/>
      <c r="X104" s="1120"/>
      <c r="Y104" s="1120"/>
      <c r="Z104" s="1120"/>
      <c r="AA104" s="1120"/>
      <c r="AB104" s="1091" t="s">
        <v>305</v>
      </c>
      <c r="AC104" s="1120"/>
      <c r="AD104" s="1120"/>
      <c r="AE104" s="1120"/>
      <c r="AF104" s="1120"/>
      <c r="AG104" s="1091" t="s">
        <v>306</v>
      </c>
      <c r="AH104" s="1120"/>
      <c r="AI104" s="1120"/>
      <c r="AJ104" s="363" t="s">
        <v>85</v>
      </c>
      <c r="AK104" s="1093"/>
      <c r="AL104" s="1093"/>
      <c r="AM104" s="1093"/>
      <c r="AN104" s="1093"/>
      <c r="AO104" s="515">
        <v>6600000</v>
      </c>
      <c r="AP104" s="515">
        <v>4486760</v>
      </c>
      <c r="AQ104" s="515">
        <v>2113240</v>
      </c>
      <c r="AR104" s="704">
        <v>0</v>
      </c>
      <c r="AS104" s="515">
        <v>4486760</v>
      </c>
      <c r="AT104" s="516">
        <v>0</v>
      </c>
      <c r="AU104" s="515">
        <v>4486760</v>
      </c>
      <c r="AV104" s="516">
        <v>0</v>
      </c>
      <c r="AW104" s="515">
        <v>4486760</v>
      </c>
      <c r="AX104" s="516">
        <v>0</v>
      </c>
      <c r="AY104" s="515">
        <v>4486760</v>
      </c>
      <c r="AZ104" s="516">
        <v>0</v>
      </c>
      <c r="BA104" s="516">
        <v>0</v>
      </c>
      <c r="BB104" s="640"/>
      <c r="BC104" s="675">
        <f t="shared" si="8"/>
        <v>0.6798121212121212</v>
      </c>
      <c r="BD104" s="675">
        <f t="shared" si="9"/>
        <v>1</v>
      </c>
    </row>
    <row r="105" spans="1:56" ht="15" hidden="1" customHeight="1" x14ac:dyDescent="0.25">
      <c r="A105" s="642" t="str">
        <f t="shared" si="10"/>
        <v>A20441513</v>
      </c>
      <c r="B105" s="1091" t="s">
        <v>34</v>
      </c>
      <c r="C105" s="1120"/>
      <c r="D105" s="1091" t="s">
        <v>314</v>
      </c>
      <c r="E105" s="1120"/>
      <c r="F105" s="1091" t="s">
        <v>312</v>
      </c>
      <c r="G105" s="1120"/>
      <c r="H105" s="1091" t="s">
        <v>315</v>
      </c>
      <c r="I105" s="1120"/>
      <c r="J105" s="1091" t="s">
        <v>315</v>
      </c>
      <c r="K105" s="1120"/>
      <c r="L105" s="1120"/>
      <c r="M105" s="1091" t="s">
        <v>318</v>
      </c>
      <c r="N105" s="1120"/>
      <c r="O105" s="1120"/>
      <c r="P105" s="1091"/>
      <c r="Q105" s="1120"/>
      <c r="R105" s="1091"/>
      <c r="S105" s="1120"/>
      <c r="T105" s="1092" t="s">
        <v>75</v>
      </c>
      <c r="U105" s="1120"/>
      <c r="V105" s="1120"/>
      <c r="W105" s="1120"/>
      <c r="X105" s="1120"/>
      <c r="Y105" s="1120"/>
      <c r="Z105" s="1120"/>
      <c r="AA105" s="1120"/>
      <c r="AB105" s="1091" t="s">
        <v>305</v>
      </c>
      <c r="AC105" s="1120"/>
      <c r="AD105" s="1120"/>
      <c r="AE105" s="1120"/>
      <c r="AF105" s="1120"/>
      <c r="AG105" s="1091" t="s">
        <v>306</v>
      </c>
      <c r="AH105" s="1120"/>
      <c r="AI105" s="1120"/>
      <c r="AJ105" s="363" t="s">
        <v>335</v>
      </c>
      <c r="AK105" s="1093"/>
      <c r="AL105" s="1093"/>
      <c r="AM105" s="1093"/>
      <c r="AN105" s="1093"/>
      <c r="AO105" s="515">
        <v>550000000</v>
      </c>
      <c r="AP105" s="515">
        <v>550000000</v>
      </c>
      <c r="AQ105" s="516">
        <v>0</v>
      </c>
      <c r="AR105" s="704">
        <v>0</v>
      </c>
      <c r="AS105" s="516">
        <v>0</v>
      </c>
      <c r="AT105" s="515">
        <v>550000000</v>
      </c>
      <c r="AU105" s="516">
        <v>0</v>
      </c>
      <c r="AV105" s="516">
        <v>0</v>
      </c>
      <c r="AW105" s="516">
        <v>0</v>
      </c>
      <c r="AX105" s="516">
        <v>0</v>
      </c>
      <c r="AY105" s="516">
        <v>0</v>
      </c>
      <c r="AZ105" s="516">
        <v>0</v>
      </c>
      <c r="BA105" s="516">
        <v>0</v>
      </c>
      <c r="BB105" s="640"/>
      <c r="BC105" s="675">
        <f t="shared" si="8"/>
        <v>0</v>
      </c>
      <c r="BD105" s="675" t="e">
        <f t="shared" si="9"/>
        <v>#DIV/0!</v>
      </c>
    </row>
    <row r="106" spans="1:56" ht="15" hidden="1" customHeight="1" x14ac:dyDescent="0.25">
      <c r="A106" s="642" t="str">
        <f t="shared" si="10"/>
        <v>A20441710</v>
      </c>
      <c r="B106" s="1091" t="s">
        <v>34</v>
      </c>
      <c r="C106" s="1120"/>
      <c r="D106" s="1091" t="s">
        <v>314</v>
      </c>
      <c r="E106" s="1120"/>
      <c r="F106" s="1091" t="s">
        <v>312</v>
      </c>
      <c r="G106" s="1120"/>
      <c r="H106" s="1091" t="s">
        <v>315</v>
      </c>
      <c r="I106" s="1120"/>
      <c r="J106" s="1091" t="s">
        <v>315</v>
      </c>
      <c r="K106" s="1120"/>
      <c r="L106" s="1120"/>
      <c r="M106" s="1091" t="s">
        <v>330</v>
      </c>
      <c r="N106" s="1120"/>
      <c r="O106" s="1120"/>
      <c r="P106" s="1091"/>
      <c r="Q106" s="1120"/>
      <c r="R106" s="1091"/>
      <c r="S106" s="1120"/>
      <c r="T106" s="1092" t="s">
        <v>76</v>
      </c>
      <c r="U106" s="1120"/>
      <c r="V106" s="1120"/>
      <c r="W106" s="1120"/>
      <c r="X106" s="1120"/>
      <c r="Y106" s="1120"/>
      <c r="Z106" s="1120"/>
      <c r="AA106" s="1120"/>
      <c r="AB106" s="1091" t="s">
        <v>305</v>
      </c>
      <c r="AC106" s="1120"/>
      <c r="AD106" s="1120"/>
      <c r="AE106" s="1120"/>
      <c r="AF106" s="1120"/>
      <c r="AG106" s="1091" t="s">
        <v>306</v>
      </c>
      <c r="AH106" s="1120"/>
      <c r="AI106" s="1120"/>
      <c r="AJ106" s="363" t="s">
        <v>85</v>
      </c>
      <c r="AK106" s="1093"/>
      <c r="AL106" s="1093"/>
      <c r="AM106" s="1093"/>
      <c r="AN106" s="1093"/>
      <c r="AO106" s="515">
        <v>7503744</v>
      </c>
      <c r="AP106" s="515">
        <v>6150000</v>
      </c>
      <c r="AQ106" s="515">
        <v>1353744</v>
      </c>
      <c r="AR106" s="704">
        <v>0</v>
      </c>
      <c r="AS106" s="515">
        <v>4786155</v>
      </c>
      <c r="AT106" s="515">
        <v>1363845</v>
      </c>
      <c r="AU106" s="515">
        <v>4786155</v>
      </c>
      <c r="AV106" s="516">
        <v>0</v>
      </c>
      <c r="AW106" s="515">
        <v>4786155</v>
      </c>
      <c r="AX106" s="516">
        <v>0</v>
      </c>
      <c r="AY106" s="515">
        <v>4786155</v>
      </c>
      <c r="AZ106" s="516">
        <v>0</v>
      </c>
      <c r="BA106" s="516">
        <v>0</v>
      </c>
      <c r="BB106" s="640"/>
      <c r="BC106" s="675">
        <f t="shared" si="8"/>
        <v>0.63783559247223787</v>
      </c>
      <c r="BD106" s="675">
        <f t="shared" si="9"/>
        <v>1</v>
      </c>
    </row>
    <row r="107" spans="1:56" ht="15" hidden="1" customHeight="1" x14ac:dyDescent="0.25">
      <c r="A107" s="642" t="str">
        <f t="shared" si="10"/>
        <v>A20441713</v>
      </c>
      <c r="B107" s="1091" t="s">
        <v>34</v>
      </c>
      <c r="C107" s="1120"/>
      <c r="D107" s="1091" t="s">
        <v>314</v>
      </c>
      <c r="E107" s="1120"/>
      <c r="F107" s="1091" t="s">
        <v>312</v>
      </c>
      <c r="G107" s="1120"/>
      <c r="H107" s="1091" t="s">
        <v>315</v>
      </c>
      <c r="I107" s="1120"/>
      <c r="J107" s="1091" t="s">
        <v>315</v>
      </c>
      <c r="K107" s="1120"/>
      <c r="L107" s="1120"/>
      <c r="M107" s="1091" t="s">
        <v>330</v>
      </c>
      <c r="N107" s="1120"/>
      <c r="O107" s="1120"/>
      <c r="P107" s="1091"/>
      <c r="Q107" s="1120"/>
      <c r="R107" s="1091"/>
      <c r="S107" s="1120"/>
      <c r="T107" s="1092" t="s">
        <v>76</v>
      </c>
      <c r="U107" s="1120"/>
      <c r="V107" s="1120"/>
      <c r="W107" s="1120"/>
      <c r="X107" s="1120"/>
      <c r="Y107" s="1120"/>
      <c r="Z107" s="1120"/>
      <c r="AA107" s="1120"/>
      <c r="AB107" s="1091" t="s">
        <v>305</v>
      </c>
      <c r="AC107" s="1120"/>
      <c r="AD107" s="1120"/>
      <c r="AE107" s="1120"/>
      <c r="AF107" s="1120"/>
      <c r="AG107" s="1091" t="s">
        <v>306</v>
      </c>
      <c r="AH107" s="1120"/>
      <c r="AI107" s="1120"/>
      <c r="AJ107" s="363" t="s">
        <v>335</v>
      </c>
      <c r="AK107" s="1093"/>
      <c r="AL107" s="1093"/>
      <c r="AM107" s="1093"/>
      <c r="AN107" s="1093"/>
      <c r="AO107" s="515">
        <v>35000000</v>
      </c>
      <c r="AP107" s="516">
        <v>0</v>
      </c>
      <c r="AQ107" s="515">
        <v>35000000</v>
      </c>
      <c r="AR107" s="704">
        <v>0</v>
      </c>
      <c r="AS107" s="516">
        <v>0</v>
      </c>
      <c r="AT107" s="516">
        <v>0</v>
      </c>
      <c r="AU107" s="516">
        <v>0</v>
      </c>
      <c r="AV107" s="516">
        <v>0</v>
      </c>
      <c r="AW107" s="516">
        <v>0</v>
      </c>
      <c r="AX107" s="516">
        <v>0</v>
      </c>
      <c r="AY107" s="516">
        <v>0</v>
      </c>
      <c r="AZ107" s="516">
        <v>0</v>
      </c>
      <c r="BA107" s="516">
        <v>0</v>
      </c>
      <c r="BB107" s="640"/>
      <c r="BC107" s="675">
        <f t="shared" si="8"/>
        <v>0</v>
      </c>
      <c r="BD107" s="675" t="e">
        <f t="shared" si="9"/>
        <v>#DIV/0!</v>
      </c>
    </row>
    <row r="108" spans="1:56" ht="15" hidden="1" customHeight="1" x14ac:dyDescent="0.25">
      <c r="A108" s="642" t="str">
        <f t="shared" si="10"/>
        <v>A20441810</v>
      </c>
      <c r="B108" s="1091" t="s">
        <v>34</v>
      </c>
      <c r="C108" s="1120"/>
      <c r="D108" s="1091" t="s">
        <v>314</v>
      </c>
      <c r="E108" s="1120"/>
      <c r="F108" s="1091" t="s">
        <v>312</v>
      </c>
      <c r="G108" s="1120"/>
      <c r="H108" s="1091" t="s">
        <v>315</v>
      </c>
      <c r="I108" s="1120"/>
      <c r="J108" s="1091" t="s">
        <v>315</v>
      </c>
      <c r="K108" s="1120"/>
      <c r="L108" s="1120"/>
      <c r="M108" s="1091" t="s">
        <v>331</v>
      </c>
      <c r="N108" s="1120"/>
      <c r="O108" s="1120"/>
      <c r="P108" s="1091"/>
      <c r="Q108" s="1120"/>
      <c r="R108" s="1091"/>
      <c r="S108" s="1120"/>
      <c r="T108" s="1092" t="s">
        <v>77</v>
      </c>
      <c r="U108" s="1120"/>
      <c r="V108" s="1120"/>
      <c r="W108" s="1120"/>
      <c r="X108" s="1120"/>
      <c r="Y108" s="1120"/>
      <c r="Z108" s="1120"/>
      <c r="AA108" s="1120"/>
      <c r="AB108" s="1091" t="s">
        <v>305</v>
      </c>
      <c r="AC108" s="1120"/>
      <c r="AD108" s="1120"/>
      <c r="AE108" s="1120"/>
      <c r="AF108" s="1120"/>
      <c r="AG108" s="1091" t="s">
        <v>306</v>
      </c>
      <c r="AH108" s="1120"/>
      <c r="AI108" s="1120"/>
      <c r="AJ108" s="363" t="s">
        <v>85</v>
      </c>
      <c r="AK108" s="1093"/>
      <c r="AL108" s="1093"/>
      <c r="AM108" s="1093"/>
      <c r="AN108" s="1093"/>
      <c r="AO108" s="515">
        <v>9000000</v>
      </c>
      <c r="AP108" s="515">
        <v>5200000</v>
      </c>
      <c r="AQ108" s="515">
        <v>3800000</v>
      </c>
      <c r="AR108" s="704">
        <v>0</v>
      </c>
      <c r="AS108" s="515">
        <v>4023492</v>
      </c>
      <c r="AT108" s="515">
        <v>1176508</v>
      </c>
      <c r="AU108" s="515">
        <v>4023492</v>
      </c>
      <c r="AV108" s="516">
        <v>0</v>
      </c>
      <c r="AW108" s="515">
        <v>4023492</v>
      </c>
      <c r="AX108" s="516">
        <v>0</v>
      </c>
      <c r="AY108" s="515">
        <v>4023492</v>
      </c>
      <c r="AZ108" s="516">
        <v>0</v>
      </c>
      <c r="BA108" s="516">
        <v>0</v>
      </c>
      <c r="BB108" s="640"/>
      <c r="BC108" s="675">
        <f t="shared" si="8"/>
        <v>0.44705466666666666</v>
      </c>
      <c r="BD108" s="675">
        <f t="shared" si="9"/>
        <v>1</v>
      </c>
    </row>
    <row r="109" spans="1:56" ht="15" hidden="1" customHeight="1" x14ac:dyDescent="0.25">
      <c r="A109" s="642" t="str">
        <f t="shared" si="10"/>
        <v>A20442010</v>
      </c>
      <c r="B109" s="1091" t="s">
        <v>34</v>
      </c>
      <c r="C109" s="1120"/>
      <c r="D109" s="1091" t="s">
        <v>314</v>
      </c>
      <c r="E109" s="1120"/>
      <c r="F109" s="1091" t="s">
        <v>312</v>
      </c>
      <c r="G109" s="1120"/>
      <c r="H109" s="1091" t="s">
        <v>315</v>
      </c>
      <c r="I109" s="1120"/>
      <c r="J109" s="1091" t="s">
        <v>315</v>
      </c>
      <c r="K109" s="1120"/>
      <c r="L109" s="1120"/>
      <c r="M109" s="1091" t="s">
        <v>332</v>
      </c>
      <c r="N109" s="1120"/>
      <c r="O109" s="1120"/>
      <c r="P109" s="1091"/>
      <c r="Q109" s="1120"/>
      <c r="R109" s="1091"/>
      <c r="S109" s="1120"/>
      <c r="T109" s="1092" t="s">
        <v>78</v>
      </c>
      <c r="U109" s="1120"/>
      <c r="V109" s="1120"/>
      <c r="W109" s="1120"/>
      <c r="X109" s="1120"/>
      <c r="Y109" s="1120"/>
      <c r="Z109" s="1120"/>
      <c r="AA109" s="1120"/>
      <c r="AB109" s="1091" t="s">
        <v>305</v>
      </c>
      <c r="AC109" s="1120"/>
      <c r="AD109" s="1120"/>
      <c r="AE109" s="1120"/>
      <c r="AF109" s="1120"/>
      <c r="AG109" s="1091" t="s">
        <v>306</v>
      </c>
      <c r="AH109" s="1120"/>
      <c r="AI109" s="1120"/>
      <c r="AJ109" s="363" t="s">
        <v>85</v>
      </c>
      <c r="AK109" s="1093"/>
      <c r="AL109" s="1093"/>
      <c r="AM109" s="1093"/>
      <c r="AN109" s="1093"/>
      <c r="AO109" s="515">
        <v>33000000</v>
      </c>
      <c r="AP109" s="515">
        <v>31658288</v>
      </c>
      <c r="AQ109" s="515">
        <v>1341712</v>
      </c>
      <c r="AR109" s="704">
        <v>0</v>
      </c>
      <c r="AS109" s="515">
        <v>22128618</v>
      </c>
      <c r="AT109" s="515">
        <v>9529670</v>
      </c>
      <c r="AU109" s="515">
        <v>4992618</v>
      </c>
      <c r="AV109" s="515">
        <v>17136000</v>
      </c>
      <c r="AW109" s="515">
        <v>4992618</v>
      </c>
      <c r="AX109" s="516">
        <v>0</v>
      </c>
      <c r="AY109" s="515">
        <v>4992618</v>
      </c>
      <c r="AZ109" s="516">
        <v>0</v>
      </c>
      <c r="BA109" s="516">
        <v>0</v>
      </c>
      <c r="BB109" s="640"/>
      <c r="BC109" s="675">
        <f t="shared" si="8"/>
        <v>0.67056418181818178</v>
      </c>
      <c r="BD109" s="675">
        <f t="shared" si="9"/>
        <v>0.22561815654280806</v>
      </c>
    </row>
    <row r="110" spans="1:56" ht="15" hidden="1" customHeight="1" x14ac:dyDescent="0.25">
      <c r="A110" s="642" t="str">
        <f t="shared" si="10"/>
        <v>A20442013</v>
      </c>
      <c r="B110" s="1091" t="s">
        <v>34</v>
      </c>
      <c r="C110" s="1120"/>
      <c r="D110" s="1091" t="s">
        <v>314</v>
      </c>
      <c r="E110" s="1120"/>
      <c r="F110" s="1091" t="s">
        <v>312</v>
      </c>
      <c r="G110" s="1120"/>
      <c r="H110" s="1091" t="s">
        <v>315</v>
      </c>
      <c r="I110" s="1120"/>
      <c r="J110" s="1091" t="s">
        <v>315</v>
      </c>
      <c r="K110" s="1120"/>
      <c r="L110" s="1120"/>
      <c r="M110" s="1091" t="s">
        <v>332</v>
      </c>
      <c r="N110" s="1120"/>
      <c r="O110" s="1120"/>
      <c r="P110" s="1091"/>
      <c r="Q110" s="1120"/>
      <c r="R110" s="1091"/>
      <c r="S110" s="1120"/>
      <c r="T110" s="1092" t="s">
        <v>78</v>
      </c>
      <c r="U110" s="1120"/>
      <c r="V110" s="1120"/>
      <c r="W110" s="1120"/>
      <c r="X110" s="1120"/>
      <c r="Y110" s="1120"/>
      <c r="Z110" s="1120"/>
      <c r="AA110" s="1120"/>
      <c r="AB110" s="1091" t="s">
        <v>305</v>
      </c>
      <c r="AC110" s="1120"/>
      <c r="AD110" s="1120"/>
      <c r="AE110" s="1120"/>
      <c r="AF110" s="1120"/>
      <c r="AG110" s="1091" t="s">
        <v>306</v>
      </c>
      <c r="AH110" s="1120"/>
      <c r="AI110" s="1120"/>
      <c r="AJ110" s="363" t="s">
        <v>335</v>
      </c>
      <c r="AK110" s="1093"/>
      <c r="AL110" s="1093"/>
      <c r="AM110" s="1093"/>
      <c r="AN110" s="1093"/>
      <c r="AO110" s="515">
        <v>270000000</v>
      </c>
      <c r="AP110" s="516">
        <v>0</v>
      </c>
      <c r="AQ110" s="515">
        <v>270000000</v>
      </c>
      <c r="AR110" s="704">
        <v>0</v>
      </c>
      <c r="AS110" s="516">
        <v>0</v>
      </c>
      <c r="AT110" s="516">
        <v>0</v>
      </c>
      <c r="AU110" s="516">
        <v>0</v>
      </c>
      <c r="AV110" s="516">
        <v>0</v>
      </c>
      <c r="AW110" s="516">
        <v>0</v>
      </c>
      <c r="AX110" s="516">
        <v>0</v>
      </c>
      <c r="AY110" s="516">
        <v>0</v>
      </c>
      <c r="AZ110" s="516">
        <v>0</v>
      </c>
      <c r="BA110" s="516">
        <v>0</v>
      </c>
      <c r="BB110" s="640"/>
      <c r="BC110" s="675">
        <f t="shared" si="8"/>
        <v>0</v>
      </c>
      <c r="BD110" s="675" t="e">
        <f t="shared" si="9"/>
        <v>#DIV/0!</v>
      </c>
    </row>
    <row r="111" spans="1:56" ht="15" hidden="1" customHeight="1" x14ac:dyDescent="0.25">
      <c r="A111" s="642" t="str">
        <f t="shared" si="10"/>
        <v>A20442310</v>
      </c>
      <c r="B111" s="1091" t="s">
        <v>34</v>
      </c>
      <c r="C111" s="1120"/>
      <c r="D111" s="1091" t="s">
        <v>314</v>
      </c>
      <c r="E111" s="1120"/>
      <c r="F111" s="1091" t="s">
        <v>312</v>
      </c>
      <c r="G111" s="1120"/>
      <c r="H111" s="1091" t="s">
        <v>315</v>
      </c>
      <c r="I111" s="1120"/>
      <c r="J111" s="1091" t="s">
        <v>315</v>
      </c>
      <c r="K111" s="1120"/>
      <c r="L111" s="1120"/>
      <c r="M111" s="1091" t="s">
        <v>334</v>
      </c>
      <c r="N111" s="1120"/>
      <c r="O111" s="1120"/>
      <c r="P111" s="1091"/>
      <c r="Q111" s="1120"/>
      <c r="R111" s="1091"/>
      <c r="S111" s="1120"/>
      <c r="T111" s="1092" t="s">
        <v>79</v>
      </c>
      <c r="U111" s="1120"/>
      <c r="V111" s="1120"/>
      <c r="W111" s="1120"/>
      <c r="X111" s="1120"/>
      <c r="Y111" s="1120"/>
      <c r="Z111" s="1120"/>
      <c r="AA111" s="1120"/>
      <c r="AB111" s="1091" t="s">
        <v>305</v>
      </c>
      <c r="AC111" s="1120"/>
      <c r="AD111" s="1120"/>
      <c r="AE111" s="1120"/>
      <c r="AF111" s="1120"/>
      <c r="AG111" s="1091" t="s">
        <v>306</v>
      </c>
      <c r="AH111" s="1120"/>
      <c r="AI111" s="1120"/>
      <c r="AJ111" s="363" t="s">
        <v>85</v>
      </c>
      <c r="AK111" s="1093"/>
      <c r="AL111" s="1093"/>
      <c r="AM111" s="1093"/>
      <c r="AN111" s="1093"/>
      <c r="AO111" s="515">
        <v>16000000</v>
      </c>
      <c r="AP111" s="515">
        <v>15673882</v>
      </c>
      <c r="AQ111" s="515">
        <v>326118</v>
      </c>
      <c r="AR111" s="704">
        <v>0</v>
      </c>
      <c r="AS111" s="515">
        <v>3863317</v>
      </c>
      <c r="AT111" s="515">
        <v>11810565</v>
      </c>
      <c r="AU111" s="515">
        <v>3863317</v>
      </c>
      <c r="AV111" s="516">
        <v>0</v>
      </c>
      <c r="AW111" s="515">
        <v>3863317</v>
      </c>
      <c r="AX111" s="516">
        <v>0</v>
      </c>
      <c r="AY111" s="515">
        <v>3863317</v>
      </c>
      <c r="AZ111" s="516">
        <v>0</v>
      </c>
      <c r="BA111" s="516">
        <v>0</v>
      </c>
      <c r="BB111" s="640"/>
      <c r="BC111" s="675">
        <f t="shared" si="8"/>
        <v>0.24145731249999999</v>
      </c>
      <c r="BD111" s="675">
        <f t="shared" si="9"/>
        <v>1</v>
      </c>
    </row>
    <row r="112" spans="1:56" ht="15" hidden="1" customHeight="1" x14ac:dyDescent="0.25">
      <c r="A112" s="642" t="str">
        <f t="shared" si="10"/>
        <v>A20442313</v>
      </c>
      <c r="B112" s="1091" t="s">
        <v>34</v>
      </c>
      <c r="C112" s="1120"/>
      <c r="D112" s="1091" t="s">
        <v>314</v>
      </c>
      <c r="E112" s="1120"/>
      <c r="F112" s="1091" t="s">
        <v>312</v>
      </c>
      <c r="G112" s="1120"/>
      <c r="H112" s="1091" t="s">
        <v>315</v>
      </c>
      <c r="I112" s="1120"/>
      <c r="J112" s="1091" t="s">
        <v>315</v>
      </c>
      <c r="K112" s="1120"/>
      <c r="L112" s="1120"/>
      <c r="M112" s="1091" t="s">
        <v>334</v>
      </c>
      <c r="N112" s="1120"/>
      <c r="O112" s="1120"/>
      <c r="P112" s="1091"/>
      <c r="Q112" s="1120"/>
      <c r="R112" s="1091"/>
      <c r="S112" s="1120"/>
      <c r="T112" s="1092" t="s">
        <v>79</v>
      </c>
      <c r="U112" s="1120"/>
      <c r="V112" s="1120"/>
      <c r="W112" s="1120"/>
      <c r="X112" s="1120"/>
      <c r="Y112" s="1120"/>
      <c r="Z112" s="1120"/>
      <c r="AA112" s="1120"/>
      <c r="AB112" s="1091" t="s">
        <v>305</v>
      </c>
      <c r="AC112" s="1120"/>
      <c r="AD112" s="1120"/>
      <c r="AE112" s="1120"/>
      <c r="AF112" s="1120"/>
      <c r="AG112" s="1091" t="s">
        <v>306</v>
      </c>
      <c r="AH112" s="1120"/>
      <c r="AI112" s="1120"/>
      <c r="AJ112" s="363" t="s">
        <v>335</v>
      </c>
      <c r="AK112" s="1093"/>
      <c r="AL112" s="1093"/>
      <c r="AM112" s="1093"/>
      <c r="AN112" s="1093"/>
      <c r="AO112" s="515">
        <v>20000000</v>
      </c>
      <c r="AP112" s="516">
        <v>0</v>
      </c>
      <c r="AQ112" s="515">
        <v>20000000</v>
      </c>
      <c r="AR112" s="704">
        <v>0</v>
      </c>
      <c r="AS112" s="516">
        <v>0</v>
      </c>
      <c r="AT112" s="516">
        <v>0</v>
      </c>
      <c r="AU112" s="516">
        <v>0</v>
      </c>
      <c r="AV112" s="516">
        <v>0</v>
      </c>
      <c r="AW112" s="516">
        <v>0</v>
      </c>
      <c r="AX112" s="516">
        <v>0</v>
      </c>
      <c r="AY112" s="516">
        <v>0</v>
      </c>
      <c r="AZ112" s="516">
        <v>0</v>
      </c>
      <c r="BA112" s="516">
        <v>0</v>
      </c>
      <c r="BB112" s="640"/>
      <c r="BC112" s="675">
        <f t="shared" si="8"/>
        <v>0</v>
      </c>
      <c r="BD112" s="675" t="e">
        <f t="shared" si="9"/>
        <v>#DIV/0!</v>
      </c>
    </row>
    <row r="113" spans="1:56" ht="15" hidden="1" customHeight="1" x14ac:dyDescent="0.25">
      <c r="A113" s="642" t="str">
        <f t="shared" si="10"/>
        <v>A204510</v>
      </c>
      <c r="B113" s="1089" t="s">
        <v>34</v>
      </c>
      <c r="C113" s="1120"/>
      <c r="D113" s="1089" t="s">
        <v>314</v>
      </c>
      <c r="E113" s="1120"/>
      <c r="F113" s="1089" t="s">
        <v>312</v>
      </c>
      <c r="G113" s="1120"/>
      <c r="H113" s="1089" t="s">
        <v>315</v>
      </c>
      <c r="I113" s="1120"/>
      <c r="J113" s="1089" t="s">
        <v>316</v>
      </c>
      <c r="K113" s="1120"/>
      <c r="L113" s="1120"/>
      <c r="M113" s="1089"/>
      <c r="N113" s="1120"/>
      <c r="O113" s="1120"/>
      <c r="P113" s="1089"/>
      <c r="Q113" s="1120"/>
      <c r="R113" s="1089"/>
      <c r="S113" s="1120"/>
      <c r="T113" s="1096" t="s">
        <v>248</v>
      </c>
      <c r="U113" s="1120"/>
      <c r="V113" s="1120"/>
      <c r="W113" s="1120"/>
      <c r="X113" s="1120"/>
      <c r="Y113" s="1120"/>
      <c r="Z113" s="1120"/>
      <c r="AA113" s="1120"/>
      <c r="AB113" s="1089" t="s">
        <v>305</v>
      </c>
      <c r="AC113" s="1120"/>
      <c r="AD113" s="1120"/>
      <c r="AE113" s="1120"/>
      <c r="AF113" s="1120"/>
      <c r="AG113" s="1089" t="s">
        <v>306</v>
      </c>
      <c r="AH113" s="1120"/>
      <c r="AI113" s="1120"/>
      <c r="AJ113" s="360" t="s">
        <v>85</v>
      </c>
      <c r="AK113" s="1090"/>
      <c r="AL113" s="1090"/>
      <c r="AM113" s="1090"/>
      <c r="AN113" s="1090"/>
      <c r="AO113" s="511">
        <v>6153723603</v>
      </c>
      <c r="AP113" s="511">
        <v>4587087301.5299997</v>
      </c>
      <c r="AQ113" s="511">
        <v>1566636301.47</v>
      </c>
      <c r="AR113" s="703">
        <v>0</v>
      </c>
      <c r="AS113" s="511">
        <v>3998291111.8499999</v>
      </c>
      <c r="AT113" s="511">
        <v>588796189.67999995</v>
      </c>
      <c r="AU113" s="511">
        <v>1455948445.4000001</v>
      </c>
      <c r="AV113" s="511">
        <v>2542342666.4499998</v>
      </c>
      <c r="AW113" s="511">
        <v>1455948445.4000001</v>
      </c>
      <c r="AX113" s="512">
        <v>0</v>
      </c>
      <c r="AY113" s="511">
        <v>1455948445.4000001</v>
      </c>
      <c r="AZ113" s="512">
        <v>0</v>
      </c>
      <c r="BA113" s="512">
        <v>0</v>
      </c>
      <c r="BB113" s="640"/>
      <c r="BC113" s="675">
        <f t="shared" si="8"/>
        <v>0.64973524483627998</v>
      </c>
      <c r="BD113" s="675">
        <f t="shared" si="9"/>
        <v>0.36414268112817233</v>
      </c>
    </row>
    <row r="114" spans="1:56" ht="15" hidden="1" customHeight="1" x14ac:dyDescent="0.25">
      <c r="A114" s="642" t="str">
        <f t="shared" si="10"/>
        <v>A204513</v>
      </c>
      <c r="B114" s="1089" t="s">
        <v>34</v>
      </c>
      <c r="C114" s="1120"/>
      <c r="D114" s="1089" t="s">
        <v>314</v>
      </c>
      <c r="E114" s="1120"/>
      <c r="F114" s="1089" t="s">
        <v>312</v>
      </c>
      <c r="G114" s="1120"/>
      <c r="H114" s="1089" t="s">
        <v>315</v>
      </c>
      <c r="I114" s="1120"/>
      <c r="J114" s="1089" t="s">
        <v>316</v>
      </c>
      <c r="K114" s="1120"/>
      <c r="L114" s="1120"/>
      <c r="M114" s="1089"/>
      <c r="N114" s="1120"/>
      <c r="O114" s="1120"/>
      <c r="P114" s="1089"/>
      <c r="Q114" s="1120"/>
      <c r="R114" s="1089"/>
      <c r="S114" s="1120"/>
      <c r="T114" s="1096" t="s">
        <v>248</v>
      </c>
      <c r="U114" s="1120"/>
      <c r="V114" s="1120"/>
      <c r="W114" s="1120"/>
      <c r="X114" s="1120"/>
      <c r="Y114" s="1120"/>
      <c r="Z114" s="1120"/>
      <c r="AA114" s="1120"/>
      <c r="AB114" s="1089" t="s">
        <v>305</v>
      </c>
      <c r="AC114" s="1120"/>
      <c r="AD114" s="1120"/>
      <c r="AE114" s="1120"/>
      <c r="AF114" s="1120"/>
      <c r="AG114" s="1089" t="s">
        <v>306</v>
      </c>
      <c r="AH114" s="1120"/>
      <c r="AI114" s="1120"/>
      <c r="AJ114" s="360" t="s">
        <v>335</v>
      </c>
      <c r="AK114" s="1090"/>
      <c r="AL114" s="1090"/>
      <c r="AM114" s="1090"/>
      <c r="AN114" s="1090"/>
      <c r="AO114" s="511">
        <v>1074085821</v>
      </c>
      <c r="AP114" s="511">
        <v>572130843</v>
      </c>
      <c r="AQ114" s="511">
        <v>501954978</v>
      </c>
      <c r="AR114" s="703">
        <v>0</v>
      </c>
      <c r="AS114" s="512">
        <v>0</v>
      </c>
      <c r="AT114" s="511">
        <v>572130843</v>
      </c>
      <c r="AU114" s="512">
        <v>0</v>
      </c>
      <c r="AV114" s="512">
        <v>0</v>
      </c>
      <c r="AW114" s="512">
        <v>0</v>
      </c>
      <c r="AX114" s="512">
        <v>0</v>
      </c>
      <c r="AY114" s="512">
        <v>0</v>
      </c>
      <c r="AZ114" s="512">
        <v>0</v>
      </c>
      <c r="BA114" s="512">
        <v>0</v>
      </c>
      <c r="BB114" s="640"/>
      <c r="BC114" s="675">
        <f t="shared" si="8"/>
        <v>0</v>
      </c>
      <c r="BD114" s="675" t="e">
        <f t="shared" si="9"/>
        <v>#DIV/0!</v>
      </c>
    </row>
    <row r="115" spans="1:56" ht="15" hidden="1" customHeight="1" x14ac:dyDescent="0.25">
      <c r="A115" s="642" t="str">
        <f t="shared" si="10"/>
        <v>A2045110</v>
      </c>
      <c r="B115" s="1091" t="s">
        <v>34</v>
      </c>
      <c r="C115" s="1120"/>
      <c r="D115" s="1091" t="s">
        <v>314</v>
      </c>
      <c r="E115" s="1120"/>
      <c r="F115" s="1091" t="s">
        <v>312</v>
      </c>
      <c r="G115" s="1120"/>
      <c r="H115" s="1091" t="s">
        <v>315</v>
      </c>
      <c r="I115" s="1120"/>
      <c r="J115" s="1091" t="s">
        <v>316</v>
      </c>
      <c r="K115" s="1120"/>
      <c r="L115" s="1120"/>
      <c r="M115" s="1091" t="s">
        <v>311</v>
      </c>
      <c r="N115" s="1120"/>
      <c r="O115" s="1120"/>
      <c r="P115" s="1091"/>
      <c r="Q115" s="1120"/>
      <c r="R115" s="1091"/>
      <c r="S115" s="1120"/>
      <c r="T115" s="1092" t="s">
        <v>80</v>
      </c>
      <c r="U115" s="1120"/>
      <c r="V115" s="1120"/>
      <c r="W115" s="1120"/>
      <c r="X115" s="1120"/>
      <c r="Y115" s="1120"/>
      <c r="Z115" s="1120"/>
      <c r="AA115" s="1120"/>
      <c r="AB115" s="1091" t="s">
        <v>305</v>
      </c>
      <c r="AC115" s="1120"/>
      <c r="AD115" s="1120"/>
      <c r="AE115" s="1120"/>
      <c r="AF115" s="1120"/>
      <c r="AG115" s="1091" t="s">
        <v>306</v>
      </c>
      <c r="AH115" s="1120"/>
      <c r="AI115" s="1120"/>
      <c r="AJ115" s="363" t="s">
        <v>85</v>
      </c>
      <c r="AK115" s="1093"/>
      <c r="AL115" s="1093"/>
      <c r="AM115" s="1093"/>
      <c r="AN115" s="1093"/>
      <c r="AO115" s="515">
        <v>952410435</v>
      </c>
      <c r="AP115" s="515">
        <v>752433133</v>
      </c>
      <c r="AQ115" s="515">
        <v>199977302</v>
      </c>
      <c r="AR115" s="704">
        <v>0</v>
      </c>
      <c r="AS115" s="515">
        <v>539083878.97000003</v>
      </c>
      <c r="AT115" s="515">
        <v>213349254.03</v>
      </c>
      <c r="AU115" s="515">
        <v>248325668</v>
      </c>
      <c r="AV115" s="515">
        <v>290758210.97000003</v>
      </c>
      <c r="AW115" s="515">
        <v>248325668</v>
      </c>
      <c r="AX115" s="516">
        <v>0</v>
      </c>
      <c r="AY115" s="515">
        <v>248325668</v>
      </c>
      <c r="AZ115" s="516">
        <v>0</v>
      </c>
      <c r="BA115" s="516">
        <v>0</v>
      </c>
      <c r="BB115" s="640"/>
      <c r="BC115" s="675">
        <f t="shared" si="8"/>
        <v>0.56602055076181523</v>
      </c>
      <c r="BD115" s="675">
        <f t="shared" si="9"/>
        <v>0.4606438398314992</v>
      </c>
    </row>
    <row r="116" spans="1:56" ht="15" hidden="1" customHeight="1" x14ac:dyDescent="0.25">
      <c r="A116" s="642" t="str">
        <f t="shared" si="10"/>
        <v>A2045113</v>
      </c>
      <c r="B116" s="1091" t="s">
        <v>34</v>
      </c>
      <c r="C116" s="1120"/>
      <c r="D116" s="1091" t="s">
        <v>314</v>
      </c>
      <c r="E116" s="1120"/>
      <c r="F116" s="1091" t="s">
        <v>312</v>
      </c>
      <c r="G116" s="1120"/>
      <c r="H116" s="1091" t="s">
        <v>315</v>
      </c>
      <c r="I116" s="1120"/>
      <c r="J116" s="1091" t="s">
        <v>316</v>
      </c>
      <c r="K116" s="1120"/>
      <c r="L116" s="1120"/>
      <c r="M116" s="1091" t="s">
        <v>311</v>
      </c>
      <c r="N116" s="1120"/>
      <c r="O116" s="1120"/>
      <c r="P116" s="1091"/>
      <c r="Q116" s="1120"/>
      <c r="R116" s="1091"/>
      <c r="S116" s="1120"/>
      <c r="T116" s="1092" t="s">
        <v>80</v>
      </c>
      <c r="U116" s="1120"/>
      <c r="V116" s="1120"/>
      <c r="W116" s="1120"/>
      <c r="X116" s="1120"/>
      <c r="Y116" s="1120"/>
      <c r="Z116" s="1120"/>
      <c r="AA116" s="1120"/>
      <c r="AB116" s="1091" t="s">
        <v>305</v>
      </c>
      <c r="AC116" s="1120"/>
      <c r="AD116" s="1120"/>
      <c r="AE116" s="1120"/>
      <c r="AF116" s="1120"/>
      <c r="AG116" s="1091" t="s">
        <v>306</v>
      </c>
      <c r="AH116" s="1120"/>
      <c r="AI116" s="1120"/>
      <c r="AJ116" s="363" t="s">
        <v>335</v>
      </c>
      <c r="AK116" s="1093"/>
      <c r="AL116" s="1093"/>
      <c r="AM116" s="1093"/>
      <c r="AN116" s="1093"/>
      <c r="AO116" s="515">
        <v>754085821</v>
      </c>
      <c r="AP116" s="515">
        <v>530779189</v>
      </c>
      <c r="AQ116" s="515">
        <v>223306632</v>
      </c>
      <c r="AR116" s="704">
        <v>0</v>
      </c>
      <c r="AS116" s="516">
        <v>0</v>
      </c>
      <c r="AT116" s="515">
        <v>530779189</v>
      </c>
      <c r="AU116" s="516">
        <v>0</v>
      </c>
      <c r="AV116" s="516">
        <v>0</v>
      </c>
      <c r="AW116" s="516">
        <v>0</v>
      </c>
      <c r="AX116" s="516">
        <v>0</v>
      </c>
      <c r="AY116" s="516">
        <v>0</v>
      </c>
      <c r="AZ116" s="516">
        <v>0</v>
      </c>
      <c r="BA116" s="516">
        <v>0</v>
      </c>
      <c r="BB116" s="640"/>
      <c r="BC116" s="675">
        <f t="shared" si="8"/>
        <v>0</v>
      </c>
      <c r="BD116" s="675" t="e">
        <f t="shared" si="9"/>
        <v>#DIV/0!</v>
      </c>
    </row>
    <row r="117" spans="1:56" ht="15" hidden="1" customHeight="1" x14ac:dyDescent="0.25">
      <c r="A117" s="642" t="str">
        <f t="shared" si="10"/>
        <v>A2045210</v>
      </c>
      <c r="B117" s="1091" t="s">
        <v>34</v>
      </c>
      <c r="C117" s="1120"/>
      <c r="D117" s="1091" t="s">
        <v>314</v>
      </c>
      <c r="E117" s="1120"/>
      <c r="F117" s="1091" t="s">
        <v>312</v>
      </c>
      <c r="G117" s="1120"/>
      <c r="H117" s="1091" t="s">
        <v>315</v>
      </c>
      <c r="I117" s="1120"/>
      <c r="J117" s="1091" t="s">
        <v>316</v>
      </c>
      <c r="K117" s="1120"/>
      <c r="L117" s="1120"/>
      <c r="M117" s="1091" t="s">
        <v>314</v>
      </c>
      <c r="N117" s="1120"/>
      <c r="O117" s="1120"/>
      <c r="P117" s="1091"/>
      <c r="Q117" s="1120"/>
      <c r="R117" s="1091"/>
      <c r="S117" s="1120"/>
      <c r="T117" s="1092" t="s">
        <v>81</v>
      </c>
      <c r="U117" s="1120"/>
      <c r="V117" s="1120"/>
      <c r="W117" s="1120"/>
      <c r="X117" s="1120"/>
      <c r="Y117" s="1120"/>
      <c r="Z117" s="1120"/>
      <c r="AA117" s="1120"/>
      <c r="AB117" s="1091" t="s">
        <v>305</v>
      </c>
      <c r="AC117" s="1120"/>
      <c r="AD117" s="1120"/>
      <c r="AE117" s="1120"/>
      <c r="AF117" s="1120"/>
      <c r="AG117" s="1091" t="s">
        <v>306</v>
      </c>
      <c r="AH117" s="1120"/>
      <c r="AI117" s="1120"/>
      <c r="AJ117" s="363" t="s">
        <v>85</v>
      </c>
      <c r="AK117" s="1093"/>
      <c r="AL117" s="1093"/>
      <c r="AM117" s="1093"/>
      <c r="AN117" s="1093"/>
      <c r="AO117" s="515">
        <v>66000000</v>
      </c>
      <c r="AP117" s="515">
        <v>32393100</v>
      </c>
      <c r="AQ117" s="515">
        <v>33606900</v>
      </c>
      <c r="AR117" s="704">
        <v>0</v>
      </c>
      <c r="AS117" s="515">
        <v>3250000</v>
      </c>
      <c r="AT117" s="515">
        <v>29143100</v>
      </c>
      <c r="AU117" s="515">
        <v>3250000</v>
      </c>
      <c r="AV117" s="516">
        <v>0</v>
      </c>
      <c r="AW117" s="515">
        <v>3250000</v>
      </c>
      <c r="AX117" s="516">
        <v>0</v>
      </c>
      <c r="AY117" s="515">
        <v>3250000</v>
      </c>
      <c r="AZ117" s="516">
        <v>0</v>
      </c>
      <c r="BA117" s="516">
        <v>0</v>
      </c>
      <c r="BB117" s="640"/>
      <c r="BC117" s="675">
        <f t="shared" si="8"/>
        <v>4.924242424242424E-2</v>
      </c>
      <c r="BD117" s="675">
        <f t="shared" si="9"/>
        <v>1</v>
      </c>
    </row>
    <row r="118" spans="1:56" ht="15" hidden="1" customHeight="1" x14ac:dyDescent="0.25">
      <c r="A118" s="642" t="str">
        <f t="shared" si="10"/>
        <v>A2045510</v>
      </c>
      <c r="B118" s="1091" t="s">
        <v>34</v>
      </c>
      <c r="C118" s="1120"/>
      <c r="D118" s="1091" t="s">
        <v>314</v>
      </c>
      <c r="E118" s="1120"/>
      <c r="F118" s="1091" t="s">
        <v>312</v>
      </c>
      <c r="G118" s="1120"/>
      <c r="H118" s="1091" t="s">
        <v>315</v>
      </c>
      <c r="I118" s="1120"/>
      <c r="J118" s="1091" t="s">
        <v>316</v>
      </c>
      <c r="K118" s="1120"/>
      <c r="L118" s="1120"/>
      <c r="M118" s="1091" t="s">
        <v>316</v>
      </c>
      <c r="N118" s="1120"/>
      <c r="O118" s="1120"/>
      <c r="P118" s="1091"/>
      <c r="Q118" s="1120"/>
      <c r="R118" s="1091"/>
      <c r="S118" s="1120"/>
      <c r="T118" s="1092" t="s">
        <v>82</v>
      </c>
      <c r="U118" s="1120"/>
      <c r="V118" s="1120"/>
      <c r="W118" s="1120"/>
      <c r="X118" s="1120"/>
      <c r="Y118" s="1120"/>
      <c r="Z118" s="1120"/>
      <c r="AA118" s="1120"/>
      <c r="AB118" s="1091" t="s">
        <v>305</v>
      </c>
      <c r="AC118" s="1120"/>
      <c r="AD118" s="1120"/>
      <c r="AE118" s="1120"/>
      <c r="AF118" s="1120"/>
      <c r="AG118" s="1091" t="s">
        <v>306</v>
      </c>
      <c r="AH118" s="1120"/>
      <c r="AI118" s="1120"/>
      <c r="AJ118" s="363" t="s">
        <v>85</v>
      </c>
      <c r="AK118" s="1093"/>
      <c r="AL118" s="1093"/>
      <c r="AM118" s="1093"/>
      <c r="AN118" s="1093"/>
      <c r="AO118" s="515">
        <v>530000000</v>
      </c>
      <c r="AP118" s="515">
        <v>5000000</v>
      </c>
      <c r="AQ118" s="515">
        <v>525000000</v>
      </c>
      <c r="AR118" s="704">
        <v>0</v>
      </c>
      <c r="AS118" s="515">
        <v>1190000</v>
      </c>
      <c r="AT118" s="515">
        <v>3810000</v>
      </c>
      <c r="AU118" s="516">
        <v>0</v>
      </c>
      <c r="AV118" s="515">
        <v>1190000</v>
      </c>
      <c r="AW118" s="516">
        <v>0</v>
      </c>
      <c r="AX118" s="516">
        <v>0</v>
      </c>
      <c r="AY118" s="516">
        <v>0</v>
      </c>
      <c r="AZ118" s="516">
        <v>0</v>
      </c>
      <c r="BA118" s="516">
        <v>0</v>
      </c>
      <c r="BB118" s="640"/>
      <c r="BC118" s="675">
        <f t="shared" si="8"/>
        <v>2.2452830188679244E-3</v>
      </c>
      <c r="BD118" s="675">
        <f t="shared" si="9"/>
        <v>0</v>
      </c>
    </row>
    <row r="119" spans="1:56" ht="15" hidden="1" customHeight="1" x14ac:dyDescent="0.25">
      <c r="A119" s="642" t="str">
        <f t="shared" si="10"/>
        <v>A2045610</v>
      </c>
      <c r="B119" s="1091" t="s">
        <v>34</v>
      </c>
      <c r="C119" s="1120"/>
      <c r="D119" s="1091" t="s">
        <v>314</v>
      </c>
      <c r="E119" s="1120"/>
      <c r="F119" s="1091" t="s">
        <v>312</v>
      </c>
      <c r="G119" s="1120"/>
      <c r="H119" s="1091" t="s">
        <v>315</v>
      </c>
      <c r="I119" s="1120"/>
      <c r="J119" s="1091" t="s">
        <v>316</v>
      </c>
      <c r="K119" s="1120"/>
      <c r="L119" s="1120"/>
      <c r="M119" s="1091" t="s">
        <v>324</v>
      </c>
      <c r="N119" s="1120"/>
      <c r="O119" s="1120"/>
      <c r="P119" s="1091"/>
      <c r="Q119" s="1120"/>
      <c r="R119" s="1091"/>
      <c r="S119" s="1120"/>
      <c r="T119" s="1092" t="s">
        <v>83</v>
      </c>
      <c r="U119" s="1120"/>
      <c r="V119" s="1120"/>
      <c r="W119" s="1120"/>
      <c r="X119" s="1120"/>
      <c r="Y119" s="1120"/>
      <c r="Z119" s="1120"/>
      <c r="AA119" s="1120"/>
      <c r="AB119" s="1091" t="s">
        <v>305</v>
      </c>
      <c r="AC119" s="1120"/>
      <c r="AD119" s="1120"/>
      <c r="AE119" s="1120"/>
      <c r="AF119" s="1120"/>
      <c r="AG119" s="1091" t="s">
        <v>306</v>
      </c>
      <c r="AH119" s="1120"/>
      <c r="AI119" s="1120"/>
      <c r="AJ119" s="363" t="s">
        <v>85</v>
      </c>
      <c r="AK119" s="1093"/>
      <c r="AL119" s="1093"/>
      <c r="AM119" s="1093"/>
      <c r="AN119" s="1093"/>
      <c r="AO119" s="515">
        <v>125000000</v>
      </c>
      <c r="AP119" s="515">
        <v>121715885</v>
      </c>
      <c r="AQ119" s="515">
        <v>3284115</v>
      </c>
      <c r="AR119" s="704">
        <v>0</v>
      </c>
      <c r="AS119" s="515">
        <v>75978261</v>
      </c>
      <c r="AT119" s="515">
        <v>45737624</v>
      </c>
      <c r="AU119" s="515">
        <v>38748237</v>
      </c>
      <c r="AV119" s="515">
        <v>37230024</v>
      </c>
      <c r="AW119" s="515">
        <v>38748237</v>
      </c>
      <c r="AX119" s="516">
        <v>0</v>
      </c>
      <c r="AY119" s="515">
        <v>38748237</v>
      </c>
      <c r="AZ119" s="516">
        <v>0</v>
      </c>
      <c r="BA119" s="516">
        <v>0</v>
      </c>
      <c r="BB119" s="640"/>
      <c r="BC119" s="675">
        <f t="shared" si="8"/>
        <v>0.60782608800000004</v>
      </c>
      <c r="BD119" s="675">
        <f t="shared" si="9"/>
        <v>0.50999110127040159</v>
      </c>
    </row>
    <row r="120" spans="1:56" ht="15" hidden="1" customHeight="1" x14ac:dyDescent="0.25">
      <c r="A120" s="642" t="str">
        <f t="shared" si="10"/>
        <v>A2045613</v>
      </c>
      <c r="B120" s="1091" t="s">
        <v>34</v>
      </c>
      <c r="C120" s="1120"/>
      <c r="D120" s="1091" t="s">
        <v>314</v>
      </c>
      <c r="E120" s="1120"/>
      <c r="F120" s="1091" t="s">
        <v>312</v>
      </c>
      <c r="G120" s="1120"/>
      <c r="H120" s="1091" t="s">
        <v>315</v>
      </c>
      <c r="I120" s="1120"/>
      <c r="J120" s="1091" t="s">
        <v>316</v>
      </c>
      <c r="K120" s="1120"/>
      <c r="L120" s="1120"/>
      <c r="M120" s="1091" t="s">
        <v>324</v>
      </c>
      <c r="N120" s="1120"/>
      <c r="O120" s="1120"/>
      <c r="P120" s="1091"/>
      <c r="Q120" s="1120"/>
      <c r="R120" s="1091"/>
      <c r="S120" s="1120"/>
      <c r="T120" s="1092" t="s">
        <v>83</v>
      </c>
      <c r="U120" s="1120"/>
      <c r="V120" s="1120"/>
      <c r="W120" s="1120"/>
      <c r="X120" s="1120"/>
      <c r="Y120" s="1120"/>
      <c r="Z120" s="1120"/>
      <c r="AA120" s="1120"/>
      <c r="AB120" s="1091" t="s">
        <v>305</v>
      </c>
      <c r="AC120" s="1120"/>
      <c r="AD120" s="1120"/>
      <c r="AE120" s="1120"/>
      <c r="AF120" s="1120"/>
      <c r="AG120" s="1091" t="s">
        <v>306</v>
      </c>
      <c r="AH120" s="1120"/>
      <c r="AI120" s="1120"/>
      <c r="AJ120" s="363" t="s">
        <v>335</v>
      </c>
      <c r="AK120" s="1093"/>
      <c r="AL120" s="1093"/>
      <c r="AM120" s="1093"/>
      <c r="AN120" s="1093"/>
      <c r="AO120" s="515">
        <v>320000000</v>
      </c>
      <c r="AP120" s="515">
        <v>41351654</v>
      </c>
      <c r="AQ120" s="515">
        <v>278648346</v>
      </c>
      <c r="AR120" s="704">
        <v>0</v>
      </c>
      <c r="AS120" s="516">
        <v>0</v>
      </c>
      <c r="AT120" s="515">
        <v>41351654</v>
      </c>
      <c r="AU120" s="516">
        <v>0</v>
      </c>
      <c r="AV120" s="516">
        <v>0</v>
      </c>
      <c r="AW120" s="516">
        <v>0</v>
      </c>
      <c r="AX120" s="516">
        <v>0</v>
      </c>
      <c r="AY120" s="516">
        <v>0</v>
      </c>
      <c r="AZ120" s="516">
        <v>0</v>
      </c>
      <c r="BA120" s="516">
        <v>0</v>
      </c>
      <c r="BB120" s="640"/>
      <c r="BC120" s="675">
        <f t="shared" si="8"/>
        <v>0</v>
      </c>
      <c r="BD120" s="675" t="e">
        <f t="shared" si="9"/>
        <v>#DIV/0!</v>
      </c>
    </row>
    <row r="121" spans="1:56" ht="15" hidden="1" customHeight="1" x14ac:dyDescent="0.25">
      <c r="A121" s="642" t="str">
        <f t="shared" si="10"/>
        <v>A2045810</v>
      </c>
      <c r="B121" s="1091" t="s">
        <v>34</v>
      </c>
      <c r="C121" s="1120"/>
      <c r="D121" s="1091" t="s">
        <v>314</v>
      </c>
      <c r="E121" s="1120"/>
      <c r="F121" s="1091" t="s">
        <v>312</v>
      </c>
      <c r="G121" s="1120"/>
      <c r="H121" s="1091" t="s">
        <v>315</v>
      </c>
      <c r="I121" s="1120"/>
      <c r="J121" s="1091" t="s">
        <v>316</v>
      </c>
      <c r="K121" s="1120"/>
      <c r="L121" s="1120"/>
      <c r="M121" s="1091" t="s">
        <v>326</v>
      </c>
      <c r="N121" s="1120"/>
      <c r="O121" s="1120"/>
      <c r="P121" s="1091"/>
      <c r="Q121" s="1120"/>
      <c r="R121" s="1091"/>
      <c r="S121" s="1120"/>
      <c r="T121" s="1092" t="s">
        <v>84</v>
      </c>
      <c r="U121" s="1120"/>
      <c r="V121" s="1120"/>
      <c r="W121" s="1120"/>
      <c r="X121" s="1120"/>
      <c r="Y121" s="1120"/>
      <c r="Z121" s="1120"/>
      <c r="AA121" s="1120"/>
      <c r="AB121" s="1091" t="s">
        <v>305</v>
      </c>
      <c r="AC121" s="1120"/>
      <c r="AD121" s="1120"/>
      <c r="AE121" s="1120"/>
      <c r="AF121" s="1120"/>
      <c r="AG121" s="1091" t="s">
        <v>306</v>
      </c>
      <c r="AH121" s="1120"/>
      <c r="AI121" s="1120"/>
      <c r="AJ121" s="363" t="s">
        <v>85</v>
      </c>
      <c r="AK121" s="1093"/>
      <c r="AL121" s="1093"/>
      <c r="AM121" s="1093"/>
      <c r="AN121" s="1093"/>
      <c r="AO121" s="515">
        <v>1761022020</v>
      </c>
      <c r="AP121" s="515">
        <v>1310452093.1199999</v>
      </c>
      <c r="AQ121" s="515">
        <v>450569926.88</v>
      </c>
      <c r="AR121" s="704">
        <v>0</v>
      </c>
      <c r="AS121" s="515">
        <v>1290563384.5899999</v>
      </c>
      <c r="AT121" s="515">
        <v>19888708.530000001</v>
      </c>
      <c r="AU121" s="515">
        <v>511640786.39999998</v>
      </c>
      <c r="AV121" s="515">
        <v>778922598.19000006</v>
      </c>
      <c r="AW121" s="515">
        <v>511640786.39999998</v>
      </c>
      <c r="AX121" s="516">
        <v>0</v>
      </c>
      <c r="AY121" s="515">
        <v>511640786.39999998</v>
      </c>
      <c r="AZ121" s="516">
        <v>0</v>
      </c>
      <c r="BA121" s="516">
        <v>0</v>
      </c>
      <c r="BB121" s="640"/>
      <c r="BC121" s="675">
        <f t="shared" si="8"/>
        <v>0.73284908986544073</v>
      </c>
      <c r="BD121" s="675">
        <f t="shared" si="9"/>
        <v>0.3964476231925203</v>
      </c>
    </row>
    <row r="122" spans="1:56" ht="15" hidden="1" customHeight="1" x14ac:dyDescent="0.25">
      <c r="A122" s="642" t="str">
        <f t="shared" si="10"/>
        <v>A20451010</v>
      </c>
      <c r="B122" s="1091" t="s">
        <v>34</v>
      </c>
      <c r="C122" s="1120"/>
      <c r="D122" s="1091" t="s">
        <v>314</v>
      </c>
      <c r="E122" s="1120"/>
      <c r="F122" s="1091" t="s">
        <v>312</v>
      </c>
      <c r="G122" s="1120"/>
      <c r="H122" s="1091" t="s">
        <v>315</v>
      </c>
      <c r="I122" s="1120"/>
      <c r="J122" s="1091" t="s">
        <v>316</v>
      </c>
      <c r="K122" s="1120"/>
      <c r="L122" s="1120"/>
      <c r="M122" s="1091" t="s">
        <v>85</v>
      </c>
      <c r="N122" s="1120"/>
      <c r="O122" s="1120"/>
      <c r="P122" s="1091"/>
      <c r="Q122" s="1120"/>
      <c r="R122" s="1091"/>
      <c r="S122" s="1120"/>
      <c r="T122" s="1092" t="s">
        <v>86</v>
      </c>
      <c r="U122" s="1120"/>
      <c r="V122" s="1120"/>
      <c r="W122" s="1120"/>
      <c r="X122" s="1120"/>
      <c r="Y122" s="1120"/>
      <c r="Z122" s="1120"/>
      <c r="AA122" s="1120"/>
      <c r="AB122" s="1091" t="s">
        <v>305</v>
      </c>
      <c r="AC122" s="1120"/>
      <c r="AD122" s="1120"/>
      <c r="AE122" s="1120"/>
      <c r="AF122" s="1120"/>
      <c r="AG122" s="1091" t="s">
        <v>306</v>
      </c>
      <c r="AH122" s="1120"/>
      <c r="AI122" s="1120"/>
      <c r="AJ122" s="363" t="s">
        <v>85</v>
      </c>
      <c r="AK122" s="1093"/>
      <c r="AL122" s="1093"/>
      <c r="AM122" s="1093"/>
      <c r="AN122" s="1093"/>
      <c r="AO122" s="515">
        <v>2715791148</v>
      </c>
      <c r="AP122" s="515">
        <v>2363976130.4099998</v>
      </c>
      <c r="AQ122" s="515">
        <v>351815017.58999997</v>
      </c>
      <c r="AR122" s="704">
        <v>0</v>
      </c>
      <c r="AS122" s="515">
        <v>2087108627.29</v>
      </c>
      <c r="AT122" s="515">
        <v>276867503.12</v>
      </c>
      <c r="AU122" s="515">
        <v>652866794</v>
      </c>
      <c r="AV122" s="515">
        <v>1434241833.29</v>
      </c>
      <c r="AW122" s="515">
        <v>652866794</v>
      </c>
      <c r="AX122" s="516">
        <v>0</v>
      </c>
      <c r="AY122" s="515">
        <v>652866794</v>
      </c>
      <c r="AZ122" s="516">
        <v>0</v>
      </c>
      <c r="BA122" s="516">
        <v>0</v>
      </c>
      <c r="BB122" s="640"/>
      <c r="BC122" s="675">
        <f t="shared" si="8"/>
        <v>0.76850851687436161</v>
      </c>
      <c r="BD122" s="675">
        <f t="shared" si="9"/>
        <v>0.31280920670033019</v>
      </c>
    </row>
    <row r="123" spans="1:56" ht="15" hidden="1" customHeight="1" x14ac:dyDescent="0.25">
      <c r="A123" s="642" t="str">
        <f t="shared" si="10"/>
        <v>A20451210</v>
      </c>
      <c r="B123" s="1091" t="s">
        <v>34</v>
      </c>
      <c r="C123" s="1120"/>
      <c r="D123" s="1091" t="s">
        <v>314</v>
      </c>
      <c r="E123" s="1120"/>
      <c r="F123" s="1091" t="s">
        <v>312</v>
      </c>
      <c r="G123" s="1120"/>
      <c r="H123" s="1091" t="s">
        <v>315</v>
      </c>
      <c r="I123" s="1120"/>
      <c r="J123" s="1091" t="s">
        <v>316</v>
      </c>
      <c r="K123" s="1120"/>
      <c r="L123" s="1120"/>
      <c r="M123" s="1091" t="s">
        <v>322</v>
      </c>
      <c r="N123" s="1120"/>
      <c r="O123" s="1120"/>
      <c r="P123" s="1091"/>
      <c r="Q123" s="1120"/>
      <c r="R123" s="1091"/>
      <c r="S123" s="1120"/>
      <c r="T123" s="1092" t="s">
        <v>87</v>
      </c>
      <c r="U123" s="1120"/>
      <c r="V123" s="1120"/>
      <c r="W123" s="1120"/>
      <c r="X123" s="1120"/>
      <c r="Y123" s="1120"/>
      <c r="Z123" s="1120"/>
      <c r="AA123" s="1120"/>
      <c r="AB123" s="1091" t="s">
        <v>305</v>
      </c>
      <c r="AC123" s="1120"/>
      <c r="AD123" s="1120"/>
      <c r="AE123" s="1120"/>
      <c r="AF123" s="1120"/>
      <c r="AG123" s="1091" t="s">
        <v>306</v>
      </c>
      <c r="AH123" s="1120"/>
      <c r="AI123" s="1120"/>
      <c r="AJ123" s="363" t="s">
        <v>85</v>
      </c>
      <c r="AK123" s="1093"/>
      <c r="AL123" s="1093"/>
      <c r="AM123" s="1093"/>
      <c r="AN123" s="1093"/>
      <c r="AO123" s="515">
        <v>3500000</v>
      </c>
      <c r="AP123" s="515">
        <v>1116960</v>
      </c>
      <c r="AQ123" s="515">
        <v>2383040</v>
      </c>
      <c r="AR123" s="704">
        <v>0</v>
      </c>
      <c r="AS123" s="515">
        <v>1116960</v>
      </c>
      <c r="AT123" s="516">
        <v>0</v>
      </c>
      <c r="AU123" s="515">
        <v>1116960</v>
      </c>
      <c r="AV123" s="516">
        <v>0</v>
      </c>
      <c r="AW123" s="515">
        <v>1116960</v>
      </c>
      <c r="AX123" s="516">
        <v>0</v>
      </c>
      <c r="AY123" s="515">
        <v>1116960</v>
      </c>
      <c r="AZ123" s="516">
        <v>0</v>
      </c>
      <c r="BA123" s="516">
        <v>0</v>
      </c>
      <c r="BB123" s="640"/>
      <c r="BC123" s="675">
        <f t="shared" si="8"/>
        <v>0.31913142857142857</v>
      </c>
      <c r="BD123" s="675">
        <f t="shared" si="9"/>
        <v>1</v>
      </c>
    </row>
    <row r="124" spans="1:56" ht="15" hidden="1" customHeight="1" x14ac:dyDescent="0.25">
      <c r="A124" s="642" t="str">
        <f t="shared" si="10"/>
        <v>A204610</v>
      </c>
      <c r="B124" s="1089" t="s">
        <v>34</v>
      </c>
      <c r="C124" s="1120"/>
      <c r="D124" s="1089" t="s">
        <v>314</v>
      </c>
      <c r="E124" s="1120"/>
      <c r="F124" s="1089" t="s">
        <v>312</v>
      </c>
      <c r="G124" s="1120"/>
      <c r="H124" s="1089" t="s">
        <v>315</v>
      </c>
      <c r="I124" s="1120"/>
      <c r="J124" s="1089" t="s">
        <v>324</v>
      </c>
      <c r="K124" s="1120"/>
      <c r="L124" s="1120"/>
      <c r="M124" s="1089"/>
      <c r="N124" s="1120"/>
      <c r="O124" s="1120"/>
      <c r="P124" s="1089"/>
      <c r="Q124" s="1120"/>
      <c r="R124" s="1089"/>
      <c r="S124" s="1120"/>
      <c r="T124" s="1096" t="s">
        <v>336</v>
      </c>
      <c r="U124" s="1120"/>
      <c r="V124" s="1120"/>
      <c r="W124" s="1120"/>
      <c r="X124" s="1120"/>
      <c r="Y124" s="1120"/>
      <c r="Z124" s="1120"/>
      <c r="AA124" s="1120"/>
      <c r="AB124" s="1089" t="s">
        <v>305</v>
      </c>
      <c r="AC124" s="1120"/>
      <c r="AD124" s="1120"/>
      <c r="AE124" s="1120"/>
      <c r="AF124" s="1120"/>
      <c r="AG124" s="1089" t="s">
        <v>306</v>
      </c>
      <c r="AH124" s="1120"/>
      <c r="AI124" s="1120"/>
      <c r="AJ124" s="360" t="s">
        <v>85</v>
      </c>
      <c r="AK124" s="1090"/>
      <c r="AL124" s="1090"/>
      <c r="AM124" s="1090"/>
      <c r="AN124" s="1090"/>
      <c r="AO124" s="511">
        <v>2810671112</v>
      </c>
      <c r="AP124" s="511">
        <v>2363681676.5</v>
      </c>
      <c r="AQ124" s="511">
        <v>446989435.5</v>
      </c>
      <c r="AR124" s="703">
        <v>0</v>
      </c>
      <c r="AS124" s="511">
        <v>1619647028</v>
      </c>
      <c r="AT124" s="511">
        <v>744034648.5</v>
      </c>
      <c r="AU124" s="511">
        <v>1090728602</v>
      </c>
      <c r="AV124" s="511">
        <v>528918426</v>
      </c>
      <c r="AW124" s="511">
        <v>1090728602</v>
      </c>
      <c r="AX124" s="512">
        <v>0</v>
      </c>
      <c r="AY124" s="511">
        <v>1090728602</v>
      </c>
      <c r="AZ124" s="512">
        <v>0</v>
      </c>
      <c r="BA124" s="512">
        <v>0</v>
      </c>
      <c r="BB124" s="640"/>
      <c r="BC124" s="675">
        <f t="shared" si="8"/>
        <v>0.57624921716561195</v>
      </c>
      <c r="BD124" s="675">
        <f t="shared" si="9"/>
        <v>0.67343599138811872</v>
      </c>
    </row>
    <row r="125" spans="1:56" ht="15" hidden="1" customHeight="1" x14ac:dyDescent="0.25">
      <c r="A125" s="642" t="str">
        <f t="shared" si="10"/>
        <v>A2046210</v>
      </c>
      <c r="B125" s="1091" t="s">
        <v>34</v>
      </c>
      <c r="C125" s="1120"/>
      <c r="D125" s="1091" t="s">
        <v>314</v>
      </c>
      <c r="E125" s="1120"/>
      <c r="F125" s="1091" t="s">
        <v>312</v>
      </c>
      <c r="G125" s="1120"/>
      <c r="H125" s="1091" t="s">
        <v>315</v>
      </c>
      <c r="I125" s="1120"/>
      <c r="J125" s="1091" t="s">
        <v>324</v>
      </c>
      <c r="K125" s="1120"/>
      <c r="L125" s="1120"/>
      <c r="M125" s="1091" t="s">
        <v>314</v>
      </c>
      <c r="N125" s="1120"/>
      <c r="O125" s="1120"/>
      <c r="P125" s="1091"/>
      <c r="Q125" s="1120"/>
      <c r="R125" s="1091"/>
      <c r="S125" s="1120"/>
      <c r="T125" s="1092" t="s">
        <v>88</v>
      </c>
      <c r="U125" s="1120"/>
      <c r="V125" s="1120"/>
      <c r="W125" s="1120"/>
      <c r="X125" s="1120"/>
      <c r="Y125" s="1120"/>
      <c r="Z125" s="1120"/>
      <c r="AA125" s="1120"/>
      <c r="AB125" s="1091" t="s">
        <v>305</v>
      </c>
      <c r="AC125" s="1120"/>
      <c r="AD125" s="1120"/>
      <c r="AE125" s="1120"/>
      <c r="AF125" s="1120"/>
      <c r="AG125" s="1091" t="s">
        <v>306</v>
      </c>
      <c r="AH125" s="1120"/>
      <c r="AI125" s="1120"/>
      <c r="AJ125" s="363" t="s">
        <v>85</v>
      </c>
      <c r="AK125" s="1093"/>
      <c r="AL125" s="1093"/>
      <c r="AM125" s="1093"/>
      <c r="AN125" s="1093"/>
      <c r="AO125" s="515">
        <v>1086771112</v>
      </c>
      <c r="AP125" s="515">
        <v>979781676</v>
      </c>
      <c r="AQ125" s="515">
        <v>106989436</v>
      </c>
      <c r="AR125" s="704">
        <v>0</v>
      </c>
      <c r="AS125" s="515">
        <v>704781676</v>
      </c>
      <c r="AT125" s="515">
        <v>275000000</v>
      </c>
      <c r="AU125" s="515">
        <v>404579594</v>
      </c>
      <c r="AV125" s="515">
        <v>300202082</v>
      </c>
      <c r="AW125" s="515">
        <v>404579594</v>
      </c>
      <c r="AX125" s="516">
        <v>0</v>
      </c>
      <c r="AY125" s="515">
        <v>404579594</v>
      </c>
      <c r="AZ125" s="516">
        <v>0</v>
      </c>
      <c r="BA125" s="516">
        <v>0</v>
      </c>
      <c r="BB125" s="640"/>
      <c r="BC125" s="675">
        <f t="shared" si="8"/>
        <v>0.64850976274385919</v>
      </c>
      <c r="BD125" s="675">
        <f t="shared" si="9"/>
        <v>0.57404953587357455</v>
      </c>
    </row>
    <row r="126" spans="1:56" ht="15" hidden="1" customHeight="1" x14ac:dyDescent="0.25">
      <c r="A126" s="642" t="str">
        <f t="shared" si="10"/>
        <v>A2046310</v>
      </c>
      <c r="B126" s="1091" t="s">
        <v>34</v>
      </c>
      <c r="C126" s="1120"/>
      <c r="D126" s="1091" t="s">
        <v>314</v>
      </c>
      <c r="E126" s="1120"/>
      <c r="F126" s="1091" t="s">
        <v>312</v>
      </c>
      <c r="G126" s="1120"/>
      <c r="H126" s="1091" t="s">
        <v>315</v>
      </c>
      <c r="I126" s="1120"/>
      <c r="J126" s="1091" t="s">
        <v>324</v>
      </c>
      <c r="K126" s="1120"/>
      <c r="L126" s="1120"/>
      <c r="M126" s="1091" t="s">
        <v>321</v>
      </c>
      <c r="N126" s="1120"/>
      <c r="O126" s="1120"/>
      <c r="P126" s="1091"/>
      <c r="Q126" s="1120"/>
      <c r="R126" s="1091"/>
      <c r="S126" s="1120"/>
      <c r="T126" s="1092" t="s">
        <v>89</v>
      </c>
      <c r="U126" s="1120"/>
      <c r="V126" s="1120"/>
      <c r="W126" s="1120"/>
      <c r="X126" s="1120"/>
      <c r="Y126" s="1120"/>
      <c r="Z126" s="1120"/>
      <c r="AA126" s="1120"/>
      <c r="AB126" s="1091" t="s">
        <v>305</v>
      </c>
      <c r="AC126" s="1120"/>
      <c r="AD126" s="1120"/>
      <c r="AE126" s="1120"/>
      <c r="AF126" s="1120"/>
      <c r="AG126" s="1091" t="s">
        <v>306</v>
      </c>
      <c r="AH126" s="1120"/>
      <c r="AI126" s="1120"/>
      <c r="AJ126" s="363" t="s">
        <v>85</v>
      </c>
      <c r="AK126" s="1093"/>
      <c r="AL126" s="1093"/>
      <c r="AM126" s="1093"/>
      <c r="AN126" s="1093"/>
      <c r="AO126" s="515">
        <v>90000000</v>
      </c>
      <c r="AP126" s="516">
        <v>0</v>
      </c>
      <c r="AQ126" s="515">
        <v>90000000</v>
      </c>
      <c r="AR126" s="704">
        <v>0</v>
      </c>
      <c r="AS126" s="516">
        <v>0</v>
      </c>
      <c r="AT126" s="516">
        <v>0</v>
      </c>
      <c r="AU126" s="516">
        <v>0</v>
      </c>
      <c r="AV126" s="516">
        <v>0</v>
      </c>
      <c r="AW126" s="516">
        <v>0</v>
      </c>
      <c r="AX126" s="516">
        <v>0</v>
      </c>
      <c r="AY126" s="516">
        <v>0</v>
      </c>
      <c r="AZ126" s="516">
        <v>0</v>
      </c>
      <c r="BA126" s="516">
        <v>0</v>
      </c>
      <c r="BB126" s="640"/>
      <c r="BC126" s="675">
        <f t="shared" si="8"/>
        <v>0</v>
      </c>
      <c r="BD126" s="675" t="e">
        <f t="shared" si="9"/>
        <v>#DIV/0!</v>
      </c>
    </row>
    <row r="127" spans="1:56" ht="15" hidden="1" customHeight="1" x14ac:dyDescent="0.25">
      <c r="A127" s="642" t="str">
        <f t="shared" si="10"/>
        <v>A2046510</v>
      </c>
      <c r="B127" s="1091" t="s">
        <v>34</v>
      </c>
      <c r="C127" s="1120"/>
      <c r="D127" s="1091" t="s">
        <v>314</v>
      </c>
      <c r="E127" s="1120"/>
      <c r="F127" s="1091" t="s">
        <v>312</v>
      </c>
      <c r="G127" s="1120"/>
      <c r="H127" s="1091" t="s">
        <v>315</v>
      </c>
      <c r="I127" s="1120"/>
      <c r="J127" s="1091" t="s">
        <v>324</v>
      </c>
      <c r="K127" s="1120"/>
      <c r="L127" s="1120"/>
      <c r="M127" s="1091" t="s">
        <v>316</v>
      </c>
      <c r="N127" s="1120"/>
      <c r="O127" s="1120"/>
      <c r="P127" s="1091"/>
      <c r="Q127" s="1120"/>
      <c r="R127" s="1091"/>
      <c r="S127" s="1120"/>
      <c r="T127" s="1092" t="s">
        <v>90</v>
      </c>
      <c r="U127" s="1120"/>
      <c r="V127" s="1120"/>
      <c r="W127" s="1120"/>
      <c r="X127" s="1120"/>
      <c r="Y127" s="1120"/>
      <c r="Z127" s="1120"/>
      <c r="AA127" s="1120"/>
      <c r="AB127" s="1091" t="s">
        <v>305</v>
      </c>
      <c r="AC127" s="1120"/>
      <c r="AD127" s="1120"/>
      <c r="AE127" s="1120"/>
      <c r="AF127" s="1120"/>
      <c r="AG127" s="1091" t="s">
        <v>306</v>
      </c>
      <c r="AH127" s="1120"/>
      <c r="AI127" s="1120"/>
      <c r="AJ127" s="363" t="s">
        <v>85</v>
      </c>
      <c r="AK127" s="1093"/>
      <c r="AL127" s="1093"/>
      <c r="AM127" s="1093"/>
      <c r="AN127" s="1093"/>
      <c r="AO127" s="515">
        <v>1583900000</v>
      </c>
      <c r="AP127" s="515">
        <v>1383900000.5</v>
      </c>
      <c r="AQ127" s="515">
        <v>199999999.5</v>
      </c>
      <c r="AR127" s="704">
        <v>0</v>
      </c>
      <c r="AS127" s="515">
        <v>914865352</v>
      </c>
      <c r="AT127" s="515">
        <v>469034648.5</v>
      </c>
      <c r="AU127" s="515">
        <v>686149008</v>
      </c>
      <c r="AV127" s="515">
        <v>228716344</v>
      </c>
      <c r="AW127" s="515">
        <v>686149008</v>
      </c>
      <c r="AX127" s="516">
        <v>0</v>
      </c>
      <c r="AY127" s="515">
        <v>686149008</v>
      </c>
      <c r="AZ127" s="516">
        <v>0</v>
      </c>
      <c r="BA127" s="516">
        <v>0</v>
      </c>
      <c r="BB127" s="640"/>
      <c r="BC127" s="675">
        <f t="shared" si="8"/>
        <v>0.57760297493528634</v>
      </c>
      <c r="BD127" s="675">
        <f t="shared" si="9"/>
        <v>0.7499999934416578</v>
      </c>
    </row>
    <row r="128" spans="1:56" ht="15" hidden="1" customHeight="1" x14ac:dyDescent="0.25">
      <c r="A128" s="642" t="str">
        <f t="shared" si="10"/>
        <v>A2046810</v>
      </c>
      <c r="B128" s="1091" t="s">
        <v>34</v>
      </c>
      <c r="C128" s="1120"/>
      <c r="D128" s="1091" t="s">
        <v>314</v>
      </c>
      <c r="E128" s="1120"/>
      <c r="F128" s="1091" t="s">
        <v>312</v>
      </c>
      <c r="G128" s="1120"/>
      <c r="H128" s="1091" t="s">
        <v>315</v>
      </c>
      <c r="I128" s="1120"/>
      <c r="J128" s="1091" t="s">
        <v>324</v>
      </c>
      <c r="K128" s="1120"/>
      <c r="L128" s="1120"/>
      <c r="M128" s="1091" t="s">
        <v>326</v>
      </c>
      <c r="N128" s="1120"/>
      <c r="O128" s="1120"/>
      <c r="P128" s="1091"/>
      <c r="Q128" s="1120"/>
      <c r="R128" s="1091"/>
      <c r="S128" s="1120"/>
      <c r="T128" s="1092" t="s">
        <v>691</v>
      </c>
      <c r="U128" s="1120"/>
      <c r="V128" s="1120"/>
      <c r="W128" s="1120"/>
      <c r="X128" s="1120"/>
      <c r="Y128" s="1120"/>
      <c r="Z128" s="1120"/>
      <c r="AA128" s="1120"/>
      <c r="AB128" s="1091" t="s">
        <v>305</v>
      </c>
      <c r="AC128" s="1120"/>
      <c r="AD128" s="1120"/>
      <c r="AE128" s="1120"/>
      <c r="AF128" s="1120"/>
      <c r="AG128" s="1091" t="s">
        <v>306</v>
      </c>
      <c r="AH128" s="1120"/>
      <c r="AI128" s="1120"/>
      <c r="AJ128" s="363" t="s">
        <v>85</v>
      </c>
      <c r="AK128" s="1093"/>
      <c r="AL128" s="1093"/>
      <c r="AM128" s="1093"/>
      <c r="AN128" s="1093"/>
      <c r="AO128" s="515">
        <v>50000000</v>
      </c>
      <c r="AP128" s="516">
        <v>0</v>
      </c>
      <c r="AQ128" s="515">
        <v>50000000</v>
      </c>
      <c r="AR128" s="704">
        <v>0</v>
      </c>
      <c r="AS128" s="516">
        <v>0</v>
      </c>
      <c r="AT128" s="516">
        <v>0</v>
      </c>
      <c r="AU128" s="516">
        <v>0</v>
      </c>
      <c r="AV128" s="516">
        <v>0</v>
      </c>
      <c r="AW128" s="516">
        <v>0</v>
      </c>
      <c r="AX128" s="516">
        <v>0</v>
      </c>
      <c r="AY128" s="516">
        <v>0</v>
      </c>
      <c r="AZ128" s="516">
        <v>0</v>
      </c>
      <c r="BA128" s="516">
        <v>0</v>
      </c>
      <c r="BB128" s="640"/>
      <c r="BC128" s="675">
        <f t="shared" si="8"/>
        <v>0</v>
      </c>
      <c r="BD128" s="675" t="e">
        <f t="shared" si="9"/>
        <v>#DIV/0!</v>
      </c>
    </row>
    <row r="129" spans="1:56" ht="15" hidden="1" customHeight="1" x14ac:dyDescent="0.25">
      <c r="A129" s="642" t="str">
        <f t="shared" si="10"/>
        <v>A204710</v>
      </c>
      <c r="B129" s="1089" t="s">
        <v>34</v>
      </c>
      <c r="C129" s="1120"/>
      <c r="D129" s="1089" t="s">
        <v>314</v>
      </c>
      <c r="E129" s="1120"/>
      <c r="F129" s="1089" t="s">
        <v>312</v>
      </c>
      <c r="G129" s="1120"/>
      <c r="H129" s="1089" t="s">
        <v>315</v>
      </c>
      <c r="I129" s="1120"/>
      <c r="J129" s="1089" t="s">
        <v>325</v>
      </c>
      <c r="K129" s="1120"/>
      <c r="L129" s="1120"/>
      <c r="M129" s="1089"/>
      <c r="N129" s="1120"/>
      <c r="O129" s="1120"/>
      <c r="P129" s="1089"/>
      <c r="Q129" s="1120"/>
      <c r="R129" s="1089"/>
      <c r="S129" s="1120"/>
      <c r="T129" s="1096" t="s">
        <v>252</v>
      </c>
      <c r="U129" s="1120"/>
      <c r="V129" s="1120"/>
      <c r="W129" s="1120"/>
      <c r="X129" s="1120"/>
      <c r="Y129" s="1120"/>
      <c r="Z129" s="1120"/>
      <c r="AA129" s="1120"/>
      <c r="AB129" s="1089" t="s">
        <v>305</v>
      </c>
      <c r="AC129" s="1120"/>
      <c r="AD129" s="1120"/>
      <c r="AE129" s="1120"/>
      <c r="AF129" s="1120"/>
      <c r="AG129" s="1089" t="s">
        <v>306</v>
      </c>
      <c r="AH129" s="1120"/>
      <c r="AI129" s="1120"/>
      <c r="AJ129" s="360" t="s">
        <v>85</v>
      </c>
      <c r="AK129" s="1090"/>
      <c r="AL129" s="1090"/>
      <c r="AM129" s="1090"/>
      <c r="AN129" s="1090"/>
      <c r="AO129" s="511">
        <v>101400000</v>
      </c>
      <c r="AP129" s="511">
        <v>70814629</v>
      </c>
      <c r="AQ129" s="511">
        <v>30585371</v>
      </c>
      <c r="AR129" s="703">
        <v>0</v>
      </c>
      <c r="AS129" s="511">
        <v>41814575</v>
      </c>
      <c r="AT129" s="511">
        <v>29000054</v>
      </c>
      <c r="AU129" s="511">
        <v>41814575</v>
      </c>
      <c r="AV129" s="512">
        <v>0</v>
      </c>
      <c r="AW129" s="511">
        <v>41814575</v>
      </c>
      <c r="AX129" s="512">
        <v>0</v>
      </c>
      <c r="AY129" s="511">
        <v>41814575</v>
      </c>
      <c r="AZ129" s="512">
        <v>0</v>
      </c>
      <c r="BA129" s="512">
        <v>0</v>
      </c>
      <c r="BB129" s="640"/>
      <c r="BC129" s="675">
        <f t="shared" si="8"/>
        <v>0.41237253451676531</v>
      </c>
      <c r="BD129" s="675">
        <f t="shared" si="9"/>
        <v>1</v>
      </c>
    </row>
    <row r="130" spans="1:56" ht="15" hidden="1" customHeight="1" x14ac:dyDescent="0.25">
      <c r="A130" s="642" t="str">
        <f t="shared" si="10"/>
        <v>A2047510</v>
      </c>
      <c r="B130" s="1091" t="s">
        <v>34</v>
      </c>
      <c r="C130" s="1120"/>
      <c r="D130" s="1091" t="s">
        <v>314</v>
      </c>
      <c r="E130" s="1120"/>
      <c r="F130" s="1091" t="s">
        <v>312</v>
      </c>
      <c r="G130" s="1120"/>
      <c r="H130" s="1091" t="s">
        <v>315</v>
      </c>
      <c r="I130" s="1120"/>
      <c r="J130" s="1091" t="s">
        <v>325</v>
      </c>
      <c r="K130" s="1120"/>
      <c r="L130" s="1120"/>
      <c r="M130" s="1091" t="s">
        <v>316</v>
      </c>
      <c r="N130" s="1120"/>
      <c r="O130" s="1120"/>
      <c r="P130" s="1091"/>
      <c r="Q130" s="1120"/>
      <c r="R130" s="1091"/>
      <c r="S130" s="1120"/>
      <c r="T130" s="1092" t="s">
        <v>91</v>
      </c>
      <c r="U130" s="1120"/>
      <c r="V130" s="1120"/>
      <c r="W130" s="1120"/>
      <c r="X130" s="1120"/>
      <c r="Y130" s="1120"/>
      <c r="Z130" s="1120"/>
      <c r="AA130" s="1120"/>
      <c r="AB130" s="1091" t="s">
        <v>305</v>
      </c>
      <c r="AC130" s="1120"/>
      <c r="AD130" s="1120"/>
      <c r="AE130" s="1120"/>
      <c r="AF130" s="1120"/>
      <c r="AG130" s="1091" t="s">
        <v>306</v>
      </c>
      <c r="AH130" s="1120"/>
      <c r="AI130" s="1120"/>
      <c r="AJ130" s="363" t="s">
        <v>85</v>
      </c>
      <c r="AK130" s="1093"/>
      <c r="AL130" s="1093"/>
      <c r="AM130" s="1093"/>
      <c r="AN130" s="1093"/>
      <c r="AO130" s="515">
        <v>6000000</v>
      </c>
      <c r="AP130" s="515">
        <v>837000</v>
      </c>
      <c r="AQ130" s="515">
        <v>5163000</v>
      </c>
      <c r="AR130" s="704">
        <v>0</v>
      </c>
      <c r="AS130" s="515">
        <v>837000</v>
      </c>
      <c r="AT130" s="516">
        <v>0</v>
      </c>
      <c r="AU130" s="515">
        <v>837000</v>
      </c>
      <c r="AV130" s="516">
        <v>0</v>
      </c>
      <c r="AW130" s="515">
        <v>837000</v>
      </c>
      <c r="AX130" s="516">
        <v>0</v>
      </c>
      <c r="AY130" s="515">
        <v>837000</v>
      </c>
      <c r="AZ130" s="516">
        <v>0</v>
      </c>
      <c r="BA130" s="516">
        <v>0</v>
      </c>
      <c r="BB130" s="640"/>
      <c r="BC130" s="675">
        <f t="shared" si="8"/>
        <v>0.13950000000000001</v>
      </c>
      <c r="BD130" s="675">
        <f t="shared" si="9"/>
        <v>1</v>
      </c>
    </row>
    <row r="131" spans="1:56" ht="15" hidden="1" customHeight="1" x14ac:dyDescent="0.25">
      <c r="A131" s="642" t="str">
        <f t="shared" si="10"/>
        <v>A2047610</v>
      </c>
      <c r="B131" s="1091" t="s">
        <v>34</v>
      </c>
      <c r="C131" s="1120"/>
      <c r="D131" s="1091" t="s">
        <v>314</v>
      </c>
      <c r="E131" s="1120"/>
      <c r="F131" s="1091" t="s">
        <v>312</v>
      </c>
      <c r="G131" s="1120"/>
      <c r="H131" s="1091" t="s">
        <v>315</v>
      </c>
      <c r="I131" s="1120"/>
      <c r="J131" s="1091" t="s">
        <v>325</v>
      </c>
      <c r="K131" s="1120"/>
      <c r="L131" s="1120"/>
      <c r="M131" s="1091" t="s">
        <v>324</v>
      </c>
      <c r="N131" s="1120"/>
      <c r="O131" s="1120"/>
      <c r="P131" s="1091"/>
      <c r="Q131" s="1120"/>
      <c r="R131" s="1091"/>
      <c r="S131" s="1120"/>
      <c r="T131" s="1092" t="s">
        <v>92</v>
      </c>
      <c r="U131" s="1120"/>
      <c r="V131" s="1120"/>
      <c r="W131" s="1120"/>
      <c r="X131" s="1120"/>
      <c r="Y131" s="1120"/>
      <c r="Z131" s="1120"/>
      <c r="AA131" s="1120"/>
      <c r="AB131" s="1091" t="s">
        <v>305</v>
      </c>
      <c r="AC131" s="1120"/>
      <c r="AD131" s="1120"/>
      <c r="AE131" s="1120"/>
      <c r="AF131" s="1120"/>
      <c r="AG131" s="1091" t="s">
        <v>306</v>
      </c>
      <c r="AH131" s="1120"/>
      <c r="AI131" s="1120"/>
      <c r="AJ131" s="363" t="s">
        <v>85</v>
      </c>
      <c r="AK131" s="1093"/>
      <c r="AL131" s="1093"/>
      <c r="AM131" s="1093"/>
      <c r="AN131" s="1093"/>
      <c r="AO131" s="515">
        <v>95400000</v>
      </c>
      <c r="AP131" s="515">
        <v>69977629</v>
      </c>
      <c r="AQ131" s="515">
        <v>25422371</v>
      </c>
      <c r="AR131" s="704">
        <v>0</v>
      </c>
      <c r="AS131" s="515">
        <v>40977575</v>
      </c>
      <c r="AT131" s="515">
        <v>29000054</v>
      </c>
      <c r="AU131" s="515">
        <v>40977575</v>
      </c>
      <c r="AV131" s="516">
        <v>0</v>
      </c>
      <c r="AW131" s="515">
        <v>40977575</v>
      </c>
      <c r="AX131" s="516">
        <v>0</v>
      </c>
      <c r="AY131" s="515">
        <v>40977575</v>
      </c>
      <c r="AZ131" s="516">
        <v>0</v>
      </c>
      <c r="BA131" s="516">
        <v>0</v>
      </c>
      <c r="BB131" s="640"/>
      <c r="BC131" s="675">
        <f t="shared" si="8"/>
        <v>0.42953432914046119</v>
      </c>
      <c r="BD131" s="675">
        <f t="shared" si="9"/>
        <v>1</v>
      </c>
    </row>
    <row r="132" spans="1:56" ht="15" hidden="1" customHeight="1" x14ac:dyDescent="0.25">
      <c r="A132" s="642" t="str">
        <f t="shared" si="10"/>
        <v>A204810</v>
      </c>
      <c r="B132" s="1089" t="s">
        <v>34</v>
      </c>
      <c r="C132" s="1120"/>
      <c r="D132" s="1089" t="s">
        <v>314</v>
      </c>
      <c r="E132" s="1120"/>
      <c r="F132" s="1089" t="s">
        <v>312</v>
      </c>
      <c r="G132" s="1120"/>
      <c r="H132" s="1089" t="s">
        <v>315</v>
      </c>
      <c r="I132" s="1120"/>
      <c r="J132" s="1089" t="s">
        <v>326</v>
      </c>
      <c r="K132" s="1120"/>
      <c r="L132" s="1120"/>
      <c r="M132" s="1089"/>
      <c r="N132" s="1120"/>
      <c r="O132" s="1120"/>
      <c r="P132" s="1089"/>
      <c r="Q132" s="1120"/>
      <c r="R132" s="1089"/>
      <c r="S132" s="1120"/>
      <c r="T132" s="1096" t="s">
        <v>337</v>
      </c>
      <c r="U132" s="1120"/>
      <c r="V132" s="1120"/>
      <c r="W132" s="1120"/>
      <c r="X132" s="1120"/>
      <c r="Y132" s="1120"/>
      <c r="Z132" s="1120"/>
      <c r="AA132" s="1120"/>
      <c r="AB132" s="1089" t="s">
        <v>305</v>
      </c>
      <c r="AC132" s="1120"/>
      <c r="AD132" s="1120"/>
      <c r="AE132" s="1120"/>
      <c r="AF132" s="1120"/>
      <c r="AG132" s="1089" t="s">
        <v>306</v>
      </c>
      <c r="AH132" s="1120"/>
      <c r="AI132" s="1120"/>
      <c r="AJ132" s="360" t="s">
        <v>85</v>
      </c>
      <c r="AK132" s="1090"/>
      <c r="AL132" s="1090"/>
      <c r="AM132" s="1090"/>
      <c r="AN132" s="1090"/>
      <c r="AO132" s="511">
        <v>1343176172</v>
      </c>
      <c r="AP132" s="511">
        <v>1343176172</v>
      </c>
      <c r="AQ132" s="512">
        <v>0</v>
      </c>
      <c r="AR132" s="703">
        <v>0</v>
      </c>
      <c r="AS132" s="511">
        <v>852329226</v>
      </c>
      <c r="AT132" s="511">
        <v>490846946</v>
      </c>
      <c r="AU132" s="511">
        <v>852329226</v>
      </c>
      <c r="AV132" s="512">
        <v>0</v>
      </c>
      <c r="AW132" s="511">
        <v>850816534</v>
      </c>
      <c r="AX132" s="511">
        <v>1512692</v>
      </c>
      <c r="AY132" s="511">
        <v>850816534</v>
      </c>
      <c r="AZ132" s="512">
        <v>0</v>
      </c>
      <c r="BA132" s="511">
        <v>1680659</v>
      </c>
      <c r="BB132" s="640"/>
      <c r="BC132" s="675">
        <f t="shared" si="8"/>
        <v>0.63456249728646918</v>
      </c>
      <c r="BD132" s="675">
        <f t="shared" si="9"/>
        <v>0.99822522570638683</v>
      </c>
    </row>
    <row r="133" spans="1:56" ht="15" hidden="1" customHeight="1" x14ac:dyDescent="0.25">
      <c r="A133" s="642" t="str">
        <f t="shared" si="10"/>
        <v>A2048110</v>
      </c>
      <c r="B133" s="1091" t="s">
        <v>34</v>
      </c>
      <c r="C133" s="1120"/>
      <c r="D133" s="1091" t="s">
        <v>314</v>
      </c>
      <c r="E133" s="1120"/>
      <c r="F133" s="1091" t="s">
        <v>312</v>
      </c>
      <c r="G133" s="1120"/>
      <c r="H133" s="1091" t="s">
        <v>315</v>
      </c>
      <c r="I133" s="1120"/>
      <c r="J133" s="1091" t="s">
        <v>326</v>
      </c>
      <c r="K133" s="1120"/>
      <c r="L133" s="1120"/>
      <c r="M133" s="1091" t="s">
        <v>311</v>
      </c>
      <c r="N133" s="1120"/>
      <c r="O133" s="1120"/>
      <c r="P133" s="1091"/>
      <c r="Q133" s="1120"/>
      <c r="R133" s="1091"/>
      <c r="S133" s="1120"/>
      <c r="T133" s="1092" t="s">
        <v>93</v>
      </c>
      <c r="U133" s="1120"/>
      <c r="V133" s="1120"/>
      <c r="W133" s="1120"/>
      <c r="X133" s="1120"/>
      <c r="Y133" s="1120"/>
      <c r="Z133" s="1120"/>
      <c r="AA133" s="1120"/>
      <c r="AB133" s="1091" t="s">
        <v>305</v>
      </c>
      <c r="AC133" s="1120"/>
      <c r="AD133" s="1120"/>
      <c r="AE133" s="1120"/>
      <c r="AF133" s="1120"/>
      <c r="AG133" s="1091" t="s">
        <v>306</v>
      </c>
      <c r="AH133" s="1120"/>
      <c r="AI133" s="1120"/>
      <c r="AJ133" s="363" t="s">
        <v>85</v>
      </c>
      <c r="AK133" s="1093"/>
      <c r="AL133" s="1093"/>
      <c r="AM133" s="1093"/>
      <c r="AN133" s="1093"/>
      <c r="AO133" s="515">
        <v>143815862</v>
      </c>
      <c r="AP133" s="515">
        <v>143815862</v>
      </c>
      <c r="AQ133" s="516">
        <v>0</v>
      </c>
      <c r="AR133" s="704">
        <v>0</v>
      </c>
      <c r="AS133" s="515">
        <v>79069925</v>
      </c>
      <c r="AT133" s="515">
        <v>64745937</v>
      </c>
      <c r="AU133" s="515">
        <v>79069925</v>
      </c>
      <c r="AV133" s="516">
        <v>0</v>
      </c>
      <c r="AW133" s="515">
        <v>79016861</v>
      </c>
      <c r="AX133" s="515">
        <v>53064</v>
      </c>
      <c r="AY133" s="515">
        <v>79016861</v>
      </c>
      <c r="AZ133" s="516">
        <v>0</v>
      </c>
      <c r="BA133" s="516">
        <v>0</v>
      </c>
      <c r="BB133" s="640"/>
      <c r="BC133" s="675">
        <f t="shared" si="8"/>
        <v>0.54979975018332816</v>
      </c>
      <c r="BD133" s="675">
        <f t="shared" si="9"/>
        <v>0.99932889780785805</v>
      </c>
    </row>
    <row r="134" spans="1:56" ht="15" hidden="1" customHeight="1" x14ac:dyDescent="0.25">
      <c r="A134" s="642" t="str">
        <f t="shared" si="10"/>
        <v>A2048210</v>
      </c>
      <c r="B134" s="1091" t="s">
        <v>34</v>
      </c>
      <c r="C134" s="1120"/>
      <c r="D134" s="1091" t="s">
        <v>314</v>
      </c>
      <c r="E134" s="1120"/>
      <c r="F134" s="1091" t="s">
        <v>312</v>
      </c>
      <c r="G134" s="1120"/>
      <c r="H134" s="1091" t="s">
        <v>315</v>
      </c>
      <c r="I134" s="1120"/>
      <c r="J134" s="1091" t="s">
        <v>326</v>
      </c>
      <c r="K134" s="1120"/>
      <c r="L134" s="1120"/>
      <c r="M134" s="1091" t="s">
        <v>314</v>
      </c>
      <c r="N134" s="1120"/>
      <c r="O134" s="1120"/>
      <c r="P134" s="1091"/>
      <c r="Q134" s="1120"/>
      <c r="R134" s="1091"/>
      <c r="S134" s="1120"/>
      <c r="T134" s="1092" t="s">
        <v>94</v>
      </c>
      <c r="U134" s="1120"/>
      <c r="V134" s="1120"/>
      <c r="W134" s="1120"/>
      <c r="X134" s="1120"/>
      <c r="Y134" s="1120"/>
      <c r="Z134" s="1120"/>
      <c r="AA134" s="1120"/>
      <c r="AB134" s="1091" t="s">
        <v>305</v>
      </c>
      <c r="AC134" s="1120"/>
      <c r="AD134" s="1120"/>
      <c r="AE134" s="1120"/>
      <c r="AF134" s="1120"/>
      <c r="AG134" s="1091" t="s">
        <v>306</v>
      </c>
      <c r="AH134" s="1120"/>
      <c r="AI134" s="1120"/>
      <c r="AJ134" s="363" t="s">
        <v>85</v>
      </c>
      <c r="AK134" s="1093"/>
      <c r="AL134" s="1093"/>
      <c r="AM134" s="1093"/>
      <c r="AN134" s="1093"/>
      <c r="AO134" s="515">
        <v>794010310</v>
      </c>
      <c r="AP134" s="515">
        <v>794010310</v>
      </c>
      <c r="AQ134" s="516">
        <v>0</v>
      </c>
      <c r="AR134" s="704">
        <v>0</v>
      </c>
      <c r="AS134" s="515">
        <v>538216135</v>
      </c>
      <c r="AT134" s="515">
        <v>255794175</v>
      </c>
      <c r="AU134" s="515">
        <v>538216135</v>
      </c>
      <c r="AV134" s="516">
        <v>0</v>
      </c>
      <c r="AW134" s="515">
        <v>536794555</v>
      </c>
      <c r="AX134" s="515">
        <v>1421580</v>
      </c>
      <c r="AY134" s="515">
        <v>536794555</v>
      </c>
      <c r="AZ134" s="516">
        <v>0</v>
      </c>
      <c r="BA134" s="515">
        <v>1547759</v>
      </c>
      <c r="BB134" s="640"/>
      <c r="BC134" s="675">
        <f t="shared" si="8"/>
        <v>0.67784527256327443</v>
      </c>
      <c r="BD134" s="675">
        <f t="shared" si="9"/>
        <v>0.9973587190952572</v>
      </c>
    </row>
    <row r="135" spans="1:56" ht="15" hidden="1" customHeight="1" x14ac:dyDescent="0.25">
      <c r="A135" s="642" t="str">
        <f t="shared" si="10"/>
        <v>A2048310</v>
      </c>
      <c r="B135" s="1091" t="s">
        <v>34</v>
      </c>
      <c r="C135" s="1120"/>
      <c r="D135" s="1091" t="s">
        <v>314</v>
      </c>
      <c r="E135" s="1120"/>
      <c r="F135" s="1091" t="s">
        <v>312</v>
      </c>
      <c r="G135" s="1120"/>
      <c r="H135" s="1091" t="s">
        <v>315</v>
      </c>
      <c r="I135" s="1120"/>
      <c r="J135" s="1091" t="s">
        <v>326</v>
      </c>
      <c r="K135" s="1120"/>
      <c r="L135" s="1120"/>
      <c r="M135" s="1091" t="s">
        <v>321</v>
      </c>
      <c r="N135" s="1120"/>
      <c r="O135" s="1120"/>
      <c r="P135" s="1091"/>
      <c r="Q135" s="1120"/>
      <c r="R135" s="1091"/>
      <c r="S135" s="1120"/>
      <c r="T135" s="1092" t="s">
        <v>95</v>
      </c>
      <c r="U135" s="1120"/>
      <c r="V135" s="1120"/>
      <c r="W135" s="1120"/>
      <c r="X135" s="1120"/>
      <c r="Y135" s="1120"/>
      <c r="Z135" s="1120"/>
      <c r="AA135" s="1120"/>
      <c r="AB135" s="1091" t="s">
        <v>305</v>
      </c>
      <c r="AC135" s="1120"/>
      <c r="AD135" s="1120"/>
      <c r="AE135" s="1120"/>
      <c r="AF135" s="1120"/>
      <c r="AG135" s="1091" t="s">
        <v>306</v>
      </c>
      <c r="AH135" s="1120"/>
      <c r="AI135" s="1120"/>
      <c r="AJ135" s="363" t="s">
        <v>85</v>
      </c>
      <c r="AK135" s="1093"/>
      <c r="AL135" s="1093"/>
      <c r="AM135" s="1093"/>
      <c r="AN135" s="1093"/>
      <c r="AO135" s="515">
        <v>350000</v>
      </c>
      <c r="AP135" s="515">
        <v>350000</v>
      </c>
      <c r="AQ135" s="516">
        <v>0</v>
      </c>
      <c r="AR135" s="704">
        <v>0</v>
      </c>
      <c r="AS135" s="515">
        <v>102042</v>
      </c>
      <c r="AT135" s="515">
        <v>247958</v>
      </c>
      <c r="AU135" s="515">
        <v>102042</v>
      </c>
      <c r="AV135" s="516">
        <v>0</v>
      </c>
      <c r="AW135" s="515">
        <v>63994</v>
      </c>
      <c r="AX135" s="515">
        <v>38048</v>
      </c>
      <c r="AY135" s="515">
        <v>63994</v>
      </c>
      <c r="AZ135" s="516">
        <v>0</v>
      </c>
      <c r="BA135" s="516">
        <v>0</v>
      </c>
      <c r="BB135" s="640"/>
      <c r="BC135" s="675">
        <f t="shared" si="8"/>
        <v>0.29154857142857143</v>
      </c>
      <c r="BD135" s="675">
        <f t="shared" si="9"/>
        <v>0.62713392524646716</v>
      </c>
    </row>
    <row r="136" spans="1:56" ht="15" hidden="1" customHeight="1" x14ac:dyDescent="0.25">
      <c r="A136" s="642" t="str">
        <f t="shared" si="10"/>
        <v>A2048510</v>
      </c>
      <c r="B136" s="1091" t="s">
        <v>34</v>
      </c>
      <c r="C136" s="1120"/>
      <c r="D136" s="1091" t="s">
        <v>314</v>
      </c>
      <c r="E136" s="1120"/>
      <c r="F136" s="1091" t="s">
        <v>312</v>
      </c>
      <c r="G136" s="1120"/>
      <c r="H136" s="1091" t="s">
        <v>315</v>
      </c>
      <c r="I136" s="1120"/>
      <c r="J136" s="1091" t="s">
        <v>326</v>
      </c>
      <c r="K136" s="1120"/>
      <c r="L136" s="1120"/>
      <c r="M136" s="1091" t="s">
        <v>316</v>
      </c>
      <c r="N136" s="1120"/>
      <c r="O136" s="1120"/>
      <c r="P136" s="1091"/>
      <c r="Q136" s="1120"/>
      <c r="R136" s="1091"/>
      <c r="S136" s="1120"/>
      <c r="T136" s="1092" t="s">
        <v>96</v>
      </c>
      <c r="U136" s="1120"/>
      <c r="V136" s="1120"/>
      <c r="W136" s="1120"/>
      <c r="X136" s="1120"/>
      <c r="Y136" s="1120"/>
      <c r="Z136" s="1120"/>
      <c r="AA136" s="1120"/>
      <c r="AB136" s="1091" t="s">
        <v>305</v>
      </c>
      <c r="AC136" s="1120"/>
      <c r="AD136" s="1120"/>
      <c r="AE136" s="1120"/>
      <c r="AF136" s="1120"/>
      <c r="AG136" s="1091" t="s">
        <v>306</v>
      </c>
      <c r="AH136" s="1120"/>
      <c r="AI136" s="1120"/>
      <c r="AJ136" s="363" t="s">
        <v>85</v>
      </c>
      <c r="AK136" s="1093"/>
      <c r="AL136" s="1093"/>
      <c r="AM136" s="1093"/>
      <c r="AN136" s="1093"/>
      <c r="AO136" s="515">
        <v>185000000</v>
      </c>
      <c r="AP136" s="515">
        <v>185000000</v>
      </c>
      <c r="AQ136" s="516">
        <v>0</v>
      </c>
      <c r="AR136" s="704">
        <v>0</v>
      </c>
      <c r="AS136" s="515">
        <v>96920128</v>
      </c>
      <c r="AT136" s="515">
        <v>88079872</v>
      </c>
      <c r="AU136" s="515">
        <v>96920128</v>
      </c>
      <c r="AV136" s="516">
        <v>0</v>
      </c>
      <c r="AW136" s="515">
        <v>96920128</v>
      </c>
      <c r="AX136" s="516">
        <v>0</v>
      </c>
      <c r="AY136" s="515">
        <v>96920128</v>
      </c>
      <c r="AZ136" s="516">
        <v>0</v>
      </c>
      <c r="BA136" s="515">
        <v>132900</v>
      </c>
      <c r="BB136" s="640"/>
      <c r="BC136" s="675">
        <f t="shared" si="8"/>
        <v>0.52389258378378378</v>
      </c>
      <c r="BD136" s="675">
        <f t="shared" si="9"/>
        <v>1</v>
      </c>
    </row>
    <row r="137" spans="1:56" ht="15" hidden="1" customHeight="1" x14ac:dyDescent="0.25">
      <c r="A137" s="642" t="str">
        <f t="shared" si="10"/>
        <v>A2048610</v>
      </c>
      <c r="B137" s="1091" t="s">
        <v>34</v>
      </c>
      <c r="C137" s="1120"/>
      <c r="D137" s="1091" t="s">
        <v>314</v>
      </c>
      <c r="E137" s="1120"/>
      <c r="F137" s="1091" t="s">
        <v>312</v>
      </c>
      <c r="G137" s="1120"/>
      <c r="H137" s="1091" t="s">
        <v>315</v>
      </c>
      <c r="I137" s="1120"/>
      <c r="J137" s="1091" t="s">
        <v>326</v>
      </c>
      <c r="K137" s="1120"/>
      <c r="L137" s="1120"/>
      <c r="M137" s="1091" t="s">
        <v>324</v>
      </c>
      <c r="N137" s="1120"/>
      <c r="O137" s="1120"/>
      <c r="P137" s="1091"/>
      <c r="Q137" s="1120"/>
      <c r="R137" s="1091"/>
      <c r="S137" s="1120"/>
      <c r="T137" s="1092" t="s">
        <v>97</v>
      </c>
      <c r="U137" s="1120"/>
      <c r="V137" s="1120"/>
      <c r="W137" s="1120"/>
      <c r="X137" s="1120"/>
      <c r="Y137" s="1120"/>
      <c r="Z137" s="1120"/>
      <c r="AA137" s="1120"/>
      <c r="AB137" s="1091" t="s">
        <v>305</v>
      </c>
      <c r="AC137" s="1120"/>
      <c r="AD137" s="1120"/>
      <c r="AE137" s="1120"/>
      <c r="AF137" s="1120"/>
      <c r="AG137" s="1091" t="s">
        <v>306</v>
      </c>
      <c r="AH137" s="1120"/>
      <c r="AI137" s="1120"/>
      <c r="AJ137" s="363" t="s">
        <v>85</v>
      </c>
      <c r="AK137" s="1093"/>
      <c r="AL137" s="1093"/>
      <c r="AM137" s="1093"/>
      <c r="AN137" s="1093"/>
      <c r="AO137" s="515">
        <v>220000000</v>
      </c>
      <c r="AP137" s="515">
        <v>220000000</v>
      </c>
      <c r="AQ137" s="516">
        <v>0</v>
      </c>
      <c r="AR137" s="704">
        <v>0</v>
      </c>
      <c r="AS137" s="515">
        <v>138020996</v>
      </c>
      <c r="AT137" s="515">
        <v>81979004</v>
      </c>
      <c r="AU137" s="515">
        <v>138020996</v>
      </c>
      <c r="AV137" s="516">
        <v>0</v>
      </c>
      <c r="AW137" s="515">
        <v>138020996</v>
      </c>
      <c r="AX137" s="516">
        <v>0</v>
      </c>
      <c r="AY137" s="515">
        <v>138020996</v>
      </c>
      <c r="AZ137" s="516">
        <v>0</v>
      </c>
      <c r="BA137" s="516">
        <v>0</v>
      </c>
      <c r="BB137" s="640"/>
      <c r="BC137" s="675">
        <f t="shared" si="8"/>
        <v>0.62736816363636361</v>
      </c>
      <c r="BD137" s="675">
        <f t="shared" si="9"/>
        <v>1</v>
      </c>
    </row>
    <row r="138" spans="1:56" ht="15" hidden="1" customHeight="1" x14ac:dyDescent="0.25">
      <c r="A138" s="642" t="str">
        <f t="shared" si="10"/>
        <v>A204910</v>
      </c>
      <c r="B138" s="1089" t="s">
        <v>34</v>
      </c>
      <c r="C138" s="1120"/>
      <c r="D138" s="1089" t="s">
        <v>314</v>
      </c>
      <c r="E138" s="1120"/>
      <c r="F138" s="1089" t="s">
        <v>312</v>
      </c>
      <c r="G138" s="1120"/>
      <c r="H138" s="1089" t="s">
        <v>315</v>
      </c>
      <c r="I138" s="1120"/>
      <c r="J138" s="1089" t="s">
        <v>320</v>
      </c>
      <c r="K138" s="1120"/>
      <c r="L138" s="1120"/>
      <c r="M138" s="1089"/>
      <c r="N138" s="1120"/>
      <c r="O138" s="1120"/>
      <c r="P138" s="1089"/>
      <c r="Q138" s="1120"/>
      <c r="R138" s="1089"/>
      <c r="S138" s="1120"/>
      <c r="T138" s="1096" t="s">
        <v>256</v>
      </c>
      <c r="U138" s="1120"/>
      <c r="V138" s="1120"/>
      <c r="W138" s="1120"/>
      <c r="X138" s="1120"/>
      <c r="Y138" s="1120"/>
      <c r="Z138" s="1120"/>
      <c r="AA138" s="1120"/>
      <c r="AB138" s="1089" t="s">
        <v>305</v>
      </c>
      <c r="AC138" s="1120"/>
      <c r="AD138" s="1120"/>
      <c r="AE138" s="1120"/>
      <c r="AF138" s="1120"/>
      <c r="AG138" s="1089" t="s">
        <v>306</v>
      </c>
      <c r="AH138" s="1120"/>
      <c r="AI138" s="1120"/>
      <c r="AJ138" s="360" t="s">
        <v>85</v>
      </c>
      <c r="AK138" s="1090"/>
      <c r="AL138" s="1090"/>
      <c r="AM138" s="1090"/>
      <c r="AN138" s="1090"/>
      <c r="AO138" s="511">
        <v>597250000</v>
      </c>
      <c r="AP138" s="511">
        <v>575263740</v>
      </c>
      <c r="AQ138" s="511">
        <v>21986260</v>
      </c>
      <c r="AR138" s="703">
        <v>0</v>
      </c>
      <c r="AS138" s="511">
        <v>574786498</v>
      </c>
      <c r="AT138" s="511">
        <v>477242</v>
      </c>
      <c r="AU138" s="511">
        <v>574786498</v>
      </c>
      <c r="AV138" s="512">
        <v>0</v>
      </c>
      <c r="AW138" s="511">
        <v>574786498</v>
      </c>
      <c r="AX138" s="512">
        <v>0</v>
      </c>
      <c r="AY138" s="511">
        <v>574786498</v>
      </c>
      <c r="AZ138" s="512">
        <v>0</v>
      </c>
      <c r="BA138" s="512">
        <v>0</v>
      </c>
      <c r="BB138" s="640"/>
      <c r="BC138" s="675">
        <f t="shared" si="8"/>
        <v>0.96238844370029297</v>
      </c>
      <c r="BD138" s="675">
        <f t="shared" si="9"/>
        <v>1</v>
      </c>
    </row>
    <row r="139" spans="1:56" ht="15" hidden="1" customHeight="1" x14ac:dyDescent="0.25">
      <c r="A139" s="642" t="str">
        <f t="shared" si="10"/>
        <v>A2049110</v>
      </c>
      <c r="B139" s="1091" t="s">
        <v>34</v>
      </c>
      <c r="C139" s="1120"/>
      <c r="D139" s="1091" t="s">
        <v>314</v>
      </c>
      <c r="E139" s="1120"/>
      <c r="F139" s="1091" t="s">
        <v>312</v>
      </c>
      <c r="G139" s="1120"/>
      <c r="H139" s="1091" t="s">
        <v>315</v>
      </c>
      <c r="I139" s="1120"/>
      <c r="J139" s="1091" t="s">
        <v>320</v>
      </c>
      <c r="K139" s="1120"/>
      <c r="L139" s="1120"/>
      <c r="M139" s="1091" t="s">
        <v>311</v>
      </c>
      <c r="N139" s="1120"/>
      <c r="O139" s="1120"/>
      <c r="P139" s="1091"/>
      <c r="Q139" s="1120"/>
      <c r="R139" s="1091"/>
      <c r="S139" s="1120"/>
      <c r="T139" s="1092" t="s">
        <v>98</v>
      </c>
      <c r="U139" s="1120"/>
      <c r="V139" s="1120"/>
      <c r="W139" s="1120"/>
      <c r="X139" s="1120"/>
      <c r="Y139" s="1120"/>
      <c r="Z139" s="1120"/>
      <c r="AA139" s="1120"/>
      <c r="AB139" s="1091" t="s">
        <v>305</v>
      </c>
      <c r="AC139" s="1120"/>
      <c r="AD139" s="1120"/>
      <c r="AE139" s="1120"/>
      <c r="AF139" s="1120"/>
      <c r="AG139" s="1091" t="s">
        <v>306</v>
      </c>
      <c r="AH139" s="1120"/>
      <c r="AI139" s="1120"/>
      <c r="AJ139" s="363" t="s">
        <v>85</v>
      </c>
      <c r="AK139" s="1093"/>
      <c r="AL139" s="1093"/>
      <c r="AM139" s="1093"/>
      <c r="AN139" s="1093"/>
      <c r="AO139" s="515">
        <v>72100000</v>
      </c>
      <c r="AP139" s="515">
        <v>50113740</v>
      </c>
      <c r="AQ139" s="515">
        <v>21986260</v>
      </c>
      <c r="AR139" s="704">
        <v>0</v>
      </c>
      <c r="AS139" s="515">
        <v>50113740</v>
      </c>
      <c r="AT139" s="516">
        <v>0</v>
      </c>
      <c r="AU139" s="515">
        <v>50113740</v>
      </c>
      <c r="AV139" s="516">
        <v>0</v>
      </c>
      <c r="AW139" s="515">
        <v>50113740</v>
      </c>
      <c r="AX139" s="516">
        <v>0</v>
      </c>
      <c r="AY139" s="515">
        <v>50113740</v>
      </c>
      <c r="AZ139" s="516">
        <v>0</v>
      </c>
      <c r="BA139" s="516">
        <v>0</v>
      </c>
      <c r="BB139" s="640"/>
      <c r="BC139" s="675">
        <f t="shared" si="8"/>
        <v>0.69505880721220525</v>
      </c>
      <c r="BD139" s="675">
        <f t="shared" si="9"/>
        <v>1</v>
      </c>
    </row>
    <row r="140" spans="1:56" ht="15" hidden="1" customHeight="1" x14ac:dyDescent="0.25">
      <c r="A140" s="642" t="str">
        <f t="shared" si="10"/>
        <v>A2049810</v>
      </c>
      <c r="B140" s="1091" t="s">
        <v>34</v>
      </c>
      <c r="C140" s="1120"/>
      <c r="D140" s="1091" t="s">
        <v>314</v>
      </c>
      <c r="E140" s="1120"/>
      <c r="F140" s="1091" t="s">
        <v>312</v>
      </c>
      <c r="G140" s="1120"/>
      <c r="H140" s="1091" t="s">
        <v>315</v>
      </c>
      <c r="I140" s="1120"/>
      <c r="J140" s="1091" t="s">
        <v>320</v>
      </c>
      <c r="K140" s="1120"/>
      <c r="L140" s="1120"/>
      <c r="M140" s="1091" t="s">
        <v>326</v>
      </c>
      <c r="N140" s="1120"/>
      <c r="O140" s="1120"/>
      <c r="P140" s="1091"/>
      <c r="Q140" s="1120"/>
      <c r="R140" s="1091"/>
      <c r="S140" s="1120"/>
      <c r="T140" s="1092" t="s">
        <v>99</v>
      </c>
      <c r="U140" s="1120"/>
      <c r="V140" s="1120"/>
      <c r="W140" s="1120"/>
      <c r="X140" s="1120"/>
      <c r="Y140" s="1120"/>
      <c r="Z140" s="1120"/>
      <c r="AA140" s="1120"/>
      <c r="AB140" s="1091" t="s">
        <v>305</v>
      </c>
      <c r="AC140" s="1120"/>
      <c r="AD140" s="1120"/>
      <c r="AE140" s="1120"/>
      <c r="AF140" s="1120"/>
      <c r="AG140" s="1091" t="s">
        <v>306</v>
      </c>
      <c r="AH140" s="1120"/>
      <c r="AI140" s="1120"/>
      <c r="AJ140" s="363" t="s">
        <v>85</v>
      </c>
      <c r="AK140" s="1093"/>
      <c r="AL140" s="1093"/>
      <c r="AM140" s="1093"/>
      <c r="AN140" s="1093"/>
      <c r="AO140" s="515">
        <v>13373589</v>
      </c>
      <c r="AP140" s="515">
        <v>13373589</v>
      </c>
      <c r="AQ140" s="516">
        <v>0</v>
      </c>
      <c r="AR140" s="704">
        <v>0</v>
      </c>
      <c r="AS140" s="515">
        <v>13228888</v>
      </c>
      <c r="AT140" s="515">
        <v>144701</v>
      </c>
      <c r="AU140" s="515">
        <v>13228888</v>
      </c>
      <c r="AV140" s="516">
        <v>0</v>
      </c>
      <c r="AW140" s="515">
        <v>13228888</v>
      </c>
      <c r="AX140" s="516">
        <v>0</v>
      </c>
      <c r="AY140" s="515">
        <v>13228888</v>
      </c>
      <c r="AZ140" s="516">
        <v>0</v>
      </c>
      <c r="BA140" s="516">
        <v>0</v>
      </c>
      <c r="BB140" s="640"/>
      <c r="BC140" s="675">
        <f t="shared" si="8"/>
        <v>0.98918009219514669</v>
      </c>
      <c r="BD140" s="675">
        <f t="shared" si="9"/>
        <v>1</v>
      </c>
    </row>
    <row r="141" spans="1:56" ht="15" hidden="1" customHeight="1" x14ac:dyDescent="0.25">
      <c r="A141" s="642" t="str">
        <f t="shared" si="10"/>
        <v>A20491110</v>
      </c>
      <c r="B141" s="1091" t="s">
        <v>34</v>
      </c>
      <c r="C141" s="1120"/>
      <c r="D141" s="1091" t="s">
        <v>314</v>
      </c>
      <c r="E141" s="1120"/>
      <c r="F141" s="1091" t="s">
        <v>312</v>
      </c>
      <c r="G141" s="1120"/>
      <c r="H141" s="1091" t="s">
        <v>315</v>
      </c>
      <c r="I141" s="1120"/>
      <c r="J141" s="1091" t="s">
        <v>320</v>
      </c>
      <c r="K141" s="1120"/>
      <c r="L141" s="1120"/>
      <c r="M141" s="1091" t="s">
        <v>100</v>
      </c>
      <c r="N141" s="1120"/>
      <c r="O141" s="1120"/>
      <c r="P141" s="1091"/>
      <c r="Q141" s="1120"/>
      <c r="R141" s="1091"/>
      <c r="S141" s="1120"/>
      <c r="T141" s="1092" t="s">
        <v>101</v>
      </c>
      <c r="U141" s="1120"/>
      <c r="V141" s="1120"/>
      <c r="W141" s="1120"/>
      <c r="X141" s="1120"/>
      <c r="Y141" s="1120"/>
      <c r="Z141" s="1120"/>
      <c r="AA141" s="1120"/>
      <c r="AB141" s="1091" t="s">
        <v>305</v>
      </c>
      <c r="AC141" s="1120"/>
      <c r="AD141" s="1120"/>
      <c r="AE141" s="1120"/>
      <c r="AF141" s="1120"/>
      <c r="AG141" s="1091" t="s">
        <v>306</v>
      </c>
      <c r="AH141" s="1120"/>
      <c r="AI141" s="1120"/>
      <c r="AJ141" s="363" t="s">
        <v>85</v>
      </c>
      <c r="AK141" s="1093"/>
      <c r="AL141" s="1093"/>
      <c r="AM141" s="1093"/>
      <c r="AN141" s="1093"/>
      <c r="AO141" s="515">
        <v>511776411</v>
      </c>
      <c r="AP141" s="515">
        <v>511776411</v>
      </c>
      <c r="AQ141" s="516">
        <v>0</v>
      </c>
      <c r="AR141" s="704">
        <v>0</v>
      </c>
      <c r="AS141" s="515">
        <v>511443870</v>
      </c>
      <c r="AT141" s="515">
        <v>332541</v>
      </c>
      <c r="AU141" s="515">
        <v>511443870</v>
      </c>
      <c r="AV141" s="516">
        <v>0</v>
      </c>
      <c r="AW141" s="515">
        <v>511443870</v>
      </c>
      <c r="AX141" s="516">
        <v>0</v>
      </c>
      <c r="AY141" s="515">
        <v>511443870</v>
      </c>
      <c r="AZ141" s="516">
        <v>0</v>
      </c>
      <c r="BA141" s="516">
        <v>0</v>
      </c>
      <c r="BB141" s="640"/>
      <c r="BC141" s="675">
        <f t="shared" si="8"/>
        <v>0.99935022210314417</v>
      </c>
      <c r="BD141" s="675">
        <f t="shared" si="9"/>
        <v>1</v>
      </c>
    </row>
    <row r="142" spans="1:56" ht="15" hidden="1" customHeight="1" x14ac:dyDescent="0.25">
      <c r="A142" s="642" t="str">
        <f t="shared" si="10"/>
        <v>A2041010</v>
      </c>
      <c r="B142" s="1089" t="s">
        <v>34</v>
      </c>
      <c r="C142" s="1120"/>
      <c r="D142" s="1089" t="s">
        <v>314</v>
      </c>
      <c r="E142" s="1120"/>
      <c r="F142" s="1089" t="s">
        <v>312</v>
      </c>
      <c r="G142" s="1120"/>
      <c r="H142" s="1089" t="s">
        <v>315</v>
      </c>
      <c r="I142" s="1120"/>
      <c r="J142" s="1089" t="s">
        <v>85</v>
      </c>
      <c r="K142" s="1120"/>
      <c r="L142" s="1120"/>
      <c r="M142" s="1089"/>
      <c r="N142" s="1120"/>
      <c r="O142" s="1120"/>
      <c r="P142" s="1089"/>
      <c r="Q142" s="1120"/>
      <c r="R142" s="1089"/>
      <c r="S142" s="1120"/>
      <c r="T142" s="1096" t="s">
        <v>258</v>
      </c>
      <c r="U142" s="1120"/>
      <c r="V142" s="1120"/>
      <c r="W142" s="1120"/>
      <c r="X142" s="1120"/>
      <c r="Y142" s="1120"/>
      <c r="Z142" s="1120"/>
      <c r="AA142" s="1120"/>
      <c r="AB142" s="1089" t="s">
        <v>305</v>
      </c>
      <c r="AC142" s="1120"/>
      <c r="AD142" s="1120"/>
      <c r="AE142" s="1120"/>
      <c r="AF142" s="1120"/>
      <c r="AG142" s="1089" t="s">
        <v>306</v>
      </c>
      <c r="AH142" s="1120"/>
      <c r="AI142" s="1120"/>
      <c r="AJ142" s="360" t="s">
        <v>85</v>
      </c>
      <c r="AK142" s="1090"/>
      <c r="AL142" s="1090"/>
      <c r="AM142" s="1090"/>
      <c r="AN142" s="1090"/>
      <c r="AO142" s="511">
        <v>1603139548</v>
      </c>
      <c r="AP142" s="511">
        <v>1277298887</v>
      </c>
      <c r="AQ142" s="511">
        <v>325840661</v>
      </c>
      <c r="AR142" s="703">
        <v>0</v>
      </c>
      <c r="AS142" s="511">
        <v>1127694144</v>
      </c>
      <c r="AT142" s="511">
        <v>149604743</v>
      </c>
      <c r="AU142" s="511">
        <v>755131739</v>
      </c>
      <c r="AV142" s="511">
        <v>372562405</v>
      </c>
      <c r="AW142" s="511">
        <v>755131739</v>
      </c>
      <c r="AX142" s="512">
        <v>0</v>
      </c>
      <c r="AY142" s="511">
        <v>755131739</v>
      </c>
      <c r="AZ142" s="512">
        <v>0</v>
      </c>
      <c r="BA142" s="512">
        <v>0</v>
      </c>
      <c r="BB142" s="640"/>
      <c r="BC142" s="675">
        <f t="shared" si="8"/>
        <v>0.70342856016923616</v>
      </c>
      <c r="BD142" s="675">
        <f t="shared" si="9"/>
        <v>0.66962459902602811</v>
      </c>
    </row>
    <row r="143" spans="1:56" ht="15" hidden="1" customHeight="1" x14ac:dyDescent="0.25">
      <c r="A143" s="642" t="str">
        <f t="shared" si="10"/>
        <v>A20410110</v>
      </c>
      <c r="B143" s="1091" t="s">
        <v>34</v>
      </c>
      <c r="C143" s="1120"/>
      <c r="D143" s="1091" t="s">
        <v>314</v>
      </c>
      <c r="E143" s="1120"/>
      <c r="F143" s="1091" t="s">
        <v>312</v>
      </c>
      <c r="G143" s="1120"/>
      <c r="H143" s="1091" t="s">
        <v>315</v>
      </c>
      <c r="I143" s="1120"/>
      <c r="J143" s="1091" t="s">
        <v>85</v>
      </c>
      <c r="K143" s="1120"/>
      <c r="L143" s="1120"/>
      <c r="M143" s="1091" t="s">
        <v>311</v>
      </c>
      <c r="N143" s="1120"/>
      <c r="O143" s="1120"/>
      <c r="P143" s="1091"/>
      <c r="Q143" s="1120"/>
      <c r="R143" s="1091"/>
      <c r="S143" s="1120"/>
      <c r="T143" s="1092" t="s">
        <v>441</v>
      </c>
      <c r="U143" s="1120"/>
      <c r="V143" s="1120"/>
      <c r="W143" s="1120"/>
      <c r="X143" s="1120"/>
      <c r="Y143" s="1120"/>
      <c r="Z143" s="1120"/>
      <c r="AA143" s="1120"/>
      <c r="AB143" s="1091" t="s">
        <v>305</v>
      </c>
      <c r="AC143" s="1120"/>
      <c r="AD143" s="1120"/>
      <c r="AE143" s="1120"/>
      <c r="AF143" s="1120"/>
      <c r="AG143" s="1091" t="s">
        <v>306</v>
      </c>
      <c r="AH143" s="1120"/>
      <c r="AI143" s="1120"/>
      <c r="AJ143" s="363" t="s">
        <v>85</v>
      </c>
      <c r="AK143" s="1093"/>
      <c r="AL143" s="1093"/>
      <c r="AM143" s="1093"/>
      <c r="AN143" s="1093"/>
      <c r="AO143" s="515">
        <v>400000000</v>
      </c>
      <c r="AP143" s="515">
        <v>95200000</v>
      </c>
      <c r="AQ143" s="515">
        <v>304800000</v>
      </c>
      <c r="AR143" s="704">
        <v>0</v>
      </c>
      <c r="AS143" s="515">
        <v>72168000</v>
      </c>
      <c r="AT143" s="515">
        <v>23032000</v>
      </c>
      <c r="AU143" s="515">
        <v>14253140</v>
      </c>
      <c r="AV143" s="515">
        <v>57914860</v>
      </c>
      <c r="AW143" s="515">
        <v>14253140</v>
      </c>
      <c r="AX143" s="516">
        <v>0</v>
      </c>
      <c r="AY143" s="515">
        <v>14253140</v>
      </c>
      <c r="AZ143" s="516">
        <v>0</v>
      </c>
      <c r="BA143" s="516">
        <v>0</v>
      </c>
      <c r="BB143" s="640"/>
      <c r="BC143" s="675">
        <f t="shared" si="8"/>
        <v>0.18042</v>
      </c>
      <c r="BD143" s="675">
        <f t="shared" si="9"/>
        <v>0.1974994457377231</v>
      </c>
    </row>
    <row r="144" spans="1:56" ht="15" hidden="1" customHeight="1" x14ac:dyDescent="0.25">
      <c r="A144" s="642" t="str">
        <f t="shared" si="10"/>
        <v>A20410210</v>
      </c>
      <c r="B144" s="1091" t="s">
        <v>34</v>
      </c>
      <c r="C144" s="1120"/>
      <c r="D144" s="1091" t="s">
        <v>314</v>
      </c>
      <c r="E144" s="1120"/>
      <c r="F144" s="1091" t="s">
        <v>312</v>
      </c>
      <c r="G144" s="1120"/>
      <c r="H144" s="1091" t="s">
        <v>315</v>
      </c>
      <c r="I144" s="1120"/>
      <c r="J144" s="1091" t="s">
        <v>85</v>
      </c>
      <c r="K144" s="1120"/>
      <c r="L144" s="1120"/>
      <c r="M144" s="1091" t="s">
        <v>314</v>
      </c>
      <c r="N144" s="1120"/>
      <c r="O144" s="1120"/>
      <c r="P144" s="1091"/>
      <c r="Q144" s="1120"/>
      <c r="R144" s="1091"/>
      <c r="S144" s="1120"/>
      <c r="T144" s="1092" t="s">
        <v>102</v>
      </c>
      <c r="U144" s="1120"/>
      <c r="V144" s="1120"/>
      <c r="W144" s="1120"/>
      <c r="X144" s="1120"/>
      <c r="Y144" s="1120"/>
      <c r="Z144" s="1120"/>
      <c r="AA144" s="1120"/>
      <c r="AB144" s="1091" t="s">
        <v>305</v>
      </c>
      <c r="AC144" s="1120"/>
      <c r="AD144" s="1120"/>
      <c r="AE144" s="1120"/>
      <c r="AF144" s="1120"/>
      <c r="AG144" s="1091" t="s">
        <v>306</v>
      </c>
      <c r="AH144" s="1120"/>
      <c r="AI144" s="1120"/>
      <c r="AJ144" s="363" t="s">
        <v>85</v>
      </c>
      <c r="AK144" s="1093"/>
      <c r="AL144" s="1093"/>
      <c r="AM144" s="1093"/>
      <c r="AN144" s="1093"/>
      <c r="AO144" s="515">
        <v>1203139548</v>
      </c>
      <c r="AP144" s="515">
        <v>1182098887</v>
      </c>
      <c r="AQ144" s="515">
        <v>21040661</v>
      </c>
      <c r="AR144" s="704">
        <v>0</v>
      </c>
      <c r="AS144" s="515">
        <v>1055526144</v>
      </c>
      <c r="AT144" s="515">
        <v>126572743</v>
      </c>
      <c r="AU144" s="515">
        <v>740878599</v>
      </c>
      <c r="AV144" s="515">
        <v>314647545</v>
      </c>
      <c r="AW144" s="515">
        <v>740878599</v>
      </c>
      <c r="AX144" s="516">
        <v>0</v>
      </c>
      <c r="AY144" s="515">
        <v>740878599</v>
      </c>
      <c r="AZ144" s="516">
        <v>0</v>
      </c>
      <c r="BA144" s="516">
        <v>0</v>
      </c>
      <c r="BB144" s="640"/>
      <c r="BC144" s="675">
        <f t="shared" si="8"/>
        <v>0.87730982308296623</v>
      </c>
      <c r="BD144" s="675">
        <f t="shared" si="9"/>
        <v>0.70190454609904951</v>
      </c>
    </row>
    <row r="145" spans="1:56" ht="15" hidden="1" customHeight="1" x14ac:dyDescent="0.25">
      <c r="A145" s="642" t="str">
        <f t="shared" si="10"/>
        <v>A2041110</v>
      </c>
      <c r="B145" s="1089" t="s">
        <v>34</v>
      </c>
      <c r="C145" s="1120"/>
      <c r="D145" s="1089" t="s">
        <v>314</v>
      </c>
      <c r="E145" s="1120"/>
      <c r="F145" s="1089" t="s">
        <v>312</v>
      </c>
      <c r="G145" s="1120"/>
      <c r="H145" s="1089" t="s">
        <v>315</v>
      </c>
      <c r="I145" s="1120"/>
      <c r="J145" s="1089" t="s">
        <v>100</v>
      </c>
      <c r="K145" s="1120"/>
      <c r="L145" s="1120"/>
      <c r="M145" s="1089"/>
      <c r="N145" s="1120"/>
      <c r="O145" s="1120"/>
      <c r="P145" s="1089"/>
      <c r="Q145" s="1120"/>
      <c r="R145" s="1089"/>
      <c r="S145" s="1120"/>
      <c r="T145" s="1096" t="s">
        <v>259</v>
      </c>
      <c r="U145" s="1120"/>
      <c r="V145" s="1120"/>
      <c r="W145" s="1120"/>
      <c r="X145" s="1120"/>
      <c r="Y145" s="1120"/>
      <c r="Z145" s="1120"/>
      <c r="AA145" s="1120"/>
      <c r="AB145" s="1089" t="s">
        <v>305</v>
      </c>
      <c r="AC145" s="1120"/>
      <c r="AD145" s="1120"/>
      <c r="AE145" s="1120"/>
      <c r="AF145" s="1120"/>
      <c r="AG145" s="1089" t="s">
        <v>306</v>
      </c>
      <c r="AH145" s="1120"/>
      <c r="AI145" s="1120"/>
      <c r="AJ145" s="360" t="s">
        <v>85</v>
      </c>
      <c r="AK145" s="1090"/>
      <c r="AL145" s="1090"/>
      <c r="AM145" s="1090"/>
      <c r="AN145" s="1090"/>
      <c r="AO145" s="511">
        <v>298000000</v>
      </c>
      <c r="AP145" s="511">
        <v>298000000</v>
      </c>
      <c r="AQ145" s="512">
        <v>0</v>
      </c>
      <c r="AR145" s="703">
        <v>0</v>
      </c>
      <c r="AS145" s="511">
        <v>247439227</v>
      </c>
      <c r="AT145" s="511">
        <v>50560773</v>
      </c>
      <c r="AU145" s="511">
        <v>233466003</v>
      </c>
      <c r="AV145" s="511">
        <v>13973224</v>
      </c>
      <c r="AW145" s="511">
        <v>233466003</v>
      </c>
      <c r="AX145" s="512">
        <v>0</v>
      </c>
      <c r="AY145" s="511">
        <v>233466003</v>
      </c>
      <c r="AZ145" s="512">
        <v>0</v>
      </c>
      <c r="BA145" s="511">
        <v>1237429</v>
      </c>
      <c r="BB145" s="640"/>
      <c r="BC145" s="675">
        <f t="shared" si="8"/>
        <v>0.8303329765100671</v>
      </c>
      <c r="BD145" s="675">
        <f t="shared" si="9"/>
        <v>0.9435286628987084</v>
      </c>
    </row>
    <row r="146" spans="1:56" ht="15" hidden="1" customHeight="1" x14ac:dyDescent="0.25">
      <c r="A146" s="642" t="str">
        <f t="shared" si="10"/>
        <v>A2041113</v>
      </c>
      <c r="B146" s="1089" t="s">
        <v>34</v>
      </c>
      <c r="C146" s="1120"/>
      <c r="D146" s="1089" t="s">
        <v>314</v>
      </c>
      <c r="E146" s="1120"/>
      <c r="F146" s="1089" t="s">
        <v>312</v>
      </c>
      <c r="G146" s="1120"/>
      <c r="H146" s="1089" t="s">
        <v>315</v>
      </c>
      <c r="I146" s="1120"/>
      <c r="J146" s="1089" t="s">
        <v>100</v>
      </c>
      <c r="K146" s="1120"/>
      <c r="L146" s="1120"/>
      <c r="M146" s="1089"/>
      <c r="N146" s="1120"/>
      <c r="O146" s="1120"/>
      <c r="P146" s="1089"/>
      <c r="Q146" s="1120"/>
      <c r="R146" s="1089"/>
      <c r="S146" s="1120"/>
      <c r="T146" s="1096" t="s">
        <v>259</v>
      </c>
      <c r="U146" s="1120"/>
      <c r="V146" s="1120"/>
      <c r="W146" s="1120"/>
      <c r="X146" s="1120"/>
      <c r="Y146" s="1120"/>
      <c r="Z146" s="1120"/>
      <c r="AA146" s="1120"/>
      <c r="AB146" s="1089" t="s">
        <v>305</v>
      </c>
      <c r="AC146" s="1120"/>
      <c r="AD146" s="1120"/>
      <c r="AE146" s="1120"/>
      <c r="AF146" s="1120"/>
      <c r="AG146" s="1089" t="s">
        <v>306</v>
      </c>
      <c r="AH146" s="1120"/>
      <c r="AI146" s="1120"/>
      <c r="AJ146" s="360" t="s">
        <v>335</v>
      </c>
      <c r="AK146" s="1090"/>
      <c r="AL146" s="1090"/>
      <c r="AM146" s="1090"/>
      <c r="AN146" s="1090"/>
      <c r="AO146" s="511">
        <v>550000000</v>
      </c>
      <c r="AP146" s="511">
        <v>550000000</v>
      </c>
      <c r="AQ146" s="512">
        <v>0</v>
      </c>
      <c r="AR146" s="703">
        <v>0</v>
      </c>
      <c r="AS146" s="511">
        <v>324598665</v>
      </c>
      <c r="AT146" s="511">
        <v>225401335</v>
      </c>
      <c r="AU146" s="511">
        <v>2555366</v>
      </c>
      <c r="AV146" s="511">
        <v>322043299</v>
      </c>
      <c r="AW146" s="512">
        <v>0</v>
      </c>
      <c r="AX146" s="511">
        <v>2555366</v>
      </c>
      <c r="AY146" s="512">
        <v>0</v>
      </c>
      <c r="AZ146" s="512">
        <v>0</v>
      </c>
      <c r="BA146" s="512">
        <v>0</v>
      </c>
      <c r="BB146" s="640"/>
      <c r="BC146" s="675">
        <f t="shared" si="8"/>
        <v>0.59017939090909088</v>
      </c>
      <c r="BD146" s="675">
        <f t="shared" si="9"/>
        <v>0</v>
      </c>
    </row>
    <row r="147" spans="1:56" ht="15" hidden="1" customHeight="1" x14ac:dyDescent="0.25">
      <c r="A147" s="642" t="str">
        <f t="shared" si="10"/>
        <v>A20411110</v>
      </c>
      <c r="B147" s="1091" t="s">
        <v>34</v>
      </c>
      <c r="C147" s="1120"/>
      <c r="D147" s="1091" t="s">
        <v>314</v>
      </c>
      <c r="E147" s="1120"/>
      <c r="F147" s="1091" t="s">
        <v>312</v>
      </c>
      <c r="G147" s="1120"/>
      <c r="H147" s="1091" t="s">
        <v>315</v>
      </c>
      <c r="I147" s="1120"/>
      <c r="J147" s="1091" t="s">
        <v>100</v>
      </c>
      <c r="K147" s="1120"/>
      <c r="L147" s="1120"/>
      <c r="M147" s="1091" t="s">
        <v>311</v>
      </c>
      <c r="N147" s="1120"/>
      <c r="O147" s="1120"/>
      <c r="P147" s="1091"/>
      <c r="Q147" s="1120"/>
      <c r="R147" s="1091"/>
      <c r="S147" s="1120"/>
      <c r="T147" s="1092" t="s">
        <v>103</v>
      </c>
      <c r="U147" s="1120"/>
      <c r="V147" s="1120"/>
      <c r="W147" s="1120"/>
      <c r="X147" s="1120"/>
      <c r="Y147" s="1120"/>
      <c r="Z147" s="1120"/>
      <c r="AA147" s="1120"/>
      <c r="AB147" s="1091" t="s">
        <v>305</v>
      </c>
      <c r="AC147" s="1120"/>
      <c r="AD147" s="1120"/>
      <c r="AE147" s="1120"/>
      <c r="AF147" s="1120"/>
      <c r="AG147" s="1091" t="s">
        <v>306</v>
      </c>
      <c r="AH147" s="1120"/>
      <c r="AI147" s="1120"/>
      <c r="AJ147" s="363" t="s">
        <v>85</v>
      </c>
      <c r="AK147" s="1093"/>
      <c r="AL147" s="1093"/>
      <c r="AM147" s="1093"/>
      <c r="AN147" s="1093"/>
      <c r="AO147" s="515">
        <v>110000000</v>
      </c>
      <c r="AP147" s="515">
        <v>110000000</v>
      </c>
      <c r="AQ147" s="516">
        <v>0</v>
      </c>
      <c r="AR147" s="704">
        <v>0</v>
      </c>
      <c r="AS147" s="515">
        <v>99296084</v>
      </c>
      <c r="AT147" s="515">
        <v>10703916</v>
      </c>
      <c r="AU147" s="515">
        <v>85586438</v>
      </c>
      <c r="AV147" s="515">
        <v>13709646</v>
      </c>
      <c r="AW147" s="515">
        <v>85586438</v>
      </c>
      <c r="AX147" s="516">
        <v>0</v>
      </c>
      <c r="AY147" s="515">
        <v>85586438</v>
      </c>
      <c r="AZ147" s="516">
        <v>0</v>
      </c>
      <c r="BA147" s="516">
        <v>0</v>
      </c>
      <c r="BB147" s="640"/>
      <c r="BC147" s="675">
        <f t="shared" si="8"/>
        <v>0.90269167272727269</v>
      </c>
      <c r="BD147" s="675">
        <f t="shared" si="9"/>
        <v>0.86193165482739476</v>
      </c>
    </row>
    <row r="148" spans="1:56" ht="15" hidden="1" customHeight="1" x14ac:dyDescent="0.25">
      <c r="A148" s="642" t="str">
        <f t="shared" si="10"/>
        <v>A20411113</v>
      </c>
      <c r="B148" s="1091" t="s">
        <v>34</v>
      </c>
      <c r="C148" s="1120"/>
      <c r="D148" s="1091" t="s">
        <v>314</v>
      </c>
      <c r="E148" s="1120"/>
      <c r="F148" s="1091" t="s">
        <v>312</v>
      </c>
      <c r="G148" s="1120"/>
      <c r="H148" s="1091" t="s">
        <v>315</v>
      </c>
      <c r="I148" s="1120"/>
      <c r="J148" s="1091" t="s">
        <v>100</v>
      </c>
      <c r="K148" s="1120"/>
      <c r="L148" s="1120"/>
      <c r="M148" s="1091" t="s">
        <v>311</v>
      </c>
      <c r="N148" s="1120"/>
      <c r="O148" s="1120"/>
      <c r="P148" s="1091"/>
      <c r="Q148" s="1120"/>
      <c r="R148" s="1091"/>
      <c r="S148" s="1120"/>
      <c r="T148" s="1092" t="s">
        <v>103</v>
      </c>
      <c r="U148" s="1120"/>
      <c r="V148" s="1120"/>
      <c r="W148" s="1120"/>
      <c r="X148" s="1120"/>
      <c r="Y148" s="1120"/>
      <c r="Z148" s="1120"/>
      <c r="AA148" s="1120"/>
      <c r="AB148" s="1091" t="s">
        <v>305</v>
      </c>
      <c r="AC148" s="1120"/>
      <c r="AD148" s="1120"/>
      <c r="AE148" s="1120"/>
      <c r="AF148" s="1120"/>
      <c r="AG148" s="1091" t="s">
        <v>306</v>
      </c>
      <c r="AH148" s="1120"/>
      <c r="AI148" s="1120"/>
      <c r="AJ148" s="363" t="s">
        <v>335</v>
      </c>
      <c r="AK148" s="1093"/>
      <c r="AL148" s="1093"/>
      <c r="AM148" s="1093"/>
      <c r="AN148" s="1093"/>
      <c r="AO148" s="515">
        <v>50000000</v>
      </c>
      <c r="AP148" s="515">
        <v>50000000</v>
      </c>
      <c r="AQ148" s="516">
        <v>0</v>
      </c>
      <c r="AR148" s="704">
        <v>0</v>
      </c>
      <c r="AS148" s="515">
        <v>50000000</v>
      </c>
      <c r="AT148" s="516">
        <v>0</v>
      </c>
      <c r="AU148" s="516">
        <v>0</v>
      </c>
      <c r="AV148" s="515">
        <v>50000000</v>
      </c>
      <c r="AW148" s="516">
        <v>0</v>
      </c>
      <c r="AX148" s="516">
        <v>0</v>
      </c>
      <c r="AY148" s="516">
        <v>0</v>
      </c>
      <c r="AZ148" s="516">
        <v>0</v>
      </c>
      <c r="BA148" s="516">
        <v>0</v>
      </c>
      <c r="BB148" s="640"/>
      <c r="BC148" s="675">
        <f t="shared" si="8"/>
        <v>1</v>
      </c>
      <c r="BD148" s="675">
        <f t="shared" si="9"/>
        <v>0</v>
      </c>
    </row>
    <row r="149" spans="1:56" ht="15" hidden="1" customHeight="1" x14ac:dyDescent="0.25">
      <c r="A149" s="642" t="str">
        <f t="shared" si="10"/>
        <v>A20411210</v>
      </c>
      <c r="B149" s="1091" t="s">
        <v>34</v>
      </c>
      <c r="C149" s="1120"/>
      <c r="D149" s="1091" t="s">
        <v>314</v>
      </c>
      <c r="E149" s="1120"/>
      <c r="F149" s="1091" t="s">
        <v>312</v>
      </c>
      <c r="G149" s="1120"/>
      <c r="H149" s="1091" t="s">
        <v>315</v>
      </c>
      <c r="I149" s="1120"/>
      <c r="J149" s="1091" t="s">
        <v>100</v>
      </c>
      <c r="K149" s="1120"/>
      <c r="L149" s="1120"/>
      <c r="M149" s="1091" t="s">
        <v>314</v>
      </c>
      <c r="N149" s="1120"/>
      <c r="O149" s="1120"/>
      <c r="P149" s="1091"/>
      <c r="Q149" s="1120"/>
      <c r="R149" s="1091"/>
      <c r="S149" s="1120"/>
      <c r="T149" s="1092" t="s">
        <v>104</v>
      </c>
      <c r="U149" s="1120"/>
      <c r="V149" s="1120"/>
      <c r="W149" s="1120"/>
      <c r="X149" s="1120"/>
      <c r="Y149" s="1120"/>
      <c r="Z149" s="1120"/>
      <c r="AA149" s="1120"/>
      <c r="AB149" s="1091" t="s">
        <v>305</v>
      </c>
      <c r="AC149" s="1120"/>
      <c r="AD149" s="1120"/>
      <c r="AE149" s="1120"/>
      <c r="AF149" s="1120"/>
      <c r="AG149" s="1091" t="s">
        <v>306</v>
      </c>
      <c r="AH149" s="1120"/>
      <c r="AI149" s="1120"/>
      <c r="AJ149" s="363" t="s">
        <v>85</v>
      </c>
      <c r="AK149" s="1093"/>
      <c r="AL149" s="1093"/>
      <c r="AM149" s="1093"/>
      <c r="AN149" s="1093"/>
      <c r="AO149" s="515">
        <v>188000000</v>
      </c>
      <c r="AP149" s="515">
        <v>188000000</v>
      </c>
      <c r="AQ149" s="516">
        <v>0</v>
      </c>
      <c r="AR149" s="704">
        <v>0</v>
      </c>
      <c r="AS149" s="515">
        <v>148143143</v>
      </c>
      <c r="AT149" s="515">
        <v>39856857</v>
      </c>
      <c r="AU149" s="515">
        <v>147879565</v>
      </c>
      <c r="AV149" s="515">
        <v>263578</v>
      </c>
      <c r="AW149" s="515">
        <v>147879565</v>
      </c>
      <c r="AX149" s="516">
        <v>0</v>
      </c>
      <c r="AY149" s="515">
        <v>147879565</v>
      </c>
      <c r="AZ149" s="516">
        <v>0</v>
      </c>
      <c r="BA149" s="515">
        <v>1237429</v>
      </c>
      <c r="BB149" s="640"/>
      <c r="BC149" s="675">
        <f t="shared" si="8"/>
        <v>0.78799544148936174</v>
      </c>
      <c r="BD149" s="675">
        <f t="shared" si="9"/>
        <v>0.99822078838978057</v>
      </c>
    </row>
    <row r="150" spans="1:56" ht="15" hidden="1" customHeight="1" x14ac:dyDescent="0.25">
      <c r="A150" s="642" t="str">
        <f t="shared" si="10"/>
        <v>A20411213</v>
      </c>
      <c r="B150" s="1091" t="s">
        <v>34</v>
      </c>
      <c r="C150" s="1120"/>
      <c r="D150" s="1091" t="s">
        <v>314</v>
      </c>
      <c r="E150" s="1120"/>
      <c r="F150" s="1091" t="s">
        <v>312</v>
      </c>
      <c r="G150" s="1120"/>
      <c r="H150" s="1091" t="s">
        <v>315</v>
      </c>
      <c r="I150" s="1120"/>
      <c r="J150" s="1091" t="s">
        <v>100</v>
      </c>
      <c r="K150" s="1120"/>
      <c r="L150" s="1120"/>
      <c r="M150" s="1091" t="s">
        <v>314</v>
      </c>
      <c r="N150" s="1120"/>
      <c r="O150" s="1120"/>
      <c r="P150" s="1091"/>
      <c r="Q150" s="1120"/>
      <c r="R150" s="1091"/>
      <c r="S150" s="1120"/>
      <c r="T150" s="1092" t="s">
        <v>104</v>
      </c>
      <c r="U150" s="1120"/>
      <c r="V150" s="1120"/>
      <c r="W150" s="1120"/>
      <c r="X150" s="1120"/>
      <c r="Y150" s="1120"/>
      <c r="Z150" s="1120"/>
      <c r="AA150" s="1120"/>
      <c r="AB150" s="1091" t="s">
        <v>305</v>
      </c>
      <c r="AC150" s="1120"/>
      <c r="AD150" s="1120"/>
      <c r="AE150" s="1120"/>
      <c r="AF150" s="1120"/>
      <c r="AG150" s="1091" t="s">
        <v>306</v>
      </c>
      <c r="AH150" s="1120"/>
      <c r="AI150" s="1120"/>
      <c r="AJ150" s="363" t="s">
        <v>335</v>
      </c>
      <c r="AK150" s="1093"/>
      <c r="AL150" s="1093"/>
      <c r="AM150" s="1093"/>
      <c r="AN150" s="1093"/>
      <c r="AO150" s="515">
        <v>500000000</v>
      </c>
      <c r="AP150" s="515">
        <v>500000000</v>
      </c>
      <c r="AQ150" s="516">
        <v>0</v>
      </c>
      <c r="AR150" s="704">
        <v>0</v>
      </c>
      <c r="AS150" s="515">
        <v>274598665</v>
      </c>
      <c r="AT150" s="515">
        <v>225401335</v>
      </c>
      <c r="AU150" s="515">
        <v>2555366</v>
      </c>
      <c r="AV150" s="515">
        <v>272043299</v>
      </c>
      <c r="AW150" s="516">
        <v>0</v>
      </c>
      <c r="AX150" s="515">
        <v>2555366</v>
      </c>
      <c r="AY150" s="516">
        <v>0</v>
      </c>
      <c r="AZ150" s="516">
        <v>0</v>
      </c>
      <c r="BA150" s="516">
        <v>0</v>
      </c>
      <c r="BB150" s="640"/>
      <c r="BC150" s="675">
        <f t="shared" si="8"/>
        <v>0.54919733000000004</v>
      </c>
      <c r="BD150" s="675">
        <f t="shared" si="9"/>
        <v>0</v>
      </c>
    </row>
    <row r="151" spans="1:56" ht="15" hidden="1" customHeight="1" x14ac:dyDescent="0.25">
      <c r="A151" s="642" t="str">
        <f t="shared" si="10"/>
        <v>A2041410</v>
      </c>
      <c r="B151" s="1091" t="s">
        <v>34</v>
      </c>
      <c r="C151" s="1120"/>
      <c r="D151" s="1091" t="s">
        <v>314</v>
      </c>
      <c r="E151" s="1120"/>
      <c r="F151" s="1091" t="s">
        <v>312</v>
      </c>
      <c r="G151" s="1120"/>
      <c r="H151" s="1091" t="s">
        <v>315</v>
      </c>
      <c r="I151" s="1120"/>
      <c r="J151" s="1091" t="s">
        <v>317</v>
      </c>
      <c r="K151" s="1120"/>
      <c r="L151" s="1120"/>
      <c r="M151" s="1091"/>
      <c r="N151" s="1120"/>
      <c r="O151" s="1120"/>
      <c r="P151" s="1091"/>
      <c r="Q151" s="1120"/>
      <c r="R151" s="1091"/>
      <c r="S151" s="1120"/>
      <c r="T151" s="1092" t="s">
        <v>442</v>
      </c>
      <c r="U151" s="1120"/>
      <c r="V151" s="1120"/>
      <c r="W151" s="1120"/>
      <c r="X151" s="1120"/>
      <c r="Y151" s="1120"/>
      <c r="Z151" s="1120"/>
      <c r="AA151" s="1120"/>
      <c r="AB151" s="1091" t="s">
        <v>305</v>
      </c>
      <c r="AC151" s="1120"/>
      <c r="AD151" s="1120"/>
      <c r="AE151" s="1120"/>
      <c r="AF151" s="1120"/>
      <c r="AG151" s="1091" t="s">
        <v>306</v>
      </c>
      <c r="AH151" s="1120"/>
      <c r="AI151" s="1120"/>
      <c r="AJ151" s="363" t="s">
        <v>85</v>
      </c>
      <c r="AK151" s="1093"/>
      <c r="AL151" s="1093"/>
      <c r="AM151" s="1093"/>
      <c r="AN151" s="1093"/>
      <c r="AO151" s="515">
        <v>2500000</v>
      </c>
      <c r="AP151" s="515">
        <v>943940</v>
      </c>
      <c r="AQ151" s="515">
        <v>1556060</v>
      </c>
      <c r="AR151" s="704">
        <v>0</v>
      </c>
      <c r="AS151" s="515">
        <v>943940</v>
      </c>
      <c r="AT151" s="516">
        <v>0</v>
      </c>
      <c r="AU151" s="515">
        <v>943940</v>
      </c>
      <c r="AV151" s="516">
        <v>0</v>
      </c>
      <c r="AW151" s="515">
        <v>943940</v>
      </c>
      <c r="AX151" s="516">
        <v>0</v>
      </c>
      <c r="AY151" s="515">
        <v>943940</v>
      </c>
      <c r="AZ151" s="516">
        <v>0</v>
      </c>
      <c r="BA151" s="516">
        <v>0</v>
      </c>
      <c r="BB151" s="640"/>
      <c r="BC151" s="675">
        <f t="shared" si="8"/>
        <v>0.37757600000000002</v>
      </c>
      <c r="BD151" s="675">
        <f t="shared" si="9"/>
        <v>1</v>
      </c>
    </row>
    <row r="152" spans="1:56" ht="15" hidden="1" customHeight="1" x14ac:dyDescent="0.25">
      <c r="A152" s="642" t="str">
        <f t="shared" si="10"/>
        <v>A2042110</v>
      </c>
      <c r="B152" s="1089" t="s">
        <v>34</v>
      </c>
      <c r="C152" s="1120"/>
      <c r="D152" s="1089" t="s">
        <v>314</v>
      </c>
      <c r="E152" s="1120"/>
      <c r="F152" s="1089" t="s">
        <v>312</v>
      </c>
      <c r="G152" s="1120"/>
      <c r="H152" s="1089" t="s">
        <v>315</v>
      </c>
      <c r="I152" s="1120"/>
      <c r="J152" s="1089" t="s">
        <v>333</v>
      </c>
      <c r="K152" s="1120"/>
      <c r="L152" s="1120"/>
      <c r="M152" s="1089"/>
      <c r="N152" s="1120"/>
      <c r="O152" s="1120"/>
      <c r="P152" s="1089"/>
      <c r="Q152" s="1120"/>
      <c r="R152" s="1089"/>
      <c r="S152" s="1120"/>
      <c r="T152" s="1096" t="s">
        <v>338</v>
      </c>
      <c r="U152" s="1120"/>
      <c r="V152" s="1120"/>
      <c r="W152" s="1120"/>
      <c r="X152" s="1120"/>
      <c r="Y152" s="1120"/>
      <c r="Z152" s="1120"/>
      <c r="AA152" s="1120"/>
      <c r="AB152" s="1089" t="s">
        <v>305</v>
      </c>
      <c r="AC152" s="1120"/>
      <c r="AD152" s="1120"/>
      <c r="AE152" s="1120"/>
      <c r="AF152" s="1120"/>
      <c r="AG152" s="1089" t="s">
        <v>306</v>
      </c>
      <c r="AH152" s="1120"/>
      <c r="AI152" s="1120"/>
      <c r="AJ152" s="360" t="s">
        <v>85</v>
      </c>
      <c r="AK152" s="1090"/>
      <c r="AL152" s="1090"/>
      <c r="AM152" s="1090"/>
      <c r="AN152" s="1090"/>
      <c r="AO152" s="511">
        <v>88570000</v>
      </c>
      <c r="AP152" s="511">
        <v>66320000</v>
      </c>
      <c r="AQ152" s="511">
        <v>22250000</v>
      </c>
      <c r="AR152" s="703">
        <v>0</v>
      </c>
      <c r="AS152" s="511">
        <v>66320000</v>
      </c>
      <c r="AT152" s="512">
        <v>0</v>
      </c>
      <c r="AU152" s="511">
        <v>66320000</v>
      </c>
      <c r="AV152" s="512">
        <v>0</v>
      </c>
      <c r="AW152" s="511">
        <v>66320000</v>
      </c>
      <c r="AX152" s="512">
        <v>0</v>
      </c>
      <c r="AY152" s="511">
        <v>66320000</v>
      </c>
      <c r="AZ152" s="512">
        <v>0</v>
      </c>
      <c r="BA152" s="512">
        <v>0</v>
      </c>
      <c r="BB152" s="640"/>
      <c r="BC152" s="675">
        <f t="shared" si="8"/>
        <v>0.74878627074630233</v>
      </c>
      <c r="BD152" s="675">
        <f t="shared" si="9"/>
        <v>1</v>
      </c>
    </row>
    <row r="153" spans="1:56" ht="15" hidden="1" customHeight="1" x14ac:dyDescent="0.25">
      <c r="A153" s="642" t="str">
        <f t="shared" si="10"/>
        <v>A2042113</v>
      </c>
      <c r="B153" s="1089" t="s">
        <v>34</v>
      </c>
      <c r="C153" s="1120"/>
      <c r="D153" s="1089" t="s">
        <v>314</v>
      </c>
      <c r="E153" s="1120"/>
      <c r="F153" s="1089" t="s">
        <v>312</v>
      </c>
      <c r="G153" s="1120"/>
      <c r="H153" s="1089" t="s">
        <v>315</v>
      </c>
      <c r="I153" s="1120"/>
      <c r="J153" s="1089" t="s">
        <v>333</v>
      </c>
      <c r="K153" s="1120"/>
      <c r="L153" s="1120"/>
      <c r="M153" s="1089"/>
      <c r="N153" s="1120"/>
      <c r="O153" s="1120"/>
      <c r="P153" s="1089"/>
      <c r="Q153" s="1120"/>
      <c r="R153" s="1089"/>
      <c r="S153" s="1120"/>
      <c r="T153" s="1096" t="s">
        <v>338</v>
      </c>
      <c r="U153" s="1120"/>
      <c r="V153" s="1120"/>
      <c r="W153" s="1120"/>
      <c r="X153" s="1120"/>
      <c r="Y153" s="1120"/>
      <c r="Z153" s="1120"/>
      <c r="AA153" s="1120"/>
      <c r="AB153" s="1089" t="s">
        <v>305</v>
      </c>
      <c r="AC153" s="1120"/>
      <c r="AD153" s="1120"/>
      <c r="AE153" s="1120"/>
      <c r="AF153" s="1120"/>
      <c r="AG153" s="1089" t="s">
        <v>306</v>
      </c>
      <c r="AH153" s="1120"/>
      <c r="AI153" s="1120"/>
      <c r="AJ153" s="360" t="s">
        <v>335</v>
      </c>
      <c r="AK153" s="1090"/>
      <c r="AL153" s="1090"/>
      <c r="AM153" s="1090"/>
      <c r="AN153" s="1090"/>
      <c r="AO153" s="511">
        <v>120000000</v>
      </c>
      <c r="AP153" s="512">
        <v>0</v>
      </c>
      <c r="AQ153" s="511">
        <v>120000000</v>
      </c>
      <c r="AR153" s="703">
        <v>0</v>
      </c>
      <c r="AS153" s="512">
        <v>0</v>
      </c>
      <c r="AT153" s="512">
        <v>0</v>
      </c>
      <c r="AU153" s="512">
        <v>0</v>
      </c>
      <c r="AV153" s="512">
        <v>0</v>
      </c>
      <c r="AW153" s="512">
        <v>0</v>
      </c>
      <c r="AX153" s="512">
        <v>0</v>
      </c>
      <c r="AY153" s="512">
        <v>0</v>
      </c>
      <c r="AZ153" s="512">
        <v>0</v>
      </c>
      <c r="BA153" s="512">
        <v>0</v>
      </c>
      <c r="BB153" s="640"/>
      <c r="BC153" s="675">
        <f t="shared" si="8"/>
        <v>0</v>
      </c>
      <c r="BD153" s="675" t="e">
        <f t="shared" si="9"/>
        <v>#DIV/0!</v>
      </c>
    </row>
    <row r="154" spans="1:56" ht="15" hidden="1" customHeight="1" x14ac:dyDescent="0.25">
      <c r="A154" s="642" t="str">
        <f t="shared" si="10"/>
        <v>A20421110</v>
      </c>
      <c r="B154" s="1091" t="s">
        <v>34</v>
      </c>
      <c r="C154" s="1120"/>
      <c r="D154" s="1091" t="s">
        <v>314</v>
      </c>
      <c r="E154" s="1120"/>
      <c r="F154" s="1091" t="s">
        <v>312</v>
      </c>
      <c r="G154" s="1120"/>
      <c r="H154" s="1091" t="s">
        <v>315</v>
      </c>
      <c r="I154" s="1120"/>
      <c r="J154" s="1091" t="s">
        <v>333</v>
      </c>
      <c r="K154" s="1120"/>
      <c r="L154" s="1120"/>
      <c r="M154" s="1091" t="s">
        <v>311</v>
      </c>
      <c r="N154" s="1120"/>
      <c r="O154" s="1120"/>
      <c r="P154" s="1091"/>
      <c r="Q154" s="1120"/>
      <c r="R154" s="1091"/>
      <c r="S154" s="1120"/>
      <c r="T154" s="1092" t="s">
        <v>105</v>
      </c>
      <c r="U154" s="1120"/>
      <c r="V154" s="1120"/>
      <c r="W154" s="1120"/>
      <c r="X154" s="1120"/>
      <c r="Y154" s="1120"/>
      <c r="Z154" s="1120"/>
      <c r="AA154" s="1120"/>
      <c r="AB154" s="1091" t="s">
        <v>305</v>
      </c>
      <c r="AC154" s="1120"/>
      <c r="AD154" s="1120"/>
      <c r="AE154" s="1120"/>
      <c r="AF154" s="1120"/>
      <c r="AG154" s="1091" t="s">
        <v>306</v>
      </c>
      <c r="AH154" s="1120"/>
      <c r="AI154" s="1120"/>
      <c r="AJ154" s="363" t="s">
        <v>85</v>
      </c>
      <c r="AK154" s="1093"/>
      <c r="AL154" s="1093"/>
      <c r="AM154" s="1093"/>
      <c r="AN154" s="1093"/>
      <c r="AO154" s="515">
        <v>13500000</v>
      </c>
      <c r="AP154" s="515">
        <v>250000</v>
      </c>
      <c r="AQ154" s="515">
        <v>13250000</v>
      </c>
      <c r="AR154" s="704">
        <v>0</v>
      </c>
      <c r="AS154" s="515">
        <v>250000</v>
      </c>
      <c r="AT154" s="516">
        <v>0</v>
      </c>
      <c r="AU154" s="515">
        <v>250000</v>
      </c>
      <c r="AV154" s="516">
        <v>0</v>
      </c>
      <c r="AW154" s="515">
        <v>250000</v>
      </c>
      <c r="AX154" s="516">
        <v>0</v>
      </c>
      <c r="AY154" s="515">
        <v>250000</v>
      </c>
      <c r="AZ154" s="516">
        <v>0</v>
      </c>
      <c r="BA154" s="516">
        <v>0</v>
      </c>
      <c r="BB154" s="640"/>
      <c r="BC154" s="675">
        <f t="shared" si="8"/>
        <v>1.8518518518518517E-2</v>
      </c>
      <c r="BD154" s="675">
        <f t="shared" si="9"/>
        <v>1</v>
      </c>
    </row>
    <row r="155" spans="1:56" ht="15" hidden="1" customHeight="1" x14ac:dyDescent="0.25">
      <c r="A155" s="642" t="str">
        <f t="shared" si="10"/>
        <v>A20421113</v>
      </c>
      <c r="B155" s="1091" t="s">
        <v>34</v>
      </c>
      <c r="C155" s="1120"/>
      <c r="D155" s="1091" t="s">
        <v>314</v>
      </c>
      <c r="E155" s="1120"/>
      <c r="F155" s="1091" t="s">
        <v>312</v>
      </c>
      <c r="G155" s="1120"/>
      <c r="H155" s="1091" t="s">
        <v>315</v>
      </c>
      <c r="I155" s="1120"/>
      <c r="J155" s="1091" t="s">
        <v>333</v>
      </c>
      <c r="K155" s="1120"/>
      <c r="L155" s="1120"/>
      <c r="M155" s="1091" t="s">
        <v>311</v>
      </c>
      <c r="N155" s="1120"/>
      <c r="O155" s="1120"/>
      <c r="P155" s="1091"/>
      <c r="Q155" s="1120"/>
      <c r="R155" s="1091"/>
      <c r="S155" s="1120"/>
      <c r="T155" s="1092" t="s">
        <v>105</v>
      </c>
      <c r="U155" s="1120"/>
      <c r="V155" s="1120"/>
      <c r="W155" s="1120"/>
      <c r="X155" s="1120"/>
      <c r="Y155" s="1120"/>
      <c r="Z155" s="1120"/>
      <c r="AA155" s="1120"/>
      <c r="AB155" s="1091" t="s">
        <v>305</v>
      </c>
      <c r="AC155" s="1120"/>
      <c r="AD155" s="1120"/>
      <c r="AE155" s="1120"/>
      <c r="AF155" s="1120"/>
      <c r="AG155" s="1091" t="s">
        <v>306</v>
      </c>
      <c r="AH155" s="1120"/>
      <c r="AI155" s="1120"/>
      <c r="AJ155" s="363" t="s">
        <v>335</v>
      </c>
      <c r="AK155" s="1093"/>
      <c r="AL155" s="1093"/>
      <c r="AM155" s="1093"/>
      <c r="AN155" s="1093"/>
      <c r="AO155" s="515">
        <v>30000000</v>
      </c>
      <c r="AP155" s="516">
        <v>0</v>
      </c>
      <c r="AQ155" s="515">
        <v>30000000</v>
      </c>
      <c r="AR155" s="704">
        <v>0</v>
      </c>
      <c r="AS155" s="516">
        <v>0</v>
      </c>
      <c r="AT155" s="516">
        <v>0</v>
      </c>
      <c r="AU155" s="516">
        <v>0</v>
      </c>
      <c r="AV155" s="516">
        <v>0</v>
      </c>
      <c r="AW155" s="516">
        <v>0</v>
      </c>
      <c r="AX155" s="516">
        <v>0</v>
      </c>
      <c r="AY155" s="516">
        <v>0</v>
      </c>
      <c r="AZ155" s="516">
        <v>0</v>
      </c>
      <c r="BA155" s="516">
        <v>0</v>
      </c>
      <c r="BB155" s="640"/>
      <c r="BC155" s="675">
        <f t="shared" si="8"/>
        <v>0</v>
      </c>
      <c r="BD155" s="675" t="e">
        <f t="shared" si="9"/>
        <v>#DIV/0!</v>
      </c>
    </row>
    <row r="156" spans="1:56" ht="15" hidden="1" customHeight="1" x14ac:dyDescent="0.25">
      <c r="A156" s="642" t="str">
        <f t="shared" si="10"/>
        <v>A20421410</v>
      </c>
      <c r="B156" s="1091" t="s">
        <v>34</v>
      </c>
      <c r="C156" s="1120"/>
      <c r="D156" s="1091" t="s">
        <v>314</v>
      </c>
      <c r="E156" s="1120"/>
      <c r="F156" s="1091" t="s">
        <v>312</v>
      </c>
      <c r="G156" s="1120"/>
      <c r="H156" s="1091" t="s">
        <v>315</v>
      </c>
      <c r="I156" s="1120"/>
      <c r="J156" s="1091" t="s">
        <v>333</v>
      </c>
      <c r="K156" s="1120"/>
      <c r="L156" s="1120"/>
      <c r="M156" s="1091" t="s">
        <v>315</v>
      </c>
      <c r="N156" s="1120"/>
      <c r="O156" s="1120"/>
      <c r="P156" s="1091"/>
      <c r="Q156" s="1120"/>
      <c r="R156" s="1091"/>
      <c r="S156" s="1120"/>
      <c r="T156" s="1092" t="s">
        <v>106</v>
      </c>
      <c r="U156" s="1120"/>
      <c r="V156" s="1120"/>
      <c r="W156" s="1120"/>
      <c r="X156" s="1120"/>
      <c r="Y156" s="1120"/>
      <c r="Z156" s="1120"/>
      <c r="AA156" s="1120"/>
      <c r="AB156" s="1091" t="s">
        <v>305</v>
      </c>
      <c r="AC156" s="1120"/>
      <c r="AD156" s="1120"/>
      <c r="AE156" s="1120"/>
      <c r="AF156" s="1120"/>
      <c r="AG156" s="1091" t="s">
        <v>306</v>
      </c>
      <c r="AH156" s="1120"/>
      <c r="AI156" s="1120"/>
      <c r="AJ156" s="363" t="s">
        <v>85</v>
      </c>
      <c r="AK156" s="1093"/>
      <c r="AL156" s="1093"/>
      <c r="AM156" s="1093"/>
      <c r="AN156" s="1093"/>
      <c r="AO156" s="515">
        <v>4000000</v>
      </c>
      <c r="AP156" s="516">
        <v>0</v>
      </c>
      <c r="AQ156" s="515">
        <v>4000000</v>
      </c>
      <c r="AR156" s="704">
        <v>0</v>
      </c>
      <c r="AS156" s="516">
        <v>0</v>
      </c>
      <c r="AT156" s="516">
        <v>0</v>
      </c>
      <c r="AU156" s="516">
        <v>0</v>
      </c>
      <c r="AV156" s="516">
        <v>0</v>
      </c>
      <c r="AW156" s="516">
        <v>0</v>
      </c>
      <c r="AX156" s="516">
        <v>0</v>
      </c>
      <c r="AY156" s="516">
        <v>0</v>
      </c>
      <c r="AZ156" s="516">
        <v>0</v>
      </c>
      <c r="BA156" s="516">
        <v>0</v>
      </c>
      <c r="BB156" s="640"/>
      <c r="BC156" s="675">
        <f t="shared" si="8"/>
        <v>0</v>
      </c>
      <c r="BD156" s="675" t="e">
        <f t="shared" si="9"/>
        <v>#DIV/0!</v>
      </c>
    </row>
    <row r="157" spans="1:56" ht="15" hidden="1" customHeight="1" x14ac:dyDescent="0.25">
      <c r="A157" s="642" t="str">
        <f t="shared" si="10"/>
        <v>A20421413</v>
      </c>
      <c r="B157" s="1091" t="s">
        <v>34</v>
      </c>
      <c r="C157" s="1120"/>
      <c r="D157" s="1091" t="s">
        <v>314</v>
      </c>
      <c r="E157" s="1120"/>
      <c r="F157" s="1091" t="s">
        <v>312</v>
      </c>
      <c r="G157" s="1120"/>
      <c r="H157" s="1091" t="s">
        <v>315</v>
      </c>
      <c r="I157" s="1120"/>
      <c r="J157" s="1091" t="s">
        <v>333</v>
      </c>
      <c r="K157" s="1120"/>
      <c r="L157" s="1120"/>
      <c r="M157" s="1091" t="s">
        <v>315</v>
      </c>
      <c r="N157" s="1120"/>
      <c r="O157" s="1120"/>
      <c r="P157" s="1091"/>
      <c r="Q157" s="1120"/>
      <c r="R157" s="1091"/>
      <c r="S157" s="1120"/>
      <c r="T157" s="1092" t="s">
        <v>106</v>
      </c>
      <c r="U157" s="1120"/>
      <c r="V157" s="1120"/>
      <c r="W157" s="1120"/>
      <c r="X157" s="1120"/>
      <c r="Y157" s="1120"/>
      <c r="Z157" s="1120"/>
      <c r="AA157" s="1120"/>
      <c r="AB157" s="1091" t="s">
        <v>305</v>
      </c>
      <c r="AC157" s="1120"/>
      <c r="AD157" s="1120"/>
      <c r="AE157" s="1120"/>
      <c r="AF157" s="1120"/>
      <c r="AG157" s="1091" t="s">
        <v>306</v>
      </c>
      <c r="AH157" s="1120"/>
      <c r="AI157" s="1120"/>
      <c r="AJ157" s="363" t="s">
        <v>335</v>
      </c>
      <c r="AK157" s="1093"/>
      <c r="AL157" s="1093"/>
      <c r="AM157" s="1093"/>
      <c r="AN157" s="1093"/>
      <c r="AO157" s="515">
        <v>30000000</v>
      </c>
      <c r="AP157" s="516">
        <v>0</v>
      </c>
      <c r="AQ157" s="515">
        <v>30000000</v>
      </c>
      <c r="AR157" s="704">
        <v>0</v>
      </c>
      <c r="AS157" s="516">
        <v>0</v>
      </c>
      <c r="AT157" s="516">
        <v>0</v>
      </c>
      <c r="AU157" s="516">
        <v>0</v>
      </c>
      <c r="AV157" s="516">
        <v>0</v>
      </c>
      <c r="AW157" s="516">
        <v>0</v>
      </c>
      <c r="AX157" s="516">
        <v>0</v>
      </c>
      <c r="AY157" s="516">
        <v>0</v>
      </c>
      <c r="AZ157" s="516">
        <v>0</v>
      </c>
      <c r="BA157" s="516">
        <v>0</v>
      </c>
      <c r="BB157" s="640"/>
      <c r="BC157" s="675">
        <f t="shared" si="8"/>
        <v>0</v>
      </c>
      <c r="BD157" s="675" t="e">
        <f t="shared" si="9"/>
        <v>#DIV/0!</v>
      </c>
    </row>
    <row r="158" spans="1:56" ht="15" hidden="1" customHeight="1" x14ac:dyDescent="0.25">
      <c r="A158" s="642" t="str">
        <f t="shared" si="10"/>
        <v>A20421510</v>
      </c>
      <c r="B158" s="1091" t="s">
        <v>34</v>
      </c>
      <c r="C158" s="1120"/>
      <c r="D158" s="1091" t="s">
        <v>314</v>
      </c>
      <c r="E158" s="1120"/>
      <c r="F158" s="1091" t="s">
        <v>312</v>
      </c>
      <c r="G158" s="1120"/>
      <c r="H158" s="1091" t="s">
        <v>315</v>
      </c>
      <c r="I158" s="1120"/>
      <c r="J158" s="1091" t="s">
        <v>333</v>
      </c>
      <c r="K158" s="1120"/>
      <c r="L158" s="1120"/>
      <c r="M158" s="1091" t="s">
        <v>316</v>
      </c>
      <c r="N158" s="1120"/>
      <c r="O158" s="1120"/>
      <c r="P158" s="1091"/>
      <c r="Q158" s="1120"/>
      <c r="R158" s="1091"/>
      <c r="S158" s="1120"/>
      <c r="T158" s="1092" t="s">
        <v>107</v>
      </c>
      <c r="U158" s="1120"/>
      <c r="V158" s="1120"/>
      <c r="W158" s="1120"/>
      <c r="X158" s="1120"/>
      <c r="Y158" s="1120"/>
      <c r="Z158" s="1120"/>
      <c r="AA158" s="1120"/>
      <c r="AB158" s="1091" t="s">
        <v>305</v>
      </c>
      <c r="AC158" s="1120"/>
      <c r="AD158" s="1120"/>
      <c r="AE158" s="1120"/>
      <c r="AF158" s="1120"/>
      <c r="AG158" s="1091" t="s">
        <v>306</v>
      </c>
      <c r="AH158" s="1120"/>
      <c r="AI158" s="1120"/>
      <c r="AJ158" s="363" t="s">
        <v>85</v>
      </c>
      <c r="AK158" s="1093"/>
      <c r="AL158" s="1093"/>
      <c r="AM158" s="1093"/>
      <c r="AN158" s="1093"/>
      <c r="AO158" s="515">
        <v>66070000</v>
      </c>
      <c r="AP158" s="515">
        <v>66070000</v>
      </c>
      <c r="AQ158" s="516">
        <v>0</v>
      </c>
      <c r="AR158" s="704">
        <v>0</v>
      </c>
      <c r="AS158" s="515">
        <v>66070000</v>
      </c>
      <c r="AT158" s="516">
        <v>0</v>
      </c>
      <c r="AU158" s="515">
        <v>66070000</v>
      </c>
      <c r="AV158" s="516">
        <v>0</v>
      </c>
      <c r="AW158" s="515">
        <v>66070000</v>
      </c>
      <c r="AX158" s="516">
        <v>0</v>
      </c>
      <c r="AY158" s="515">
        <v>66070000</v>
      </c>
      <c r="AZ158" s="516">
        <v>0</v>
      </c>
      <c r="BA158" s="516">
        <v>0</v>
      </c>
      <c r="BB158" s="640"/>
      <c r="BC158" s="675">
        <f t="shared" ref="BC158:BC221" si="11">+AS158/AO158</f>
        <v>1</v>
      </c>
      <c r="BD158" s="675">
        <f t="shared" ref="BD158:BD221" si="12">+AW158/AS158</f>
        <v>1</v>
      </c>
    </row>
    <row r="159" spans="1:56" ht="15" hidden="1" customHeight="1" x14ac:dyDescent="0.25">
      <c r="A159" s="642" t="str">
        <f t="shared" si="10"/>
        <v>A20421513</v>
      </c>
      <c r="B159" s="1091" t="s">
        <v>34</v>
      </c>
      <c r="C159" s="1120"/>
      <c r="D159" s="1091" t="s">
        <v>314</v>
      </c>
      <c r="E159" s="1120"/>
      <c r="F159" s="1091" t="s">
        <v>312</v>
      </c>
      <c r="G159" s="1120"/>
      <c r="H159" s="1091" t="s">
        <v>315</v>
      </c>
      <c r="I159" s="1120"/>
      <c r="J159" s="1091" t="s">
        <v>333</v>
      </c>
      <c r="K159" s="1120"/>
      <c r="L159" s="1120"/>
      <c r="M159" s="1091" t="s">
        <v>316</v>
      </c>
      <c r="N159" s="1120"/>
      <c r="O159" s="1120"/>
      <c r="P159" s="1091"/>
      <c r="Q159" s="1120"/>
      <c r="R159" s="1091"/>
      <c r="S159" s="1120"/>
      <c r="T159" s="1092" t="s">
        <v>107</v>
      </c>
      <c r="U159" s="1120"/>
      <c r="V159" s="1120"/>
      <c r="W159" s="1120"/>
      <c r="X159" s="1120"/>
      <c r="Y159" s="1120"/>
      <c r="Z159" s="1120"/>
      <c r="AA159" s="1120"/>
      <c r="AB159" s="1091" t="s">
        <v>305</v>
      </c>
      <c r="AC159" s="1120"/>
      <c r="AD159" s="1120"/>
      <c r="AE159" s="1120"/>
      <c r="AF159" s="1120"/>
      <c r="AG159" s="1091" t="s">
        <v>306</v>
      </c>
      <c r="AH159" s="1120"/>
      <c r="AI159" s="1120"/>
      <c r="AJ159" s="363" t="s">
        <v>335</v>
      </c>
      <c r="AK159" s="1093"/>
      <c r="AL159" s="1093"/>
      <c r="AM159" s="1093"/>
      <c r="AN159" s="1093"/>
      <c r="AO159" s="515">
        <v>30000000</v>
      </c>
      <c r="AP159" s="516">
        <v>0</v>
      </c>
      <c r="AQ159" s="515">
        <v>30000000</v>
      </c>
      <c r="AR159" s="704">
        <v>0</v>
      </c>
      <c r="AS159" s="516">
        <v>0</v>
      </c>
      <c r="AT159" s="516">
        <v>0</v>
      </c>
      <c r="AU159" s="516">
        <v>0</v>
      </c>
      <c r="AV159" s="516">
        <v>0</v>
      </c>
      <c r="AW159" s="516">
        <v>0</v>
      </c>
      <c r="AX159" s="516">
        <v>0</v>
      </c>
      <c r="AY159" s="516">
        <v>0</v>
      </c>
      <c r="AZ159" s="516">
        <v>0</v>
      </c>
      <c r="BA159" s="516">
        <v>0</v>
      </c>
      <c r="BB159" s="640"/>
      <c r="BC159" s="675">
        <f t="shared" si="11"/>
        <v>0</v>
      </c>
      <c r="BD159" s="675" t="e">
        <f t="shared" si="12"/>
        <v>#DIV/0!</v>
      </c>
    </row>
    <row r="160" spans="1:56" ht="15" hidden="1" customHeight="1" x14ac:dyDescent="0.25">
      <c r="A160" s="642" t="str">
        <f t="shared" si="10"/>
        <v>A20421810</v>
      </c>
      <c r="B160" s="1091" t="s">
        <v>34</v>
      </c>
      <c r="C160" s="1120"/>
      <c r="D160" s="1091" t="s">
        <v>314</v>
      </c>
      <c r="E160" s="1120"/>
      <c r="F160" s="1091" t="s">
        <v>312</v>
      </c>
      <c r="G160" s="1120"/>
      <c r="H160" s="1091" t="s">
        <v>315</v>
      </c>
      <c r="I160" s="1120"/>
      <c r="J160" s="1091" t="s">
        <v>333</v>
      </c>
      <c r="K160" s="1120"/>
      <c r="L160" s="1120"/>
      <c r="M160" s="1091" t="s">
        <v>326</v>
      </c>
      <c r="N160" s="1120"/>
      <c r="O160" s="1120"/>
      <c r="P160" s="1091"/>
      <c r="Q160" s="1120"/>
      <c r="R160" s="1091"/>
      <c r="S160" s="1120"/>
      <c r="T160" s="1092" t="s">
        <v>108</v>
      </c>
      <c r="U160" s="1120"/>
      <c r="V160" s="1120"/>
      <c r="W160" s="1120"/>
      <c r="X160" s="1120"/>
      <c r="Y160" s="1120"/>
      <c r="Z160" s="1120"/>
      <c r="AA160" s="1120"/>
      <c r="AB160" s="1091" t="s">
        <v>305</v>
      </c>
      <c r="AC160" s="1120"/>
      <c r="AD160" s="1120"/>
      <c r="AE160" s="1120"/>
      <c r="AF160" s="1120"/>
      <c r="AG160" s="1091" t="s">
        <v>306</v>
      </c>
      <c r="AH160" s="1120"/>
      <c r="AI160" s="1120"/>
      <c r="AJ160" s="363" t="s">
        <v>85</v>
      </c>
      <c r="AK160" s="1093"/>
      <c r="AL160" s="1093"/>
      <c r="AM160" s="1093"/>
      <c r="AN160" s="1093"/>
      <c r="AO160" s="515">
        <v>5000000</v>
      </c>
      <c r="AP160" s="516">
        <v>0</v>
      </c>
      <c r="AQ160" s="515">
        <v>5000000</v>
      </c>
      <c r="AR160" s="704">
        <v>0</v>
      </c>
      <c r="AS160" s="516">
        <v>0</v>
      </c>
      <c r="AT160" s="516">
        <v>0</v>
      </c>
      <c r="AU160" s="516">
        <v>0</v>
      </c>
      <c r="AV160" s="516">
        <v>0</v>
      </c>
      <c r="AW160" s="516">
        <v>0</v>
      </c>
      <c r="AX160" s="516">
        <v>0</v>
      </c>
      <c r="AY160" s="516">
        <v>0</v>
      </c>
      <c r="AZ160" s="516">
        <v>0</v>
      </c>
      <c r="BA160" s="516">
        <v>0</v>
      </c>
      <c r="BB160" s="640"/>
      <c r="BC160" s="675">
        <f t="shared" si="11"/>
        <v>0</v>
      </c>
      <c r="BD160" s="675" t="e">
        <f t="shared" si="12"/>
        <v>#DIV/0!</v>
      </c>
    </row>
    <row r="161" spans="1:56" ht="15" hidden="1" customHeight="1" x14ac:dyDescent="0.25">
      <c r="A161" s="642" t="str">
        <f t="shared" si="10"/>
        <v>A20421813</v>
      </c>
      <c r="B161" s="1091" t="s">
        <v>34</v>
      </c>
      <c r="C161" s="1120"/>
      <c r="D161" s="1091" t="s">
        <v>314</v>
      </c>
      <c r="E161" s="1120"/>
      <c r="F161" s="1091" t="s">
        <v>312</v>
      </c>
      <c r="G161" s="1120"/>
      <c r="H161" s="1091" t="s">
        <v>315</v>
      </c>
      <c r="I161" s="1120"/>
      <c r="J161" s="1091" t="s">
        <v>333</v>
      </c>
      <c r="K161" s="1120"/>
      <c r="L161" s="1120"/>
      <c r="M161" s="1091" t="s">
        <v>326</v>
      </c>
      <c r="N161" s="1120"/>
      <c r="O161" s="1120"/>
      <c r="P161" s="1091"/>
      <c r="Q161" s="1120"/>
      <c r="R161" s="1091"/>
      <c r="S161" s="1120"/>
      <c r="T161" s="1092" t="s">
        <v>108</v>
      </c>
      <c r="U161" s="1120"/>
      <c r="V161" s="1120"/>
      <c r="W161" s="1120"/>
      <c r="X161" s="1120"/>
      <c r="Y161" s="1120"/>
      <c r="Z161" s="1120"/>
      <c r="AA161" s="1120"/>
      <c r="AB161" s="1091" t="s">
        <v>305</v>
      </c>
      <c r="AC161" s="1120"/>
      <c r="AD161" s="1120"/>
      <c r="AE161" s="1120"/>
      <c r="AF161" s="1120"/>
      <c r="AG161" s="1091" t="s">
        <v>306</v>
      </c>
      <c r="AH161" s="1120"/>
      <c r="AI161" s="1120"/>
      <c r="AJ161" s="363" t="s">
        <v>335</v>
      </c>
      <c r="AK161" s="1093"/>
      <c r="AL161" s="1093"/>
      <c r="AM161" s="1093"/>
      <c r="AN161" s="1093"/>
      <c r="AO161" s="515">
        <v>30000000</v>
      </c>
      <c r="AP161" s="516">
        <v>0</v>
      </c>
      <c r="AQ161" s="515">
        <v>30000000</v>
      </c>
      <c r="AR161" s="704">
        <v>0</v>
      </c>
      <c r="AS161" s="516">
        <v>0</v>
      </c>
      <c r="AT161" s="516">
        <v>0</v>
      </c>
      <c r="AU161" s="516">
        <v>0</v>
      </c>
      <c r="AV161" s="516">
        <v>0</v>
      </c>
      <c r="AW161" s="516">
        <v>0</v>
      </c>
      <c r="AX161" s="516">
        <v>0</v>
      </c>
      <c r="AY161" s="516">
        <v>0</v>
      </c>
      <c r="AZ161" s="516">
        <v>0</v>
      </c>
      <c r="BA161" s="516">
        <v>0</v>
      </c>
      <c r="BB161" s="640"/>
      <c r="BC161" s="675">
        <f t="shared" si="11"/>
        <v>0</v>
      </c>
      <c r="BD161" s="675" t="e">
        <f t="shared" si="12"/>
        <v>#DIV/0!</v>
      </c>
    </row>
    <row r="162" spans="1:56" ht="15" hidden="1" customHeight="1" x14ac:dyDescent="0.25">
      <c r="A162" s="642" t="str">
        <f t="shared" ref="A162:A225" si="13">+B162&amp;D162&amp;F162&amp;H162&amp;J162&amp;M162&amp;P162&amp;R162&amp;AJ162</f>
        <v>A2044010</v>
      </c>
      <c r="B162" s="1089" t="s">
        <v>34</v>
      </c>
      <c r="C162" s="1120"/>
      <c r="D162" s="1089" t="s">
        <v>314</v>
      </c>
      <c r="E162" s="1120"/>
      <c r="F162" s="1089" t="s">
        <v>312</v>
      </c>
      <c r="G162" s="1120"/>
      <c r="H162" s="1089" t="s">
        <v>315</v>
      </c>
      <c r="I162" s="1120"/>
      <c r="J162" s="1089" t="s">
        <v>339</v>
      </c>
      <c r="K162" s="1120"/>
      <c r="L162" s="1120"/>
      <c r="M162" s="1089"/>
      <c r="N162" s="1120"/>
      <c r="O162" s="1120"/>
      <c r="P162" s="1089"/>
      <c r="Q162" s="1120"/>
      <c r="R162" s="1089"/>
      <c r="S162" s="1120"/>
      <c r="T162" s="1096" t="s">
        <v>340</v>
      </c>
      <c r="U162" s="1120"/>
      <c r="V162" s="1120"/>
      <c r="W162" s="1120"/>
      <c r="X162" s="1120"/>
      <c r="Y162" s="1120"/>
      <c r="Z162" s="1120"/>
      <c r="AA162" s="1120"/>
      <c r="AB162" s="1089" t="s">
        <v>305</v>
      </c>
      <c r="AC162" s="1120"/>
      <c r="AD162" s="1120"/>
      <c r="AE162" s="1120"/>
      <c r="AF162" s="1120"/>
      <c r="AG162" s="1089" t="s">
        <v>306</v>
      </c>
      <c r="AH162" s="1120"/>
      <c r="AI162" s="1120"/>
      <c r="AJ162" s="360" t="s">
        <v>85</v>
      </c>
      <c r="AK162" s="1090"/>
      <c r="AL162" s="1090"/>
      <c r="AM162" s="1090"/>
      <c r="AN162" s="1090"/>
      <c r="AO162" s="511">
        <v>9880000</v>
      </c>
      <c r="AP162" s="511">
        <v>392800</v>
      </c>
      <c r="AQ162" s="511">
        <v>9487200</v>
      </c>
      <c r="AR162" s="703">
        <v>0</v>
      </c>
      <c r="AS162" s="511">
        <v>392800</v>
      </c>
      <c r="AT162" s="512">
        <v>0</v>
      </c>
      <c r="AU162" s="511">
        <v>392800</v>
      </c>
      <c r="AV162" s="512">
        <v>0</v>
      </c>
      <c r="AW162" s="511">
        <v>392800</v>
      </c>
      <c r="AX162" s="512">
        <v>0</v>
      </c>
      <c r="AY162" s="511">
        <v>392800</v>
      </c>
      <c r="AZ162" s="512">
        <v>0</v>
      </c>
      <c r="BA162" s="512">
        <v>0</v>
      </c>
      <c r="BB162" s="640"/>
      <c r="BC162" s="675">
        <f t="shared" si="11"/>
        <v>3.9757085020242916E-2</v>
      </c>
      <c r="BD162" s="675">
        <f t="shared" si="12"/>
        <v>1</v>
      </c>
    </row>
    <row r="163" spans="1:56" ht="15" hidden="1" customHeight="1" x14ac:dyDescent="0.25">
      <c r="A163" s="642" t="str">
        <f t="shared" si="13"/>
        <v>A204401510</v>
      </c>
      <c r="B163" s="1091" t="s">
        <v>34</v>
      </c>
      <c r="C163" s="1120"/>
      <c r="D163" s="1091" t="s">
        <v>314</v>
      </c>
      <c r="E163" s="1120"/>
      <c r="F163" s="1091" t="s">
        <v>312</v>
      </c>
      <c r="G163" s="1120"/>
      <c r="H163" s="1091" t="s">
        <v>315</v>
      </c>
      <c r="I163" s="1120"/>
      <c r="J163" s="1091" t="s">
        <v>339</v>
      </c>
      <c r="K163" s="1120"/>
      <c r="L163" s="1120"/>
      <c r="M163" s="1091" t="s">
        <v>318</v>
      </c>
      <c r="N163" s="1120"/>
      <c r="O163" s="1120"/>
      <c r="P163" s="1091"/>
      <c r="Q163" s="1120"/>
      <c r="R163" s="1091"/>
      <c r="S163" s="1120"/>
      <c r="T163" s="1092" t="s">
        <v>206</v>
      </c>
      <c r="U163" s="1120"/>
      <c r="V163" s="1120"/>
      <c r="W163" s="1120"/>
      <c r="X163" s="1120"/>
      <c r="Y163" s="1120"/>
      <c r="Z163" s="1120"/>
      <c r="AA163" s="1120"/>
      <c r="AB163" s="1091" t="s">
        <v>305</v>
      </c>
      <c r="AC163" s="1120"/>
      <c r="AD163" s="1120"/>
      <c r="AE163" s="1120"/>
      <c r="AF163" s="1120"/>
      <c r="AG163" s="1091" t="s">
        <v>306</v>
      </c>
      <c r="AH163" s="1120"/>
      <c r="AI163" s="1120"/>
      <c r="AJ163" s="363" t="s">
        <v>85</v>
      </c>
      <c r="AK163" s="1093"/>
      <c r="AL163" s="1093"/>
      <c r="AM163" s="1093"/>
      <c r="AN163" s="1093"/>
      <c r="AO163" s="515">
        <v>9880000</v>
      </c>
      <c r="AP163" s="515">
        <v>392800</v>
      </c>
      <c r="AQ163" s="515">
        <v>9487200</v>
      </c>
      <c r="AR163" s="704">
        <v>0</v>
      </c>
      <c r="AS163" s="515">
        <v>392800</v>
      </c>
      <c r="AT163" s="516">
        <v>0</v>
      </c>
      <c r="AU163" s="515">
        <v>392800</v>
      </c>
      <c r="AV163" s="516">
        <v>0</v>
      </c>
      <c r="AW163" s="515">
        <v>392800</v>
      </c>
      <c r="AX163" s="516">
        <v>0</v>
      </c>
      <c r="AY163" s="515">
        <v>392800</v>
      </c>
      <c r="AZ163" s="516">
        <v>0</v>
      </c>
      <c r="BA163" s="516">
        <v>0</v>
      </c>
      <c r="BB163" s="640"/>
      <c r="BC163" s="675">
        <f t="shared" si="11"/>
        <v>3.9757085020242916E-2</v>
      </c>
      <c r="BD163" s="675">
        <f t="shared" si="12"/>
        <v>1</v>
      </c>
    </row>
    <row r="164" spans="1:56" ht="15" hidden="1" customHeight="1" x14ac:dyDescent="0.25">
      <c r="A164" s="642" t="str">
        <f t="shared" si="13"/>
        <v>A2044110</v>
      </c>
      <c r="B164" s="1089" t="s">
        <v>34</v>
      </c>
      <c r="C164" s="1120"/>
      <c r="D164" s="1089" t="s">
        <v>314</v>
      </c>
      <c r="E164" s="1120"/>
      <c r="F164" s="1089" t="s">
        <v>312</v>
      </c>
      <c r="G164" s="1120"/>
      <c r="H164" s="1089" t="s">
        <v>315</v>
      </c>
      <c r="I164" s="1120"/>
      <c r="J164" s="1089" t="s">
        <v>341</v>
      </c>
      <c r="K164" s="1120"/>
      <c r="L164" s="1120"/>
      <c r="M164" s="1089"/>
      <c r="N164" s="1120"/>
      <c r="O164" s="1120"/>
      <c r="P164" s="1089"/>
      <c r="Q164" s="1120"/>
      <c r="R164" s="1089"/>
      <c r="S164" s="1120"/>
      <c r="T164" s="1096" t="s">
        <v>109</v>
      </c>
      <c r="U164" s="1120"/>
      <c r="V164" s="1120"/>
      <c r="W164" s="1120"/>
      <c r="X164" s="1120"/>
      <c r="Y164" s="1120"/>
      <c r="Z164" s="1120"/>
      <c r="AA164" s="1120"/>
      <c r="AB164" s="1089" t="s">
        <v>305</v>
      </c>
      <c r="AC164" s="1120"/>
      <c r="AD164" s="1120"/>
      <c r="AE164" s="1120"/>
      <c r="AF164" s="1120"/>
      <c r="AG164" s="1089" t="s">
        <v>306</v>
      </c>
      <c r="AH164" s="1120"/>
      <c r="AI164" s="1120"/>
      <c r="AJ164" s="360" t="s">
        <v>85</v>
      </c>
      <c r="AK164" s="1090"/>
      <c r="AL164" s="1090"/>
      <c r="AM164" s="1090"/>
      <c r="AN164" s="1090"/>
      <c r="AO164" s="511">
        <v>357000000</v>
      </c>
      <c r="AP164" s="511">
        <v>225268362</v>
      </c>
      <c r="AQ164" s="511">
        <v>131731638</v>
      </c>
      <c r="AR164" s="703">
        <v>0</v>
      </c>
      <c r="AS164" s="511">
        <v>3765462</v>
      </c>
      <c r="AT164" s="511">
        <v>221502900</v>
      </c>
      <c r="AU164" s="511">
        <v>3765462</v>
      </c>
      <c r="AV164" s="512">
        <v>0</v>
      </c>
      <c r="AW164" s="511">
        <v>3765462</v>
      </c>
      <c r="AX164" s="512">
        <v>0</v>
      </c>
      <c r="AY164" s="511">
        <v>3765462</v>
      </c>
      <c r="AZ164" s="512">
        <v>0</v>
      </c>
      <c r="BA164" s="512">
        <v>0</v>
      </c>
      <c r="BB164" s="640"/>
      <c r="BC164" s="675">
        <f t="shared" si="11"/>
        <v>1.0547512605042017E-2</v>
      </c>
      <c r="BD164" s="675">
        <f t="shared" si="12"/>
        <v>1</v>
      </c>
    </row>
    <row r="165" spans="1:56" ht="15" hidden="1" customHeight="1" x14ac:dyDescent="0.25">
      <c r="A165" s="642" t="str">
        <f t="shared" si="13"/>
        <v>A2044113</v>
      </c>
      <c r="B165" s="1089" t="s">
        <v>34</v>
      </c>
      <c r="C165" s="1120"/>
      <c r="D165" s="1089" t="s">
        <v>314</v>
      </c>
      <c r="E165" s="1120"/>
      <c r="F165" s="1089" t="s">
        <v>312</v>
      </c>
      <c r="G165" s="1120"/>
      <c r="H165" s="1089" t="s">
        <v>315</v>
      </c>
      <c r="I165" s="1120"/>
      <c r="J165" s="1089" t="s">
        <v>341</v>
      </c>
      <c r="K165" s="1120"/>
      <c r="L165" s="1120"/>
      <c r="M165" s="1089"/>
      <c r="N165" s="1120"/>
      <c r="O165" s="1120"/>
      <c r="P165" s="1089"/>
      <c r="Q165" s="1120"/>
      <c r="R165" s="1089"/>
      <c r="S165" s="1120"/>
      <c r="T165" s="1096" t="s">
        <v>109</v>
      </c>
      <c r="U165" s="1120"/>
      <c r="V165" s="1120"/>
      <c r="W165" s="1120"/>
      <c r="X165" s="1120"/>
      <c r="Y165" s="1120"/>
      <c r="Z165" s="1120"/>
      <c r="AA165" s="1120"/>
      <c r="AB165" s="1089" t="s">
        <v>305</v>
      </c>
      <c r="AC165" s="1120"/>
      <c r="AD165" s="1120"/>
      <c r="AE165" s="1120"/>
      <c r="AF165" s="1120"/>
      <c r="AG165" s="1089" t="s">
        <v>306</v>
      </c>
      <c r="AH165" s="1120"/>
      <c r="AI165" s="1120"/>
      <c r="AJ165" s="360" t="s">
        <v>335</v>
      </c>
      <c r="AK165" s="1090"/>
      <c r="AL165" s="1090"/>
      <c r="AM165" s="1090"/>
      <c r="AN165" s="1090"/>
      <c r="AO165" s="511">
        <v>116000000</v>
      </c>
      <c r="AP165" s="512">
        <v>0</v>
      </c>
      <c r="AQ165" s="511">
        <v>116000000</v>
      </c>
      <c r="AR165" s="703">
        <v>0</v>
      </c>
      <c r="AS165" s="512">
        <v>0</v>
      </c>
      <c r="AT165" s="512">
        <v>0</v>
      </c>
      <c r="AU165" s="512">
        <v>0</v>
      </c>
      <c r="AV165" s="512">
        <v>0</v>
      </c>
      <c r="AW165" s="512">
        <v>0</v>
      </c>
      <c r="AX165" s="512">
        <v>0</v>
      </c>
      <c r="AY165" s="512">
        <v>0</v>
      </c>
      <c r="AZ165" s="512">
        <v>0</v>
      </c>
      <c r="BA165" s="512">
        <v>0</v>
      </c>
      <c r="BB165" s="640"/>
      <c r="BC165" s="675">
        <f t="shared" si="11"/>
        <v>0</v>
      </c>
      <c r="BD165" s="675" t="e">
        <f t="shared" si="12"/>
        <v>#DIV/0!</v>
      </c>
    </row>
    <row r="166" spans="1:56" ht="15" hidden="1" customHeight="1" x14ac:dyDescent="0.25">
      <c r="A166" s="642" t="str">
        <f t="shared" si="13"/>
        <v>A20441210</v>
      </c>
      <c r="B166" s="1091" t="s">
        <v>34</v>
      </c>
      <c r="C166" s="1120"/>
      <c r="D166" s="1091" t="s">
        <v>314</v>
      </c>
      <c r="E166" s="1120"/>
      <c r="F166" s="1091" t="s">
        <v>312</v>
      </c>
      <c r="G166" s="1120"/>
      <c r="H166" s="1091" t="s">
        <v>315</v>
      </c>
      <c r="I166" s="1120"/>
      <c r="J166" s="1091" t="s">
        <v>341</v>
      </c>
      <c r="K166" s="1120"/>
      <c r="L166" s="1120"/>
      <c r="M166" s="1091" t="s">
        <v>314</v>
      </c>
      <c r="N166" s="1120"/>
      <c r="O166" s="1120"/>
      <c r="P166" s="1091"/>
      <c r="Q166" s="1120"/>
      <c r="R166" s="1091"/>
      <c r="S166" s="1120"/>
      <c r="T166" s="1092" t="s">
        <v>110</v>
      </c>
      <c r="U166" s="1120"/>
      <c r="V166" s="1120"/>
      <c r="W166" s="1120"/>
      <c r="X166" s="1120"/>
      <c r="Y166" s="1120"/>
      <c r="Z166" s="1120"/>
      <c r="AA166" s="1120"/>
      <c r="AB166" s="1091" t="s">
        <v>305</v>
      </c>
      <c r="AC166" s="1120"/>
      <c r="AD166" s="1120"/>
      <c r="AE166" s="1120"/>
      <c r="AF166" s="1120"/>
      <c r="AG166" s="1091" t="s">
        <v>306</v>
      </c>
      <c r="AH166" s="1120"/>
      <c r="AI166" s="1120"/>
      <c r="AJ166" s="363" t="s">
        <v>85</v>
      </c>
      <c r="AK166" s="1093"/>
      <c r="AL166" s="1093"/>
      <c r="AM166" s="1093"/>
      <c r="AN166" s="1093"/>
      <c r="AO166" s="515">
        <v>12000000</v>
      </c>
      <c r="AP166" s="516">
        <v>0</v>
      </c>
      <c r="AQ166" s="515">
        <v>12000000</v>
      </c>
      <c r="AR166" s="704">
        <v>0</v>
      </c>
      <c r="AS166" s="516">
        <v>0</v>
      </c>
      <c r="AT166" s="516">
        <v>0</v>
      </c>
      <c r="AU166" s="516">
        <v>0</v>
      </c>
      <c r="AV166" s="516">
        <v>0</v>
      </c>
      <c r="AW166" s="516">
        <v>0</v>
      </c>
      <c r="AX166" s="516">
        <v>0</v>
      </c>
      <c r="AY166" s="516">
        <v>0</v>
      </c>
      <c r="AZ166" s="516">
        <v>0</v>
      </c>
      <c r="BA166" s="516">
        <v>0</v>
      </c>
      <c r="BB166" s="640"/>
      <c r="BC166" s="675">
        <f t="shared" si="11"/>
        <v>0</v>
      </c>
      <c r="BD166" s="675" t="e">
        <f t="shared" si="12"/>
        <v>#DIV/0!</v>
      </c>
    </row>
    <row r="167" spans="1:56" ht="15" hidden="1" customHeight="1" x14ac:dyDescent="0.25">
      <c r="A167" s="642" t="str">
        <f t="shared" si="13"/>
        <v>A20441213</v>
      </c>
      <c r="B167" s="1091" t="s">
        <v>34</v>
      </c>
      <c r="C167" s="1120"/>
      <c r="D167" s="1091" t="s">
        <v>314</v>
      </c>
      <c r="E167" s="1120"/>
      <c r="F167" s="1091" t="s">
        <v>312</v>
      </c>
      <c r="G167" s="1120"/>
      <c r="H167" s="1091" t="s">
        <v>315</v>
      </c>
      <c r="I167" s="1120"/>
      <c r="J167" s="1091" t="s">
        <v>341</v>
      </c>
      <c r="K167" s="1120"/>
      <c r="L167" s="1120"/>
      <c r="M167" s="1091" t="s">
        <v>314</v>
      </c>
      <c r="N167" s="1120"/>
      <c r="O167" s="1120"/>
      <c r="P167" s="1091"/>
      <c r="Q167" s="1120"/>
      <c r="R167" s="1091"/>
      <c r="S167" s="1120"/>
      <c r="T167" s="1092" t="s">
        <v>110</v>
      </c>
      <c r="U167" s="1120"/>
      <c r="V167" s="1120"/>
      <c r="W167" s="1120"/>
      <c r="X167" s="1120"/>
      <c r="Y167" s="1120"/>
      <c r="Z167" s="1120"/>
      <c r="AA167" s="1120"/>
      <c r="AB167" s="1091" t="s">
        <v>305</v>
      </c>
      <c r="AC167" s="1120"/>
      <c r="AD167" s="1120"/>
      <c r="AE167" s="1120"/>
      <c r="AF167" s="1120"/>
      <c r="AG167" s="1091" t="s">
        <v>306</v>
      </c>
      <c r="AH167" s="1120"/>
      <c r="AI167" s="1120"/>
      <c r="AJ167" s="363" t="s">
        <v>335</v>
      </c>
      <c r="AK167" s="1093"/>
      <c r="AL167" s="1093"/>
      <c r="AM167" s="1093"/>
      <c r="AN167" s="1093"/>
      <c r="AO167" s="515">
        <v>116000000</v>
      </c>
      <c r="AP167" s="516">
        <v>0</v>
      </c>
      <c r="AQ167" s="515">
        <v>116000000</v>
      </c>
      <c r="AR167" s="704">
        <v>0</v>
      </c>
      <c r="AS167" s="516">
        <v>0</v>
      </c>
      <c r="AT167" s="516">
        <v>0</v>
      </c>
      <c r="AU167" s="516">
        <v>0</v>
      </c>
      <c r="AV167" s="516">
        <v>0</v>
      </c>
      <c r="AW167" s="516">
        <v>0</v>
      </c>
      <c r="AX167" s="516">
        <v>0</v>
      </c>
      <c r="AY167" s="516">
        <v>0</v>
      </c>
      <c r="AZ167" s="516">
        <v>0</v>
      </c>
      <c r="BA167" s="516">
        <v>0</v>
      </c>
      <c r="BB167" s="640"/>
      <c r="BC167" s="675">
        <f t="shared" si="11"/>
        <v>0</v>
      </c>
      <c r="BD167" s="675" t="e">
        <f t="shared" si="12"/>
        <v>#DIV/0!</v>
      </c>
    </row>
    <row r="168" spans="1:56" ht="15" hidden="1" customHeight="1" x14ac:dyDescent="0.25">
      <c r="A168" s="642" t="s">
        <v>673</v>
      </c>
      <c r="B168" s="1091" t="s">
        <v>34</v>
      </c>
      <c r="C168" s="1120"/>
      <c r="D168" s="1091" t="s">
        <v>314</v>
      </c>
      <c r="E168" s="1120"/>
      <c r="F168" s="1091" t="s">
        <v>312</v>
      </c>
      <c r="G168" s="1120"/>
      <c r="H168" s="1091" t="s">
        <v>315</v>
      </c>
      <c r="I168" s="1120"/>
      <c r="J168" s="1091" t="s">
        <v>341</v>
      </c>
      <c r="K168" s="1120"/>
      <c r="L168" s="1120"/>
      <c r="M168" s="1091" t="s">
        <v>316</v>
      </c>
      <c r="N168" s="1120"/>
      <c r="O168" s="1120"/>
      <c r="P168" s="1091"/>
      <c r="Q168" s="1120"/>
      <c r="R168" s="1091"/>
      <c r="S168" s="1120"/>
      <c r="T168" s="1092" t="s">
        <v>111</v>
      </c>
      <c r="U168" s="1120"/>
      <c r="V168" s="1120"/>
      <c r="W168" s="1120"/>
      <c r="X168" s="1120"/>
      <c r="Y168" s="1120"/>
      <c r="Z168" s="1120"/>
      <c r="AA168" s="1120"/>
      <c r="AB168" s="1091" t="s">
        <v>305</v>
      </c>
      <c r="AC168" s="1120"/>
      <c r="AD168" s="1120"/>
      <c r="AE168" s="1120"/>
      <c r="AF168" s="1120"/>
      <c r="AG168" s="1091" t="s">
        <v>306</v>
      </c>
      <c r="AH168" s="1120"/>
      <c r="AI168" s="1120"/>
      <c r="AJ168" s="363" t="s">
        <v>85</v>
      </c>
      <c r="AK168" s="1093"/>
      <c r="AL168" s="1093"/>
      <c r="AM168" s="1093"/>
      <c r="AN168" s="1093"/>
      <c r="AO168" s="515">
        <v>5000000</v>
      </c>
      <c r="AP168" s="515">
        <v>3765462</v>
      </c>
      <c r="AQ168" s="515">
        <v>1234538</v>
      </c>
      <c r="AR168" s="704">
        <v>0</v>
      </c>
      <c r="AS168" s="515">
        <v>3765462</v>
      </c>
      <c r="AT168" s="516">
        <v>0</v>
      </c>
      <c r="AU168" s="515">
        <v>3765462</v>
      </c>
      <c r="AV168" s="516">
        <v>0</v>
      </c>
      <c r="AW168" s="515">
        <v>3765462</v>
      </c>
      <c r="AX168" s="516">
        <v>0</v>
      </c>
      <c r="AY168" s="515">
        <v>3765462</v>
      </c>
      <c r="AZ168" s="516">
        <v>0</v>
      </c>
      <c r="BA168" s="516">
        <v>0</v>
      </c>
      <c r="BB168" s="640"/>
      <c r="BC168" s="675">
        <f t="shared" si="11"/>
        <v>0.7530924</v>
      </c>
      <c r="BD168" s="675">
        <f t="shared" si="12"/>
        <v>1</v>
      </c>
    </row>
    <row r="169" spans="1:56" ht="15" hidden="1" customHeight="1" x14ac:dyDescent="0.25">
      <c r="A169" s="642" t="str">
        <f t="shared" si="13"/>
        <v>A204411310</v>
      </c>
      <c r="B169" s="1091" t="s">
        <v>34</v>
      </c>
      <c r="C169" s="1120"/>
      <c r="D169" s="1091" t="s">
        <v>314</v>
      </c>
      <c r="E169" s="1120"/>
      <c r="F169" s="1091" t="s">
        <v>312</v>
      </c>
      <c r="G169" s="1120"/>
      <c r="H169" s="1091" t="s">
        <v>315</v>
      </c>
      <c r="I169" s="1120"/>
      <c r="J169" s="1091" t="s">
        <v>341</v>
      </c>
      <c r="K169" s="1120"/>
      <c r="L169" s="1120"/>
      <c r="M169" s="1091" t="s">
        <v>335</v>
      </c>
      <c r="N169" s="1120"/>
      <c r="O169" s="1120"/>
      <c r="P169" s="1091"/>
      <c r="Q169" s="1120"/>
      <c r="R169" s="1091"/>
      <c r="S169" s="1120"/>
      <c r="T169" s="1092" t="s">
        <v>109</v>
      </c>
      <c r="U169" s="1120"/>
      <c r="V169" s="1120"/>
      <c r="W169" s="1120"/>
      <c r="X169" s="1120"/>
      <c r="Y169" s="1120"/>
      <c r="Z169" s="1120"/>
      <c r="AA169" s="1120"/>
      <c r="AB169" s="1091" t="s">
        <v>305</v>
      </c>
      <c r="AC169" s="1120"/>
      <c r="AD169" s="1120"/>
      <c r="AE169" s="1120"/>
      <c r="AF169" s="1120"/>
      <c r="AG169" s="1091" t="s">
        <v>306</v>
      </c>
      <c r="AH169" s="1120"/>
      <c r="AI169" s="1120"/>
      <c r="AJ169" s="363" t="s">
        <v>85</v>
      </c>
      <c r="AK169" s="1093"/>
      <c r="AL169" s="1093"/>
      <c r="AM169" s="1093"/>
      <c r="AN169" s="1093"/>
      <c r="AO169" s="515">
        <v>340000000</v>
      </c>
      <c r="AP169" s="515">
        <v>221502900</v>
      </c>
      <c r="AQ169" s="515">
        <v>118497100</v>
      </c>
      <c r="AR169" s="704">
        <v>0</v>
      </c>
      <c r="AS169" s="516">
        <v>0</v>
      </c>
      <c r="AT169" s="515">
        <v>221502900</v>
      </c>
      <c r="AU169" s="516">
        <v>0</v>
      </c>
      <c r="AV169" s="516">
        <v>0</v>
      </c>
      <c r="AW169" s="516">
        <v>0</v>
      </c>
      <c r="AX169" s="516">
        <v>0</v>
      </c>
      <c r="AY169" s="516">
        <v>0</v>
      </c>
      <c r="AZ169" s="516">
        <v>0</v>
      </c>
      <c r="BA169" s="516">
        <v>0</v>
      </c>
      <c r="BB169" s="640"/>
      <c r="BC169" s="675">
        <f t="shared" si="11"/>
        <v>0</v>
      </c>
      <c r="BD169" s="675" t="e">
        <f t="shared" si="12"/>
        <v>#DIV/0!</v>
      </c>
    </row>
    <row r="170" spans="1:56" s="642" customFormat="1" ht="15" hidden="1" customHeight="1" x14ac:dyDescent="0.25">
      <c r="A170" s="642" t="str">
        <f t="shared" si="13"/>
        <v>A310</v>
      </c>
      <c r="B170" s="1138" t="s">
        <v>34</v>
      </c>
      <c r="C170" s="1139"/>
      <c r="D170" s="1138" t="s">
        <v>321</v>
      </c>
      <c r="E170" s="1139"/>
      <c r="F170" s="1138"/>
      <c r="G170" s="1139"/>
      <c r="H170" s="1138"/>
      <c r="I170" s="1139"/>
      <c r="J170" s="1138"/>
      <c r="K170" s="1139"/>
      <c r="L170" s="1139"/>
      <c r="M170" s="1138"/>
      <c r="N170" s="1139"/>
      <c r="O170" s="1139"/>
      <c r="P170" s="1138"/>
      <c r="Q170" s="1139"/>
      <c r="R170" s="1138"/>
      <c r="S170" s="1139"/>
      <c r="T170" s="1141" t="s">
        <v>26</v>
      </c>
      <c r="U170" s="1139"/>
      <c r="V170" s="1139"/>
      <c r="W170" s="1139"/>
      <c r="X170" s="1139"/>
      <c r="Y170" s="1139"/>
      <c r="Z170" s="1139"/>
      <c r="AA170" s="1139"/>
      <c r="AB170" s="1138" t="s">
        <v>305</v>
      </c>
      <c r="AC170" s="1139"/>
      <c r="AD170" s="1139"/>
      <c r="AE170" s="1139"/>
      <c r="AF170" s="1139"/>
      <c r="AG170" s="1138" t="s">
        <v>306</v>
      </c>
      <c r="AH170" s="1139"/>
      <c r="AI170" s="1139"/>
      <c r="AJ170" s="538" t="s">
        <v>85</v>
      </c>
      <c r="AK170" s="1140"/>
      <c r="AL170" s="1140"/>
      <c r="AM170" s="1140"/>
      <c r="AN170" s="1140"/>
      <c r="AO170" s="666">
        <v>211904200000</v>
      </c>
      <c r="AP170" s="666">
        <v>202643764151</v>
      </c>
      <c r="AQ170" s="666">
        <v>3260435849</v>
      </c>
      <c r="AR170" s="701">
        <v>6000000000</v>
      </c>
      <c r="AS170" s="666">
        <v>193072961520</v>
      </c>
      <c r="AT170" s="666">
        <v>9570802631</v>
      </c>
      <c r="AU170" s="666">
        <v>106707319107</v>
      </c>
      <c r="AV170" s="666">
        <v>86365642413</v>
      </c>
      <c r="AW170" s="666">
        <v>106684149252</v>
      </c>
      <c r="AX170" s="666">
        <v>23169855</v>
      </c>
      <c r="AY170" s="666">
        <v>106684149252</v>
      </c>
      <c r="AZ170" s="666">
        <v>0</v>
      </c>
      <c r="BA170" s="666">
        <v>2742263</v>
      </c>
      <c r="BB170" s="667"/>
      <c r="BC170" s="668">
        <f t="shared" si="11"/>
        <v>0.91113324568366272</v>
      </c>
      <c r="BD170" s="668">
        <f t="shared" si="12"/>
        <v>0.55255872397725059</v>
      </c>
    </row>
    <row r="171" spans="1:56" s="642" customFormat="1" ht="15" hidden="1" customHeight="1" x14ac:dyDescent="0.25">
      <c r="A171" s="642" t="str">
        <f t="shared" si="13"/>
        <v>A311</v>
      </c>
      <c r="B171" s="1138" t="s">
        <v>34</v>
      </c>
      <c r="C171" s="1139"/>
      <c r="D171" s="1138" t="s">
        <v>321</v>
      </c>
      <c r="E171" s="1139"/>
      <c r="F171" s="1138"/>
      <c r="G171" s="1139"/>
      <c r="H171" s="1138"/>
      <c r="I171" s="1139"/>
      <c r="J171" s="1138"/>
      <c r="K171" s="1139"/>
      <c r="L171" s="1139"/>
      <c r="M171" s="1138"/>
      <c r="N171" s="1139"/>
      <c r="O171" s="1139"/>
      <c r="P171" s="1138"/>
      <c r="Q171" s="1139"/>
      <c r="R171" s="1138"/>
      <c r="S171" s="1139"/>
      <c r="T171" s="1141" t="s">
        <v>26</v>
      </c>
      <c r="U171" s="1139"/>
      <c r="V171" s="1139"/>
      <c r="W171" s="1139"/>
      <c r="X171" s="1139"/>
      <c r="Y171" s="1139"/>
      <c r="Z171" s="1139"/>
      <c r="AA171" s="1139"/>
      <c r="AB171" s="1138" t="s">
        <v>305</v>
      </c>
      <c r="AC171" s="1139"/>
      <c r="AD171" s="1139"/>
      <c r="AE171" s="1139"/>
      <c r="AF171" s="1139"/>
      <c r="AG171" s="1138" t="s">
        <v>308</v>
      </c>
      <c r="AH171" s="1139"/>
      <c r="AI171" s="1139"/>
      <c r="AJ171" s="538" t="s">
        <v>100</v>
      </c>
      <c r="AK171" s="1140"/>
      <c r="AL171" s="1140"/>
      <c r="AM171" s="1140"/>
      <c r="AN171" s="1140"/>
      <c r="AO171" s="666">
        <v>519000000</v>
      </c>
      <c r="AP171" s="666">
        <v>0</v>
      </c>
      <c r="AQ171" s="666">
        <v>519000000</v>
      </c>
      <c r="AR171" s="701">
        <v>0</v>
      </c>
      <c r="AS171" s="666">
        <v>0</v>
      </c>
      <c r="AT171" s="666">
        <v>0</v>
      </c>
      <c r="AU171" s="666">
        <v>0</v>
      </c>
      <c r="AV171" s="666">
        <v>0</v>
      </c>
      <c r="AW171" s="666">
        <v>0</v>
      </c>
      <c r="AX171" s="666">
        <v>0</v>
      </c>
      <c r="AY171" s="666">
        <v>0</v>
      </c>
      <c r="AZ171" s="666">
        <v>0</v>
      </c>
      <c r="BA171" s="666">
        <v>0</v>
      </c>
      <c r="BB171" s="667"/>
      <c r="BC171" s="668">
        <f t="shared" si="11"/>
        <v>0</v>
      </c>
      <c r="BD171" s="668" t="e">
        <f t="shared" si="12"/>
        <v>#DIV/0!</v>
      </c>
    </row>
    <row r="172" spans="1:56" s="642" customFormat="1" ht="15" hidden="1" customHeight="1" x14ac:dyDescent="0.25">
      <c r="A172" s="642" t="str">
        <f t="shared" si="13"/>
        <v>A316</v>
      </c>
      <c r="B172" s="1138" t="s">
        <v>34</v>
      </c>
      <c r="C172" s="1139"/>
      <c r="D172" s="1138" t="s">
        <v>321</v>
      </c>
      <c r="E172" s="1139"/>
      <c r="F172" s="1138"/>
      <c r="G172" s="1139"/>
      <c r="H172" s="1138"/>
      <c r="I172" s="1139"/>
      <c r="J172" s="1138"/>
      <c r="K172" s="1139"/>
      <c r="L172" s="1139"/>
      <c r="M172" s="1138"/>
      <c r="N172" s="1139"/>
      <c r="O172" s="1139"/>
      <c r="P172" s="1138"/>
      <c r="Q172" s="1139"/>
      <c r="R172" s="1138"/>
      <c r="S172" s="1139"/>
      <c r="T172" s="1141" t="s">
        <v>26</v>
      </c>
      <c r="U172" s="1139"/>
      <c r="V172" s="1139"/>
      <c r="W172" s="1139"/>
      <c r="X172" s="1139"/>
      <c r="Y172" s="1139"/>
      <c r="Z172" s="1139"/>
      <c r="AA172" s="1139"/>
      <c r="AB172" s="1138" t="s">
        <v>305</v>
      </c>
      <c r="AC172" s="1139"/>
      <c r="AD172" s="1139"/>
      <c r="AE172" s="1139"/>
      <c r="AF172" s="1139"/>
      <c r="AG172" s="1138" t="s">
        <v>308</v>
      </c>
      <c r="AH172" s="1139"/>
      <c r="AI172" s="1139"/>
      <c r="AJ172" s="538" t="s">
        <v>43</v>
      </c>
      <c r="AK172" s="1140"/>
      <c r="AL172" s="1140"/>
      <c r="AM172" s="1140"/>
      <c r="AN172" s="1140"/>
      <c r="AO172" s="666">
        <v>66513900000</v>
      </c>
      <c r="AP172" s="666">
        <v>17751740315</v>
      </c>
      <c r="AQ172" s="666">
        <v>48762159685</v>
      </c>
      <c r="AR172" s="701">
        <v>0</v>
      </c>
      <c r="AS172" s="666">
        <v>15085305348</v>
      </c>
      <c r="AT172" s="666">
        <v>2666434967</v>
      </c>
      <c r="AU172" s="666">
        <v>10529975262</v>
      </c>
      <c r="AV172" s="666">
        <v>4555330086</v>
      </c>
      <c r="AW172" s="666">
        <v>10240517727</v>
      </c>
      <c r="AX172" s="666">
        <v>289457535</v>
      </c>
      <c r="AY172" s="666">
        <v>10240517727</v>
      </c>
      <c r="AZ172" s="666">
        <v>0</v>
      </c>
      <c r="BA172" s="666">
        <v>0</v>
      </c>
      <c r="BB172" s="667"/>
      <c r="BC172" s="668">
        <f t="shared" si="11"/>
        <v>0.22679929079485642</v>
      </c>
      <c r="BD172" s="668">
        <f t="shared" si="12"/>
        <v>0.67884059956119358</v>
      </c>
    </row>
    <row r="173" spans="1:56" ht="15" hidden="1" customHeight="1" x14ac:dyDescent="0.25">
      <c r="A173" s="642" t="str">
        <f t="shared" si="13"/>
        <v>A3211</v>
      </c>
      <c r="B173" s="1089" t="s">
        <v>34</v>
      </c>
      <c r="C173" s="1120"/>
      <c r="D173" s="1089" t="s">
        <v>321</v>
      </c>
      <c r="E173" s="1120"/>
      <c r="F173" s="1089" t="s">
        <v>314</v>
      </c>
      <c r="G173" s="1120"/>
      <c r="H173" s="1089"/>
      <c r="I173" s="1120"/>
      <c r="J173" s="1089"/>
      <c r="K173" s="1120"/>
      <c r="L173" s="1120"/>
      <c r="M173" s="1089"/>
      <c r="N173" s="1120"/>
      <c r="O173" s="1120"/>
      <c r="P173" s="1089"/>
      <c r="Q173" s="1120"/>
      <c r="R173" s="1089"/>
      <c r="S173" s="1120"/>
      <c r="T173" s="1096" t="s">
        <v>342</v>
      </c>
      <c r="U173" s="1120"/>
      <c r="V173" s="1120"/>
      <c r="W173" s="1120"/>
      <c r="X173" s="1120"/>
      <c r="Y173" s="1120"/>
      <c r="Z173" s="1120"/>
      <c r="AA173" s="1120"/>
      <c r="AB173" s="1089" t="s">
        <v>305</v>
      </c>
      <c r="AC173" s="1120"/>
      <c r="AD173" s="1120"/>
      <c r="AE173" s="1120"/>
      <c r="AF173" s="1120"/>
      <c r="AG173" s="1089" t="s">
        <v>308</v>
      </c>
      <c r="AH173" s="1120"/>
      <c r="AI173" s="1120"/>
      <c r="AJ173" s="360" t="s">
        <v>100</v>
      </c>
      <c r="AK173" s="1090"/>
      <c r="AL173" s="1090"/>
      <c r="AM173" s="1090"/>
      <c r="AN173" s="1090"/>
      <c r="AO173" s="511">
        <v>519000000</v>
      </c>
      <c r="AP173" s="512">
        <v>0</v>
      </c>
      <c r="AQ173" s="511">
        <v>519000000</v>
      </c>
      <c r="AR173" s="703">
        <v>0</v>
      </c>
      <c r="AS173" s="512">
        <v>0</v>
      </c>
      <c r="AT173" s="512">
        <v>0</v>
      </c>
      <c r="AU173" s="512">
        <v>0</v>
      </c>
      <c r="AV173" s="512">
        <v>0</v>
      </c>
      <c r="AW173" s="512">
        <v>0</v>
      </c>
      <c r="AX173" s="512">
        <v>0</v>
      </c>
      <c r="AY173" s="512">
        <v>0</v>
      </c>
      <c r="AZ173" s="512">
        <v>0</v>
      </c>
      <c r="BA173" s="512">
        <v>0</v>
      </c>
      <c r="BB173" s="640"/>
      <c r="BC173" s="675">
        <f t="shared" si="11"/>
        <v>0</v>
      </c>
      <c r="BD173" s="675" t="e">
        <f t="shared" si="12"/>
        <v>#DIV/0!</v>
      </c>
    </row>
    <row r="174" spans="1:56" ht="15" hidden="1" customHeight="1" x14ac:dyDescent="0.25">
      <c r="A174" s="642" t="str">
        <f t="shared" si="13"/>
        <v>A32111</v>
      </c>
      <c r="B174" s="1089" t="s">
        <v>34</v>
      </c>
      <c r="C174" s="1120"/>
      <c r="D174" s="1089" t="s">
        <v>321</v>
      </c>
      <c r="E174" s="1120"/>
      <c r="F174" s="1089" t="s">
        <v>314</v>
      </c>
      <c r="G174" s="1120"/>
      <c r="H174" s="1089" t="s">
        <v>311</v>
      </c>
      <c r="I174" s="1120"/>
      <c r="J174" s="1089"/>
      <c r="K174" s="1120"/>
      <c r="L174" s="1120"/>
      <c r="M174" s="1089"/>
      <c r="N174" s="1120"/>
      <c r="O174" s="1120"/>
      <c r="P174" s="1089"/>
      <c r="Q174" s="1120"/>
      <c r="R174" s="1089"/>
      <c r="S174" s="1120"/>
      <c r="T174" s="1096" t="s">
        <v>343</v>
      </c>
      <c r="U174" s="1120"/>
      <c r="V174" s="1120"/>
      <c r="W174" s="1120"/>
      <c r="X174" s="1120"/>
      <c r="Y174" s="1120"/>
      <c r="Z174" s="1120"/>
      <c r="AA174" s="1120"/>
      <c r="AB174" s="1089" t="s">
        <v>305</v>
      </c>
      <c r="AC174" s="1120"/>
      <c r="AD174" s="1120"/>
      <c r="AE174" s="1120"/>
      <c r="AF174" s="1120"/>
      <c r="AG174" s="1089" t="s">
        <v>308</v>
      </c>
      <c r="AH174" s="1120"/>
      <c r="AI174" s="1120"/>
      <c r="AJ174" s="360" t="s">
        <v>100</v>
      </c>
      <c r="AK174" s="1090"/>
      <c r="AL174" s="1090"/>
      <c r="AM174" s="1090"/>
      <c r="AN174" s="1090"/>
      <c r="AO174" s="511">
        <v>519000000</v>
      </c>
      <c r="AP174" s="512">
        <v>0</v>
      </c>
      <c r="AQ174" s="511">
        <v>519000000</v>
      </c>
      <c r="AR174" s="703">
        <v>0</v>
      </c>
      <c r="AS174" s="512">
        <v>0</v>
      </c>
      <c r="AT174" s="512">
        <v>0</v>
      </c>
      <c r="AU174" s="512">
        <v>0</v>
      </c>
      <c r="AV174" s="512">
        <v>0</v>
      </c>
      <c r="AW174" s="512">
        <v>0</v>
      </c>
      <c r="AX174" s="512">
        <v>0</v>
      </c>
      <c r="AY174" s="512">
        <v>0</v>
      </c>
      <c r="AZ174" s="512">
        <v>0</v>
      </c>
      <c r="BA174" s="512">
        <v>0</v>
      </c>
      <c r="BB174" s="640"/>
      <c r="BC174" s="675">
        <f t="shared" si="11"/>
        <v>0</v>
      </c>
      <c r="BD174" s="675" t="e">
        <f t="shared" si="12"/>
        <v>#DIV/0!</v>
      </c>
    </row>
    <row r="175" spans="1:56" ht="15" hidden="1" customHeight="1" x14ac:dyDescent="0.25">
      <c r="A175" s="642" t="str">
        <f t="shared" si="13"/>
        <v>A321111</v>
      </c>
      <c r="B175" s="1091" t="s">
        <v>34</v>
      </c>
      <c r="C175" s="1120"/>
      <c r="D175" s="1091" t="s">
        <v>321</v>
      </c>
      <c r="E175" s="1120"/>
      <c r="F175" s="1091" t="s">
        <v>314</v>
      </c>
      <c r="G175" s="1120"/>
      <c r="H175" s="1091" t="s">
        <v>311</v>
      </c>
      <c r="I175" s="1120"/>
      <c r="J175" s="1091" t="s">
        <v>311</v>
      </c>
      <c r="K175" s="1120"/>
      <c r="L175" s="1120"/>
      <c r="M175" s="1091"/>
      <c r="N175" s="1120"/>
      <c r="O175" s="1120"/>
      <c r="P175" s="1091"/>
      <c r="Q175" s="1120"/>
      <c r="R175" s="1091"/>
      <c r="S175" s="1120"/>
      <c r="T175" s="1092" t="s">
        <v>112</v>
      </c>
      <c r="U175" s="1120"/>
      <c r="V175" s="1120"/>
      <c r="W175" s="1120"/>
      <c r="X175" s="1120"/>
      <c r="Y175" s="1120"/>
      <c r="Z175" s="1120"/>
      <c r="AA175" s="1120"/>
      <c r="AB175" s="1091" t="s">
        <v>305</v>
      </c>
      <c r="AC175" s="1120"/>
      <c r="AD175" s="1120"/>
      <c r="AE175" s="1120"/>
      <c r="AF175" s="1120"/>
      <c r="AG175" s="1091" t="s">
        <v>308</v>
      </c>
      <c r="AH175" s="1120"/>
      <c r="AI175" s="1120"/>
      <c r="AJ175" s="363" t="s">
        <v>100</v>
      </c>
      <c r="AK175" s="1093"/>
      <c r="AL175" s="1093"/>
      <c r="AM175" s="1093"/>
      <c r="AN175" s="1093"/>
      <c r="AO175" s="515">
        <v>519000000</v>
      </c>
      <c r="AP175" s="516">
        <v>0</v>
      </c>
      <c r="AQ175" s="515">
        <v>519000000</v>
      </c>
      <c r="AR175" s="704">
        <v>0</v>
      </c>
      <c r="AS175" s="516">
        <v>0</v>
      </c>
      <c r="AT175" s="516">
        <v>0</v>
      </c>
      <c r="AU175" s="516">
        <v>0</v>
      </c>
      <c r="AV175" s="516">
        <v>0</v>
      </c>
      <c r="AW175" s="516">
        <v>0</v>
      </c>
      <c r="AX175" s="516">
        <v>0</v>
      </c>
      <c r="AY175" s="516">
        <v>0</v>
      </c>
      <c r="AZ175" s="516">
        <v>0</v>
      </c>
      <c r="BA175" s="516">
        <v>0</v>
      </c>
      <c r="BB175" s="640"/>
      <c r="BC175" s="675">
        <f t="shared" si="11"/>
        <v>0</v>
      </c>
      <c r="BD175" s="675" t="e">
        <f t="shared" si="12"/>
        <v>#DIV/0!</v>
      </c>
    </row>
    <row r="176" spans="1:56" ht="15" hidden="1" customHeight="1" x14ac:dyDescent="0.25">
      <c r="A176" s="642" t="str">
        <f t="shared" si="13"/>
        <v>A3510</v>
      </c>
      <c r="B176" s="1089" t="s">
        <v>34</v>
      </c>
      <c r="C176" s="1120"/>
      <c r="D176" s="1089" t="s">
        <v>321</v>
      </c>
      <c r="E176" s="1120"/>
      <c r="F176" s="1089" t="s">
        <v>316</v>
      </c>
      <c r="G176" s="1120"/>
      <c r="H176" s="1089"/>
      <c r="I176" s="1120"/>
      <c r="J176" s="1089"/>
      <c r="K176" s="1120"/>
      <c r="L176" s="1120"/>
      <c r="M176" s="1089"/>
      <c r="N176" s="1120"/>
      <c r="O176" s="1120"/>
      <c r="P176" s="1089"/>
      <c r="Q176" s="1120"/>
      <c r="R176" s="1089"/>
      <c r="S176" s="1120"/>
      <c r="T176" s="1096" t="s">
        <v>344</v>
      </c>
      <c r="U176" s="1120"/>
      <c r="V176" s="1120"/>
      <c r="W176" s="1120"/>
      <c r="X176" s="1120"/>
      <c r="Y176" s="1120"/>
      <c r="Z176" s="1120"/>
      <c r="AA176" s="1120"/>
      <c r="AB176" s="1089" t="s">
        <v>305</v>
      </c>
      <c r="AC176" s="1120"/>
      <c r="AD176" s="1120"/>
      <c r="AE176" s="1120"/>
      <c r="AF176" s="1120"/>
      <c r="AG176" s="1089" t="s">
        <v>306</v>
      </c>
      <c r="AH176" s="1120"/>
      <c r="AI176" s="1120"/>
      <c r="AJ176" s="360" t="s">
        <v>85</v>
      </c>
      <c r="AK176" s="1090"/>
      <c r="AL176" s="1090"/>
      <c r="AM176" s="1090"/>
      <c r="AN176" s="1090"/>
      <c r="AO176" s="511">
        <v>186200000</v>
      </c>
      <c r="AP176" s="512">
        <v>0</v>
      </c>
      <c r="AQ176" s="511">
        <v>186200000</v>
      </c>
      <c r="AR176" s="703">
        <v>0</v>
      </c>
      <c r="AS176" s="512">
        <v>0</v>
      </c>
      <c r="AT176" s="512">
        <v>0</v>
      </c>
      <c r="AU176" s="512">
        <v>0</v>
      </c>
      <c r="AV176" s="512">
        <v>0</v>
      </c>
      <c r="AW176" s="512">
        <v>0</v>
      </c>
      <c r="AX176" s="512">
        <v>0</v>
      </c>
      <c r="AY176" s="512">
        <v>0</v>
      </c>
      <c r="AZ176" s="512">
        <v>0</v>
      </c>
      <c r="BA176" s="512">
        <v>0</v>
      </c>
      <c r="BB176" s="640"/>
      <c r="BC176" s="675">
        <f t="shared" si="11"/>
        <v>0</v>
      </c>
      <c r="BD176" s="675" t="e">
        <f t="shared" si="12"/>
        <v>#DIV/0!</v>
      </c>
    </row>
    <row r="177" spans="1:56" ht="15" hidden="1" customHeight="1" x14ac:dyDescent="0.25">
      <c r="A177" s="642" t="str">
        <f t="shared" si="13"/>
        <v>A35310</v>
      </c>
      <c r="B177" s="1089" t="s">
        <v>34</v>
      </c>
      <c r="C177" s="1120"/>
      <c r="D177" s="1089" t="s">
        <v>321</v>
      </c>
      <c r="E177" s="1120"/>
      <c r="F177" s="1089" t="s">
        <v>316</v>
      </c>
      <c r="G177" s="1120"/>
      <c r="H177" s="1089" t="s">
        <v>321</v>
      </c>
      <c r="I177" s="1120"/>
      <c r="J177" s="1089"/>
      <c r="K177" s="1120"/>
      <c r="L177" s="1120"/>
      <c r="M177" s="1089"/>
      <c r="N177" s="1120"/>
      <c r="O177" s="1120"/>
      <c r="P177" s="1089"/>
      <c r="Q177" s="1120"/>
      <c r="R177" s="1089"/>
      <c r="S177" s="1120"/>
      <c r="T177" s="1096" t="s">
        <v>345</v>
      </c>
      <c r="U177" s="1120"/>
      <c r="V177" s="1120"/>
      <c r="W177" s="1120"/>
      <c r="X177" s="1120"/>
      <c r="Y177" s="1120"/>
      <c r="Z177" s="1120"/>
      <c r="AA177" s="1120"/>
      <c r="AB177" s="1089" t="s">
        <v>305</v>
      </c>
      <c r="AC177" s="1120"/>
      <c r="AD177" s="1120"/>
      <c r="AE177" s="1120"/>
      <c r="AF177" s="1120"/>
      <c r="AG177" s="1089" t="s">
        <v>306</v>
      </c>
      <c r="AH177" s="1120"/>
      <c r="AI177" s="1120"/>
      <c r="AJ177" s="360" t="s">
        <v>85</v>
      </c>
      <c r="AK177" s="1090"/>
      <c r="AL177" s="1090"/>
      <c r="AM177" s="1090"/>
      <c r="AN177" s="1090"/>
      <c r="AO177" s="511">
        <v>186200000</v>
      </c>
      <c r="AP177" s="512">
        <v>0</v>
      </c>
      <c r="AQ177" s="511">
        <v>186200000</v>
      </c>
      <c r="AR177" s="703">
        <v>0</v>
      </c>
      <c r="AS177" s="512">
        <v>0</v>
      </c>
      <c r="AT177" s="512">
        <v>0</v>
      </c>
      <c r="AU177" s="512">
        <v>0</v>
      </c>
      <c r="AV177" s="512">
        <v>0</v>
      </c>
      <c r="AW177" s="512">
        <v>0</v>
      </c>
      <c r="AX177" s="512">
        <v>0</v>
      </c>
      <c r="AY177" s="512">
        <v>0</v>
      </c>
      <c r="AZ177" s="512">
        <v>0</v>
      </c>
      <c r="BA177" s="512">
        <v>0</v>
      </c>
      <c r="BB177" s="640"/>
      <c r="BC177" s="675">
        <f t="shared" si="11"/>
        <v>0</v>
      </c>
      <c r="BD177" s="675" t="e">
        <f t="shared" si="12"/>
        <v>#DIV/0!</v>
      </c>
    </row>
    <row r="178" spans="1:56" ht="15" hidden="1" customHeight="1" x14ac:dyDescent="0.25">
      <c r="A178" s="642" t="str">
        <f t="shared" si="13"/>
        <v>A3534410</v>
      </c>
      <c r="B178" s="1091" t="s">
        <v>34</v>
      </c>
      <c r="C178" s="1120"/>
      <c r="D178" s="1091" t="s">
        <v>321</v>
      </c>
      <c r="E178" s="1120"/>
      <c r="F178" s="1091" t="s">
        <v>316</v>
      </c>
      <c r="G178" s="1120"/>
      <c r="H178" s="1091" t="s">
        <v>321</v>
      </c>
      <c r="I178" s="1120"/>
      <c r="J178" s="1091" t="s">
        <v>346</v>
      </c>
      <c r="K178" s="1120"/>
      <c r="L178" s="1120"/>
      <c r="M178" s="1091"/>
      <c r="N178" s="1120"/>
      <c r="O178" s="1120"/>
      <c r="P178" s="1091"/>
      <c r="Q178" s="1120"/>
      <c r="R178" s="1091"/>
      <c r="S178" s="1120"/>
      <c r="T178" s="1092" t="s">
        <v>113</v>
      </c>
      <c r="U178" s="1120"/>
      <c r="V178" s="1120"/>
      <c r="W178" s="1120"/>
      <c r="X178" s="1120"/>
      <c r="Y178" s="1120"/>
      <c r="Z178" s="1120"/>
      <c r="AA178" s="1120"/>
      <c r="AB178" s="1091" t="s">
        <v>305</v>
      </c>
      <c r="AC178" s="1120"/>
      <c r="AD178" s="1120"/>
      <c r="AE178" s="1120"/>
      <c r="AF178" s="1120"/>
      <c r="AG178" s="1091" t="s">
        <v>306</v>
      </c>
      <c r="AH178" s="1120"/>
      <c r="AI178" s="1120"/>
      <c r="AJ178" s="363" t="s">
        <v>85</v>
      </c>
      <c r="AK178" s="1093"/>
      <c r="AL178" s="1093"/>
      <c r="AM178" s="1093"/>
      <c r="AN178" s="1093"/>
      <c r="AO178" s="515">
        <v>186200000</v>
      </c>
      <c r="AP178" s="516">
        <v>0</v>
      </c>
      <c r="AQ178" s="515">
        <v>186200000</v>
      </c>
      <c r="AR178" s="704">
        <v>0</v>
      </c>
      <c r="AS178" s="516">
        <v>0</v>
      </c>
      <c r="AT178" s="516">
        <v>0</v>
      </c>
      <c r="AU178" s="516">
        <v>0</v>
      </c>
      <c r="AV178" s="516">
        <v>0</v>
      </c>
      <c r="AW178" s="516">
        <v>0</v>
      </c>
      <c r="AX178" s="516">
        <v>0</v>
      </c>
      <c r="AY178" s="516">
        <v>0</v>
      </c>
      <c r="AZ178" s="516">
        <v>0</v>
      </c>
      <c r="BA178" s="516">
        <v>0</v>
      </c>
      <c r="BB178" s="640"/>
      <c r="BC178" s="675">
        <f t="shared" si="11"/>
        <v>0</v>
      </c>
      <c r="BD178" s="675" t="e">
        <f t="shared" si="12"/>
        <v>#DIV/0!</v>
      </c>
    </row>
    <row r="179" spans="1:56" ht="15" hidden="1" customHeight="1" x14ac:dyDescent="0.25">
      <c r="A179" s="642" t="str">
        <f t="shared" si="13"/>
        <v>A3610</v>
      </c>
      <c r="B179" s="1089" t="s">
        <v>34</v>
      </c>
      <c r="C179" s="1120"/>
      <c r="D179" s="1089" t="s">
        <v>321</v>
      </c>
      <c r="E179" s="1120"/>
      <c r="F179" s="1089" t="s">
        <v>324</v>
      </c>
      <c r="G179" s="1120"/>
      <c r="H179" s="1089"/>
      <c r="I179" s="1120"/>
      <c r="J179" s="1089"/>
      <c r="K179" s="1120"/>
      <c r="L179" s="1120"/>
      <c r="M179" s="1089"/>
      <c r="N179" s="1120"/>
      <c r="O179" s="1120"/>
      <c r="P179" s="1089"/>
      <c r="Q179" s="1120"/>
      <c r="R179" s="1089"/>
      <c r="S179" s="1120"/>
      <c r="T179" s="1096" t="s">
        <v>347</v>
      </c>
      <c r="U179" s="1120"/>
      <c r="V179" s="1120"/>
      <c r="W179" s="1120"/>
      <c r="X179" s="1120"/>
      <c r="Y179" s="1120"/>
      <c r="Z179" s="1120"/>
      <c r="AA179" s="1120"/>
      <c r="AB179" s="1089" t="s">
        <v>305</v>
      </c>
      <c r="AC179" s="1120"/>
      <c r="AD179" s="1120"/>
      <c r="AE179" s="1120"/>
      <c r="AF179" s="1120"/>
      <c r="AG179" s="1089" t="s">
        <v>306</v>
      </c>
      <c r="AH179" s="1120"/>
      <c r="AI179" s="1120"/>
      <c r="AJ179" s="360" t="s">
        <v>85</v>
      </c>
      <c r="AK179" s="1090"/>
      <c r="AL179" s="1090"/>
      <c r="AM179" s="1090"/>
      <c r="AN179" s="1090"/>
      <c r="AO179" s="511">
        <v>211718000000</v>
      </c>
      <c r="AP179" s="511">
        <v>202643764151</v>
      </c>
      <c r="AQ179" s="511">
        <v>3074235849</v>
      </c>
      <c r="AR179" s="702">
        <v>6000000000</v>
      </c>
      <c r="AS179" s="511">
        <v>193072961520</v>
      </c>
      <c r="AT179" s="511">
        <v>9570802631</v>
      </c>
      <c r="AU179" s="511">
        <v>106707319107</v>
      </c>
      <c r="AV179" s="511">
        <v>86365642413</v>
      </c>
      <c r="AW179" s="511">
        <v>106684149252</v>
      </c>
      <c r="AX179" s="511">
        <v>23169855</v>
      </c>
      <c r="AY179" s="511">
        <v>106684149252</v>
      </c>
      <c r="AZ179" s="512">
        <v>0</v>
      </c>
      <c r="BA179" s="511">
        <v>2742263</v>
      </c>
      <c r="BB179" s="640"/>
      <c r="BC179" s="675">
        <f t="shared" si="11"/>
        <v>0.91193456163387143</v>
      </c>
      <c r="BD179" s="675">
        <f t="shared" si="12"/>
        <v>0.55255872397725059</v>
      </c>
    </row>
    <row r="180" spans="1:56" ht="15" hidden="1" customHeight="1" x14ac:dyDescent="0.25">
      <c r="A180" s="642" t="str">
        <f t="shared" si="13"/>
        <v>A3616</v>
      </c>
      <c r="B180" s="1089" t="s">
        <v>34</v>
      </c>
      <c r="C180" s="1120"/>
      <c r="D180" s="1089" t="s">
        <v>321</v>
      </c>
      <c r="E180" s="1120"/>
      <c r="F180" s="1089" t="s">
        <v>324</v>
      </c>
      <c r="G180" s="1120"/>
      <c r="H180" s="1089"/>
      <c r="I180" s="1120"/>
      <c r="J180" s="1089"/>
      <c r="K180" s="1120"/>
      <c r="L180" s="1120"/>
      <c r="M180" s="1089"/>
      <c r="N180" s="1120"/>
      <c r="O180" s="1120"/>
      <c r="P180" s="1089"/>
      <c r="Q180" s="1120"/>
      <c r="R180" s="1089"/>
      <c r="S180" s="1120"/>
      <c r="T180" s="1096" t="s">
        <v>347</v>
      </c>
      <c r="U180" s="1120"/>
      <c r="V180" s="1120"/>
      <c r="W180" s="1120"/>
      <c r="X180" s="1120"/>
      <c r="Y180" s="1120"/>
      <c r="Z180" s="1120"/>
      <c r="AA180" s="1120"/>
      <c r="AB180" s="1089" t="s">
        <v>305</v>
      </c>
      <c r="AC180" s="1120"/>
      <c r="AD180" s="1120"/>
      <c r="AE180" s="1120"/>
      <c r="AF180" s="1120"/>
      <c r="AG180" s="1089" t="s">
        <v>308</v>
      </c>
      <c r="AH180" s="1120"/>
      <c r="AI180" s="1120"/>
      <c r="AJ180" s="360" t="s">
        <v>43</v>
      </c>
      <c r="AK180" s="1090"/>
      <c r="AL180" s="1090"/>
      <c r="AM180" s="1090"/>
      <c r="AN180" s="1090"/>
      <c r="AO180" s="511">
        <v>66513900000</v>
      </c>
      <c r="AP180" s="511">
        <v>17751740315</v>
      </c>
      <c r="AQ180" s="511">
        <v>48762159685</v>
      </c>
      <c r="AR180" s="703">
        <v>0</v>
      </c>
      <c r="AS180" s="511">
        <v>15085305348</v>
      </c>
      <c r="AT180" s="511">
        <v>2666434967</v>
      </c>
      <c r="AU180" s="511">
        <v>10529975262</v>
      </c>
      <c r="AV180" s="511">
        <v>4555330086</v>
      </c>
      <c r="AW180" s="511">
        <v>10240517727</v>
      </c>
      <c r="AX180" s="511">
        <v>289457535</v>
      </c>
      <c r="AY180" s="511">
        <v>10240517727</v>
      </c>
      <c r="AZ180" s="512">
        <v>0</v>
      </c>
      <c r="BA180" s="512">
        <v>0</v>
      </c>
      <c r="BB180" s="640"/>
      <c r="BC180" s="675">
        <f t="shared" si="11"/>
        <v>0.22679929079485642</v>
      </c>
      <c r="BD180" s="675">
        <f t="shared" si="12"/>
        <v>0.67884059956119358</v>
      </c>
    </row>
    <row r="181" spans="1:56" ht="15" hidden="1" customHeight="1" x14ac:dyDescent="0.25">
      <c r="A181" s="642" t="str">
        <f t="shared" si="13"/>
        <v>A36110</v>
      </c>
      <c r="B181" s="1089" t="s">
        <v>34</v>
      </c>
      <c r="C181" s="1120"/>
      <c r="D181" s="1089" t="s">
        <v>321</v>
      </c>
      <c r="E181" s="1120"/>
      <c r="F181" s="1089" t="s">
        <v>324</v>
      </c>
      <c r="G181" s="1120"/>
      <c r="H181" s="1089" t="s">
        <v>311</v>
      </c>
      <c r="I181" s="1120"/>
      <c r="J181" s="1089"/>
      <c r="K181" s="1120"/>
      <c r="L181" s="1120"/>
      <c r="M181" s="1089"/>
      <c r="N181" s="1120"/>
      <c r="O181" s="1120"/>
      <c r="P181" s="1089"/>
      <c r="Q181" s="1120"/>
      <c r="R181" s="1089"/>
      <c r="S181" s="1120"/>
      <c r="T181" s="1096" t="s">
        <v>453</v>
      </c>
      <c r="U181" s="1120"/>
      <c r="V181" s="1120"/>
      <c r="W181" s="1120"/>
      <c r="X181" s="1120"/>
      <c r="Y181" s="1120"/>
      <c r="Z181" s="1120"/>
      <c r="AA181" s="1120"/>
      <c r="AB181" s="1089" t="s">
        <v>305</v>
      </c>
      <c r="AC181" s="1120"/>
      <c r="AD181" s="1120"/>
      <c r="AE181" s="1120"/>
      <c r="AF181" s="1120"/>
      <c r="AG181" s="1089" t="s">
        <v>306</v>
      </c>
      <c r="AH181" s="1120"/>
      <c r="AI181" s="1120"/>
      <c r="AJ181" s="360" t="s">
        <v>85</v>
      </c>
      <c r="AK181" s="1090"/>
      <c r="AL181" s="1090"/>
      <c r="AM181" s="1090"/>
      <c r="AN181" s="1090"/>
      <c r="AO181" s="511">
        <v>420000000</v>
      </c>
      <c r="AP181" s="511">
        <v>401464151</v>
      </c>
      <c r="AQ181" s="511">
        <v>18535849</v>
      </c>
      <c r="AR181" s="703">
        <v>0</v>
      </c>
      <c r="AS181" s="511">
        <v>401464151</v>
      </c>
      <c r="AT181" s="512">
        <v>0</v>
      </c>
      <c r="AU181" s="511">
        <v>401464151</v>
      </c>
      <c r="AV181" s="512">
        <v>0</v>
      </c>
      <c r="AW181" s="511">
        <v>401464151</v>
      </c>
      <c r="AX181" s="512">
        <v>0</v>
      </c>
      <c r="AY181" s="511">
        <v>401464151</v>
      </c>
      <c r="AZ181" s="512">
        <v>0</v>
      </c>
      <c r="BA181" s="512">
        <v>0</v>
      </c>
      <c r="BB181" s="640"/>
      <c r="BC181" s="675">
        <f t="shared" si="11"/>
        <v>0.95586702619047614</v>
      </c>
      <c r="BD181" s="675">
        <f t="shared" si="12"/>
        <v>1</v>
      </c>
    </row>
    <row r="182" spans="1:56" ht="15" hidden="1" customHeight="1" x14ac:dyDescent="0.25">
      <c r="A182" s="642" t="str">
        <f t="shared" si="13"/>
        <v>A361110</v>
      </c>
      <c r="B182" s="1091" t="s">
        <v>34</v>
      </c>
      <c r="C182" s="1120"/>
      <c r="D182" s="1091" t="s">
        <v>321</v>
      </c>
      <c r="E182" s="1120"/>
      <c r="F182" s="1091" t="s">
        <v>324</v>
      </c>
      <c r="G182" s="1120"/>
      <c r="H182" s="1091" t="s">
        <v>311</v>
      </c>
      <c r="I182" s="1120"/>
      <c r="J182" s="1091" t="s">
        <v>311</v>
      </c>
      <c r="K182" s="1120"/>
      <c r="L182" s="1120"/>
      <c r="M182" s="1091"/>
      <c r="N182" s="1120"/>
      <c r="O182" s="1120"/>
      <c r="P182" s="1091"/>
      <c r="Q182" s="1120"/>
      <c r="R182" s="1091"/>
      <c r="S182" s="1120"/>
      <c r="T182" s="1092" t="s">
        <v>453</v>
      </c>
      <c r="U182" s="1120"/>
      <c r="V182" s="1120"/>
      <c r="W182" s="1120"/>
      <c r="X182" s="1120"/>
      <c r="Y182" s="1120"/>
      <c r="Z182" s="1120"/>
      <c r="AA182" s="1120"/>
      <c r="AB182" s="1091" t="s">
        <v>305</v>
      </c>
      <c r="AC182" s="1120"/>
      <c r="AD182" s="1120"/>
      <c r="AE182" s="1120"/>
      <c r="AF182" s="1120"/>
      <c r="AG182" s="1091" t="s">
        <v>306</v>
      </c>
      <c r="AH182" s="1120"/>
      <c r="AI182" s="1120"/>
      <c r="AJ182" s="363" t="s">
        <v>85</v>
      </c>
      <c r="AK182" s="1093"/>
      <c r="AL182" s="1093"/>
      <c r="AM182" s="1093"/>
      <c r="AN182" s="1093"/>
      <c r="AO182" s="515">
        <v>420000000</v>
      </c>
      <c r="AP182" s="515">
        <v>401464151</v>
      </c>
      <c r="AQ182" s="515">
        <v>18535849</v>
      </c>
      <c r="AR182" s="704">
        <v>0</v>
      </c>
      <c r="AS182" s="515">
        <v>401464151</v>
      </c>
      <c r="AT182" s="516">
        <v>0</v>
      </c>
      <c r="AU182" s="515">
        <v>401464151</v>
      </c>
      <c r="AV182" s="516">
        <v>0</v>
      </c>
      <c r="AW182" s="515">
        <v>401464151</v>
      </c>
      <c r="AX182" s="516">
        <v>0</v>
      </c>
      <c r="AY182" s="515">
        <v>401464151</v>
      </c>
      <c r="AZ182" s="516">
        <v>0</v>
      </c>
      <c r="BA182" s="516">
        <v>0</v>
      </c>
      <c r="BB182" s="640"/>
      <c r="BC182" s="675">
        <f t="shared" si="11"/>
        <v>0.95586702619047614</v>
      </c>
      <c r="BD182" s="675">
        <f t="shared" si="12"/>
        <v>1</v>
      </c>
    </row>
    <row r="183" spans="1:56" ht="15" hidden="1" customHeight="1" x14ac:dyDescent="0.25">
      <c r="A183" s="642" t="str">
        <f t="shared" si="13"/>
        <v>A3611210</v>
      </c>
      <c r="B183" s="1091" t="s">
        <v>34</v>
      </c>
      <c r="C183" s="1120"/>
      <c r="D183" s="1091" t="s">
        <v>321</v>
      </c>
      <c r="E183" s="1120"/>
      <c r="F183" s="1091" t="s">
        <v>324</v>
      </c>
      <c r="G183" s="1120"/>
      <c r="H183" s="1091" t="s">
        <v>311</v>
      </c>
      <c r="I183" s="1120"/>
      <c r="J183" s="1091" t="s">
        <v>311</v>
      </c>
      <c r="K183" s="1120"/>
      <c r="L183" s="1120"/>
      <c r="M183" s="1091" t="s">
        <v>314</v>
      </c>
      <c r="N183" s="1120"/>
      <c r="O183" s="1120"/>
      <c r="P183" s="1091"/>
      <c r="Q183" s="1120"/>
      <c r="R183" s="1091"/>
      <c r="S183" s="1120"/>
      <c r="T183" s="1092" t="s">
        <v>454</v>
      </c>
      <c r="U183" s="1120"/>
      <c r="V183" s="1120"/>
      <c r="W183" s="1120"/>
      <c r="X183" s="1120"/>
      <c r="Y183" s="1120"/>
      <c r="Z183" s="1120"/>
      <c r="AA183" s="1120"/>
      <c r="AB183" s="1091" t="s">
        <v>305</v>
      </c>
      <c r="AC183" s="1120"/>
      <c r="AD183" s="1120"/>
      <c r="AE183" s="1120"/>
      <c r="AF183" s="1120"/>
      <c r="AG183" s="1091" t="s">
        <v>306</v>
      </c>
      <c r="AH183" s="1120"/>
      <c r="AI183" s="1120"/>
      <c r="AJ183" s="363" t="s">
        <v>85</v>
      </c>
      <c r="AK183" s="1093"/>
      <c r="AL183" s="1093"/>
      <c r="AM183" s="1093"/>
      <c r="AN183" s="1093"/>
      <c r="AO183" s="515">
        <v>420000000</v>
      </c>
      <c r="AP183" s="515">
        <v>401464151</v>
      </c>
      <c r="AQ183" s="515">
        <v>18535849</v>
      </c>
      <c r="AR183" s="704">
        <v>0</v>
      </c>
      <c r="AS183" s="515">
        <v>401464151</v>
      </c>
      <c r="AT183" s="516">
        <v>0</v>
      </c>
      <c r="AU183" s="515">
        <v>401464151</v>
      </c>
      <c r="AV183" s="516">
        <v>0</v>
      </c>
      <c r="AW183" s="515">
        <v>401464151</v>
      </c>
      <c r="AX183" s="516">
        <v>0</v>
      </c>
      <c r="AY183" s="515">
        <v>401464151</v>
      </c>
      <c r="AZ183" s="516">
        <v>0</v>
      </c>
      <c r="BA183" s="516">
        <v>0</v>
      </c>
      <c r="BB183" s="640"/>
      <c r="BC183" s="675">
        <f t="shared" si="11"/>
        <v>0.95586702619047614</v>
      </c>
      <c r="BD183" s="675">
        <f t="shared" si="12"/>
        <v>1</v>
      </c>
    </row>
    <row r="184" spans="1:56" ht="15" hidden="1" customHeight="1" x14ac:dyDescent="0.25">
      <c r="A184" s="642" t="str">
        <f t="shared" si="13"/>
        <v>A36310</v>
      </c>
      <c r="B184" s="1089" t="s">
        <v>34</v>
      </c>
      <c r="C184" s="1120"/>
      <c r="D184" s="1089" t="s">
        <v>321</v>
      </c>
      <c r="E184" s="1120"/>
      <c r="F184" s="1089" t="s">
        <v>324</v>
      </c>
      <c r="G184" s="1120"/>
      <c r="H184" s="1089" t="s">
        <v>321</v>
      </c>
      <c r="I184" s="1120"/>
      <c r="J184" s="1089"/>
      <c r="K184" s="1120"/>
      <c r="L184" s="1120"/>
      <c r="M184" s="1089"/>
      <c r="N184" s="1120"/>
      <c r="O184" s="1120"/>
      <c r="P184" s="1089"/>
      <c r="Q184" s="1120"/>
      <c r="R184" s="1089"/>
      <c r="S184" s="1120"/>
      <c r="T184" s="1096" t="s">
        <v>348</v>
      </c>
      <c r="U184" s="1120"/>
      <c r="V184" s="1120"/>
      <c r="W184" s="1120"/>
      <c r="X184" s="1120"/>
      <c r="Y184" s="1120"/>
      <c r="Z184" s="1120"/>
      <c r="AA184" s="1120"/>
      <c r="AB184" s="1089" t="s">
        <v>305</v>
      </c>
      <c r="AC184" s="1120"/>
      <c r="AD184" s="1120"/>
      <c r="AE184" s="1120"/>
      <c r="AF184" s="1120"/>
      <c r="AG184" s="1089" t="s">
        <v>306</v>
      </c>
      <c r="AH184" s="1120"/>
      <c r="AI184" s="1120"/>
      <c r="AJ184" s="360" t="s">
        <v>85</v>
      </c>
      <c r="AK184" s="1090"/>
      <c r="AL184" s="1090"/>
      <c r="AM184" s="1090"/>
      <c r="AN184" s="1090"/>
      <c r="AO184" s="511">
        <v>211298000000</v>
      </c>
      <c r="AP184" s="511">
        <v>202242300000</v>
      </c>
      <c r="AQ184" s="511">
        <v>3055700000</v>
      </c>
      <c r="AR184" s="702">
        <v>6000000000</v>
      </c>
      <c r="AS184" s="511">
        <v>192671497369</v>
      </c>
      <c r="AT184" s="511">
        <v>9570802631</v>
      </c>
      <c r="AU184" s="511">
        <v>106305854956</v>
      </c>
      <c r="AV184" s="511">
        <v>86365642413</v>
      </c>
      <c r="AW184" s="511">
        <v>106282685101</v>
      </c>
      <c r="AX184" s="511">
        <v>23169855</v>
      </c>
      <c r="AY184" s="511">
        <v>106282685101</v>
      </c>
      <c r="AZ184" s="512">
        <v>0</v>
      </c>
      <c r="BA184" s="511">
        <v>2742263</v>
      </c>
      <c r="BB184" s="640"/>
      <c r="BC184" s="675">
        <f t="shared" si="11"/>
        <v>0.91184723645751498</v>
      </c>
      <c r="BD184" s="675">
        <f t="shared" si="12"/>
        <v>0.55162640324245704</v>
      </c>
    </row>
    <row r="185" spans="1:56" ht="15" hidden="1" customHeight="1" x14ac:dyDescent="0.25">
      <c r="A185" s="642" t="str">
        <f t="shared" si="13"/>
        <v>A36316</v>
      </c>
      <c r="B185" s="1089" t="s">
        <v>34</v>
      </c>
      <c r="C185" s="1120"/>
      <c r="D185" s="1089" t="s">
        <v>321</v>
      </c>
      <c r="E185" s="1120"/>
      <c r="F185" s="1089" t="s">
        <v>324</v>
      </c>
      <c r="G185" s="1120"/>
      <c r="H185" s="1089" t="s">
        <v>321</v>
      </c>
      <c r="I185" s="1120"/>
      <c r="J185" s="1089"/>
      <c r="K185" s="1120"/>
      <c r="L185" s="1120"/>
      <c r="M185" s="1089"/>
      <c r="N185" s="1120"/>
      <c r="O185" s="1120"/>
      <c r="P185" s="1089"/>
      <c r="Q185" s="1120"/>
      <c r="R185" s="1089"/>
      <c r="S185" s="1120"/>
      <c r="T185" s="1096" t="s">
        <v>348</v>
      </c>
      <c r="U185" s="1120"/>
      <c r="V185" s="1120"/>
      <c r="W185" s="1120"/>
      <c r="X185" s="1120"/>
      <c r="Y185" s="1120"/>
      <c r="Z185" s="1120"/>
      <c r="AA185" s="1120"/>
      <c r="AB185" s="1089" t="s">
        <v>305</v>
      </c>
      <c r="AC185" s="1120"/>
      <c r="AD185" s="1120"/>
      <c r="AE185" s="1120"/>
      <c r="AF185" s="1120"/>
      <c r="AG185" s="1089" t="s">
        <v>308</v>
      </c>
      <c r="AH185" s="1120"/>
      <c r="AI185" s="1120"/>
      <c r="AJ185" s="360" t="s">
        <v>43</v>
      </c>
      <c r="AK185" s="1090"/>
      <c r="AL185" s="1090"/>
      <c r="AM185" s="1090"/>
      <c r="AN185" s="1090"/>
      <c r="AO185" s="511">
        <v>66513900000</v>
      </c>
      <c r="AP185" s="511">
        <v>17751740315</v>
      </c>
      <c r="AQ185" s="511">
        <v>48762159685</v>
      </c>
      <c r="AR185" s="703">
        <v>0</v>
      </c>
      <c r="AS185" s="511">
        <v>15085305348</v>
      </c>
      <c r="AT185" s="511">
        <v>2666434967</v>
      </c>
      <c r="AU185" s="511">
        <v>10529975262</v>
      </c>
      <c r="AV185" s="511">
        <v>4555330086</v>
      </c>
      <c r="AW185" s="511">
        <v>10240517727</v>
      </c>
      <c r="AX185" s="511">
        <v>289457535</v>
      </c>
      <c r="AY185" s="511">
        <v>10240517727</v>
      </c>
      <c r="AZ185" s="512">
        <v>0</v>
      </c>
      <c r="BA185" s="512">
        <v>0</v>
      </c>
      <c r="BB185" s="640"/>
      <c r="BC185" s="675">
        <f t="shared" si="11"/>
        <v>0.22679929079485642</v>
      </c>
      <c r="BD185" s="675">
        <f t="shared" si="12"/>
        <v>0.67884059956119358</v>
      </c>
    </row>
    <row r="186" spans="1:56" ht="15" hidden="1" customHeight="1" x14ac:dyDescent="0.25">
      <c r="A186" s="642" t="str">
        <f t="shared" si="13"/>
        <v>A363410</v>
      </c>
      <c r="B186" s="1091" t="s">
        <v>34</v>
      </c>
      <c r="C186" s="1120"/>
      <c r="D186" s="1091" t="s">
        <v>321</v>
      </c>
      <c r="E186" s="1120"/>
      <c r="F186" s="1091" t="s">
        <v>324</v>
      </c>
      <c r="G186" s="1120"/>
      <c r="H186" s="1091" t="s">
        <v>321</v>
      </c>
      <c r="I186" s="1120"/>
      <c r="J186" s="1091" t="s">
        <v>315</v>
      </c>
      <c r="K186" s="1120"/>
      <c r="L186" s="1120"/>
      <c r="M186" s="1091"/>
      <c r="N186" s="1120"/>
      <c r="O186" s="1120"/>
      <c r="P186" s="1091"/>
      <c r="Q186" s="1120"/>
      <c r="R186" s="1091"/>
      <c r="S186" s="1120"/>
      <c r="T186" s="1092" t="s">
        <v>114</v>
      </c>
      <c r="U186" s="1120"/>
      <c r="V186" s="1120"/>
      <c r="W186" s="1120"/>
      <c r="X186" s="1120"/>
      <c r="Y186" s="1120"/>
      <c r="Z186" s="1120"/>
      <c r="AA186" s="1120"/>
      <c r="AB186" s="1091" t="s">
        <v>305</v>
      </c>
      <c r="AC186" s="1120"/>
      <c r="AD186" s="1120"/>
      <c r="AE186" s="1120"/>
      <c r="AF186" s="1120"/>
      <c r="AG186" s="1091" t="s">
        <v>306</v>
      </c>
      <c r="AH186" s="1120"/>
      <c r="AI186" s="1120"/>
      <c r="AJ186" s="363" t="s">
        <v>85</v>
      </c>
      <c r="AK186" s="1093"/>
      <c r="AL186" s="1093"/>
      <c r="AM186" s="1093"/>
      <c r="AN186" s="1093"/>
      <c r="AO186" s="515">
        <v>298000000</v>
      </c>
      <c r="AP186" s="515">
        <v>239500000</v>
      </c>
      <c r="AQ186" s="515">
        <v>58500000</v>
      </c>
      <c r="AR186" s="704">
        <v>0</v>
      </c>
      <c r="AS186" s="515">
        <v>222066667</v>
      </c>
      <c r="AT186" s="515">
        <v>17433333</v>
      </c>
      <c r="AU186" s="515">
        <v>108800000</v>
      </c>
      <c r="AV186" s="515">
        <v>113266667</v>
      </c>
      <c r="AW186" s="515">
        <v>108800000</v>
      </c>
      <c r="AX186" s="516">
        <v>0</v>
      </c>
      <c r="AY186" s="515">
        <v>108800000</v>
      </c>
      <c r="AZ186" s="516">
        <v>0</v>
      </c>
      <c r="BA186" s="516">
        <v>0</v>
      </c>
      <c r="BB186" s="640"/>
      <c r="BC186" s="675">
        <f t="shared" si="11"/>
        <v>0.7451901577181208</v>
      </c>
      <c r="BD186" s="675">
        <f t="shared" si="12"/>
        <v>0.48994295933662119</v>
      </c>
    </row>
    <row r="187" spans="1:56" ht="15" hidden="1" customHeight="1" x14ac:dyDescent="0.25">
      <c r="A187" s="642" t="str">
        <f t="shared" si="13"/>
        <v>A363710</v>
      </c>
      <c r="B187" s="1091" t="s">
        <v>34</v>
      </c>
      <c r="C187" s="1120"/>
      <c r="D187" s="1091" t="s">
        <v>321</v>
      </c>
      <c r="E187" s="1120"/>
      <c r="F187" s="1091" t="s">
        <v>324</v>
      </c>
      <c r="G187" s="1120"/>
      <c r="H187" s="1091" t="s">
        <v>321</v>
      </c>
      <c r="I187" s="1120"/>
      <c r="J187" s="1091" t="s">
        <v>325</v>
      </c>
      <c r="K187" s="1120"/>
      <c r="L187" s="1120"/>
      <c r="M187" s="1091"/>
      <c r="N187" s="1120"/>
      <c r="O187" s="1120"/>
      <c r="P187" s="1091"/>
      <c r="Q187" s="1120"/>
      <c r="R187" s="1091"/>
      <c r="S187" s="1120"/>
      <c r="T187" s="1092" t="s">
        <v>115</v>
      </c>
      <c r="U187" s="1120"/>
      <c r="V187" s="1120"/>
      <c r="W187" s="1120"/>
      <c r="X187" s="1120"/>
      <c r="Y187" s="1120"/>
      <c r="Z187" s="1120"/>
      <c r="AA187" s="1120"/>
      <c r="AB187" s="1091" t="s">
        <v>305</v>
      </c>
      <c r="AC187" s="1120"/>
      <c r="AD187" s="1120"/>
      <c r="AE187" s="1120"/>
      <c r="AF187" s="1120"/>
      <c r="AG187" s="1091" t="s">
        <v>306</v>
      </c>
      <c r="AH187" s="1120"/>
      <c r="AI187" s="1120"/>
      <c r="AJ187" s="363" t="s">
        <v>85</v>
      </c>
      <c r="AK187" s="1093"/>
      <c r="AL187" s="1093"/>
      <c r="AM187" s="1093"/>
      <c r="AN187" s="1093"/>
      <c r="AO187" s="515">
        <v>211000000000</v>
      </c>
      <c r="AP187" s="515">
        <v>202002800000</v>
      </c>
      <c r="AQ187" s="515">
        <v>2997200000</v>
      </c>
      <c r="AR187" s="705">
        <v>6000000000</v>
      </c>
      <c r="AS187" s="515">
        <v>192449430702</v>
      </c>
      <c r="AT187" s="515">
        <v>9553369298</v>
      </c>
      <c r="AU187" s="515">
        <v>106197054956</v>
      </c>
      <c r="AV187" s="515">
        <v>86252375746</v>
      </c>
      <c r="AW187" s="515">
        <v>106173885101</v>
      </c>
      <c r="AX187" s="515">
        <v>23169855</v>
      </c>
      <c r="AY187" s="515">
        <v>106173885101</v>
      </c>
      <c r="AZ187" s="516">
        <v>0</v>
      </c>
      <c r="BA187" s="515">
        <v>2742263</v>
      </c>
      <c r="BB187" s="640"/>
      <c r="BC187" s="675">
        <f t="shared" si="11"/>
        <v>0.91208260996208534</v>
      </c>
      <c r="BD187" s="675">
        <f t="shared" si="12"/>
        <v>0.55169757953405374</v>
      </c>
    </row>
    <row r="188" spans="1:56" ht="15" hidden="1" customHeight="1" x14ac:dyDescent="0.25">
      <c r="A188" s="642" t="str">
        <f t="shared" si="13"/>
        <v>A3631116</v>
      </c>
      <c r="B188" s="1091" t="s">
        <v>34</v>
      </c>
      <c r="C188" s="1120"/>
      <c r="D188" s="1091" t="s">
        <v>321</v>
      </c>
      <c r="E188" s="1120"/>
      <c r="F188" s="1091" t="s">
        <v>324</v>
      </c>
      <c r="G188" s="1120"/>
      <c r="H188" s="1091" t="s">
        <v>321</v>
      </c>
      <c r="I188" s="1120"/>
      <c r="J188" s="1091" t="s">
        <v>100</v>
      </c>
      <c r="K188" s="1120"/>
      <c r="L188" s="1120"/>
      <c r="M188" s="1091"/>
      <c r="N188" s="1120"/>
      <c r="O188" s="1120"/>
      <c r="P188" s="1091"/>
      <c r="Q188" s="1120"/>
      <c r="R188" s="1091"/>
      <c r="S188" s="1120"/>
      <c r="T188" s="1092" t="s">
        <v>207</v>
      </c>
      <c r="U188" s="1120"/>
      <c r="V188" s="1120"/>
      <c r="W188" s="1120"/>
      <c r="X188" s="1120"/>
      <c r="Y188" s="1120"/>
      <c r="Z188" s="1120"/>
      <c r="AA188" s="1120"/>
      <c r="AB188" s="1091" t="s">
        <v>305</v>
      </c>
      <c r="AC188" s="1120"/>
      <c r="AD188" s="1120"/>
      <c r="AE188" s="1120"/>
      <c r="AF188" s="1120"/>
      <c r="AG188" s="1091" t="s">
        <v>308</v>
      </c>
      <c r="AH188" s="1120"/>
      <c r="AI188" s="1120"/>
      <c r="AJ188" s="363" t="s">
        <v>43</v>
      </c>
      <c r="AK188" s="1093"/>
      <c r="AL188" s="1093"/>
      <c r="AM188" s="1093"/>
      <c r="AN188" s="1093"/>
      <c r="AO188" s="515">
        <v>66009000000</v>
      </c>
      <c r="AP188" s="515">
        <v>17751740315</v>
      </c>
      <c r="AQ188" s="515">
        <v>48257259685</v>
      </c>
      <c r="AR188" s="704">
        <v>0</v>
      </c>
      <c r="AS188" s="515">
        <v>15085305348</v>
      </c>
      <c r="AT188" s="515">
        <v>2666434967</v>
      </c>
      <c r="AU188" s="515">
        <v>10529975262</v>
      </c>
      <c r="AV188" s="515">
        <v>4555330086</v>
      </c>
      <c r="AW188" s="515">
        <v>10240517727</v>
      </c>
      <c r="AX188" s="515">
        <v>289457535</v>
      </c>
      <c r="AY188" s="515">
        <v>10240517727</v>
      </c>
      <c r="AZ188" s="516">
        <v>0</v>
      </c>
      <c r="BA188" s="516">
        <v>0</v>
      </c>
      <c r="BB188" s="640"/>
      <c r="BC188" s="675">
        <f t="shared" si="11"/>
        <v>0.22853406880879881</v>
      </c>
      <c r="BD188" s="675">
        <f t="shared" si="12"/>
        <v>0.67884059956119358</v>
      </c>
    </row>
    <row r="189" spans="1:56" ht="15" hidden="1" customHeight="1" x14ac:dyDescent="0.25">
      <c r="A189" s="642" t="str">
        <f t="shared" si="13"/>
        <v>A36311116</v>
      </c>
      <c r="B189" s="1091" t="s">
        <v>34</v>
      </c>
      <c r="C189" s="1120"/>
      <c r="D189" s="1091" t="s">
        <v>321</v>
      </c>
      <c r="E189" s="1120"/>
      <c r="F189" s="1091" t="s">
        <v>324</v>
      </c>
      <c r="G189" s="1120"/>
      <c r="H189" s="1091" t="s">
        <v>321</v>
      </c>
      <c r="I189" s="1120"/>
      <c r="J189" s="1091" t="s">
        <v>100</v>
      </c>
      <c r="K189" s="1120"/>
      <c r="L189" s="1120"/>
      <c r="M189" s="1091" t="s">
        <v>311</v>
      </c>
      <c r="N189" s="1120"/>
      <c r="O189" s="1120"/>
      <c r="P189" s="1091" t="s">
        <v>268</v>
      </c>
      <c r="Q189" s="1120"/>
      <c r="R189" s="1091" t="s">
        <v>268</v>
      </c>
      <c r="S189" s="1120"/>
      <c r="T189" s="1092" t="s">
        <v>116</v>
      </c>
      <c r="U189" s="1120"/>
      <c r="V189" s="1120"/>
      <c r="W189" s="1120"/>
      <c r="X189" s="1120"/>
      <c r="Y189" s="1120"/>
      <c r="Z189" s="1120"/>
      <c r="AA189" s="1120"/>
      <c r="AB189" s="1091" t="s">
        <v>305</v>
      </c>
      <c r="AC189" s="1120"/>
      <c r="AD189" s="1120"/>
      <c r="AE189" s="1120"/>
      <c r="AF189" s="1120"/>
      <c r="AG189" s="1091" t="s">
        <v>308</v>
      </c>
      <c r="AH189" s="1120"/>
      <c r="AI189" s="1120"/>
      <c r="AJ189" s="363" t="s">
        <v>43</v>
      </c>
      <c r="AK189" s="1093"/>
      <c r="AL189" s="1093"/>
      <c r="AM189" s="1093"/>
      <c r="AN189" s="1093"/>
      <c r="AO189" s="515">
        <v>58014500000</v>
      </c>
      <c r="AP189" s="515">
        <v>9832240315</v>
      </c>
      <c r="AQ189" s="515">
        <v>48182259685</v>
      </c>
      <c r="AR189" s="704">
        <v>0</v>
      </c>
      <c r="AS189" s="515">
        <v>7382908329</v>
      </c>
      <c r="AT189" s="515">
        <v>2449331986</v>
      </c>
      <c r="AU189" s="515">
        <v>6666811583</v>
      </c>
      <c r="AV189" s="515">
        <v>716096746</v>
      </c>
      <c r="AW189" s="515">
        <v>6377354048</v>
      </c>
      <c r="AX189" s="515">
        <v>289457535</v>
      </c>
      <c r="AY189" s="515">
        <v>6377354048</v>
      </c>
      <c r="AZ189" s="516">
        <v>0</v>
      </c>
      <c r="BA189" s="516">
        <v>0</v>
      </c>
      <c r="BB189" s="640"/>
      <c r="BC189" s="675">
        <f t="shared" si="11"/>
        <v>0.12725970798679639</v>
      </c>
      <c r="BD189" s="675">
        <f t="shared" si="12"/>
        <v>0.8637997065397397</v>
      </c>
    </row>
    <row r="190" spans="1:56" ht="15" hidden="1" customHeight="1" x14ac:dyDescent="0.25">
      <c r="A190" s="642" t="str">
        <f t="shared" si="13"/>
        <v>A36311216</v>
      </c>
      <c r="B190" s="1091" t="s">
        <v>34</v>
      </c>
      <c r="C190" s="1120"/>
      <c r="D190" s="1091" t="s">
        <v>321</v>
      </c>
      <c r="E190" s="1120"/>
      <c r="F190" s="1091" t="s">
        <v>324</v>
      </c>
      <c r="G190" s="1120"/>
      <c r="H190" s="1091" t="s">
        <v>321</v>
      </c>
      <c r="I190" s="1120"/>
      <c r="J190" s="1091" t="s">
        <v>100</v>
      </c>
      <c r="K190" s="1120"/>
      <c r="L190" s="1120"/>
      <c r="M190" s="1091" t="s">
        <v>314</v>
      </c>
      <c r="N190" s="1120"/>
      <c r="O190" s="1120"/>
      <c r="P190" s="1091" t="s">
        <v>268</v>
      </c>
      <c r="Q190" s="1120"/>
      <c r="R190" s="1091" t="s">
        <v>268</v>
      </c>
      <c r="S190" s="1120"/>
      <c r="T190" s="1092" t="s">
        <v>117</v>
      </c>
      <c r="U190" s="1120"/>
      <c r="V190" s="1120"/>
      <c r="W190" s="1120"/>
      <c r="X190" s="1120"/>
      <c r="Y190" s="1120"/>
      <c r="Z190" s="1120"/>
      <c r="AA190" s="1120"/>
      <c r="AB190" s="1091" t="s">
        <v>305</v>
      </c>
      <c r="AC190" s="1120"/>
      <c r="AD190" s="1120"/>
      <c r="AE190" s="1120"/>
      <c r="AF190" s="1120"/>
      <c r="AG190" s="1091" t="s">
        <v>308</v>
      </c>
      <c r="AH190" s="1120"/>
      <c r="AI190" s="1120"/>
      <c r="AJ190" s="363" t="s">
        <v>43</v>
      </c>
      <c r="AK190" s="1093"/>
      <c r="AL190" s="1093"/>
      <c r="AM190" s="1093"/>
      <c r="AN190" s="1093"/>
      <c r="AO190" s="515">
        <v>7994500000</v>
      </c>
      <c r="AP190" s="515">
        <v>7919500000</v>
      </c>
      <c r="AQ190" s="515">
        <v>75000000</v>
      </c>
      <c r="AR190" s="704">
        <v>0</v>
      </c>
      <c r="AS190" s="515">
        <v>7702397019</v>
      </c>
      <c r="AT190" s="515">
        <v>217102981</v>
      </c>
      <c r="AU190" s="515">
        <v>3863163679</v>
      </c>
      <c r="AV190" s="515">
        <v>3839233340</v>
      </c>
      <c r="AW190" s="515">
        <v>3863163679</v>
      </c>
      <c r="AX190" s="516">
        <v>0</v>
      </c>
      <c r="AY190" s="515">
        <v>3863163679</v>
      </c>
      <c r="AZ190" s="516">
        <v>0</v>
      </c>
      <c r="BA190" s="516">
        <v>0</v>
      </c>
      <c r="BB190" s="640"/>
      <c r="BC190" s="675">
        <f t="shared" si="11"/>
        <v>0.96346200750515976</v>
      </c>
      <c r="BD190" s="675">
        <f t="shared" si="12"/>
        <v>0.50155343453089796</v>
      </c>
    </row>
    <row r="191" spans="1:56" ht="15" hidden="1" customHeight="1" x14ac:dyDescent="0.25">
      <c r="A191" s="642" t="str">
        <f t="shared" si="13"/>
        <v>A3636616</v>
      </c>
      <c r="B191" s="1091" t="s">
        <v>34</v>
      </c>
      <c r="C191" s="1120"/>
      <c r="D191" s="1091" t="s">
        <v>321</v>
      </c>
      <c r="E191" s="1120"/>
      <c r="F191" s="1091" t="s">
        <v>324</v>
      </c>
      <c r="G191" s="1120"/>
      <c r="H191" s="1091" t="s">
        <v>321</v>
      </c>
      <c r="I191" s="1120"/>
      <c r="J191" s="1091" t="s">
        <v>349</v>
      </c>
      <c r="K191" s="1120"/>
      <c r="L191" s="1120"/>
      <c r="M191" s="1091"/>
      <c r="N191" s="1120"/>
      <c r="O191" s="1120"/>
      <c r="P191" s="1091"/>
      <c r="Q191" s="1120"/>
      <c r="R191" s="1091"/>
      <c r="S191" s="1120"/>
      <c r="T191" s="1092" t="s">
        <v>118</v>
      </c>
      <c r="U191" s="1120"/>
      <c r="V191" s="1120"/>
      <c r="W191" s="1120"/>
      <c r="X191" s="1120"/>
      <c r="Y191" s="1120"/>
      <c r="Z191" s="1120"/>
      <c r="AA191" s="1120"/>
      <c r="AB191" s="1091" t="s">
        <v>305</v>
      </c>
      <c r="AC191" s="1120"/>
      <c r="AD191" s="1120"/>
      <c r="AE191" s="1120"/>
      <c r="AF191" s="1120"/>
      <c r="AG191" s="1091" t="s">
        <v>308</v>
      </c>
      <c r="AH191" s="1120"/>
      <c r="AI191" s="1120"/>
      <c r="AJ191" s="363" t="s">
        <v>43</v>
      </c>
      <c r="AK191" s="1093"/>
      <c r="AL191" s="1093"/>
      <c r="AM191" s="1093"/>
      <c r="AN191" s="1093"/>
      <c r="AO191" s="515">
        <v>504900000</v>
      </c>
      <c r="AP191" s="516">
        <v>0</v>
      </c>
      <c r="AQ191" s="515">
        <v>504900000</v>
      </c>
      <c r="AR191" s="704">
        <v>0</v>
      </c>
      <c r="AS191" s="516">
        <v>0</v>
      </c>
      <c r="AT191" s="516">
        <v>0</v>
      </c>
      <c r="AU191" s="516">
        <v>0</v>
      </c>
      <c r="AV191" s="516">
        <v>0</v>
      </c>
      <c r="AW191" s="516">
        <v>0</v>
      </c>
      <c r="AX191" s="516">
        <v>0</v>
      </c>
      <c r="AY191" s="516">
        <v>0</v>
      </c>
      <c r="AZ191" s="516">
        <v>0</v>
      </c>
      <c r="BA191" s="516">
        <v>0</v>
      </c>
      <c r="BB191" s="640"/>
      <c r="BC191" s="675">
        <f t="shared" si="11"/>
        <v>0</v>
      </c>
      <c r="BD191" s="675" t="e">
        <f t="shared" si="12"/>
        <v>#DIV/0!</v>
      </c>
    </row>
    <row r="192" spans="1:56" s="642" customFormat="1" ht="15" hidden="1" customHeight="1" x14ac:dyDescent="0.25">
      <c r="A192" s="642" t="str">
        <f t="shared" si="13"/>
        <v>C10</v>
      </c>
      <c r="B192" s="1138" t="s">
        <v>119</v>
      </c>
      <c r="C192" s="1139"/>
      <c r="D192" s="1138"/>
      <c r="E192" s="1139"/>
      <c r="F192" s="1138"/>
      <c r="G192" s="1139"/>
      <c r="H192" s="1138"/>
      <c r="I192" s="1139"/>
      <c r="J192" s="1138"/>
      <c r="K192" s="1139"/>
      <c r="L192" s="1139"/>
      <c r="M192" s="1138"/>
      <c r="N192" s="1139"/>
      <c r="O192" s="1139"/>
      <c r="P192" s="1138"/>
      <c r="Q192" s="1139"/>
      <c r="R192" s="1138"/>
      <c r="S192" s="1139"/>
      <c r="T192" s="1141" t="s">
        <v>27</v>
      </c>
      <c r="U192" s="1139"/>
      <c r="V192" s="1139"/>
      <c r="W192" s="1139"/>
      <c r="X192" s="1139"/>
      <c r="Y192" s="1139"/>
      <c r="Z192" s="1139"/>
      <c r="AA192" s="1139"/>
      <c r="AB192" s="1138" t="s">
        <v>305</v>
      </c>
      <c r="AC192" s="1139"/>
      <c r="AD192" s="1139"/>
      <c r="AE192" s="1139"/>
      <c r="AF192" s="1139"/>
      <c r="AG192" s="1138" t="s">
        <v>306</v>
      </c>
      <c r="AH192" s="1139"/>
      <c r="AI192" s="1139"/>
      <c r="AJ192" s="538" t="s">
        <v>85</v>
      </c>
      <c r="AK192" s="1140"/>
      <c r="AL192" s="1140"/>
      <c r="AM192" s="1140"/>
      <c r="AN192" s="1140"/>
      <c r="AO192" s="666">
        <v>25670420000</v>
      </c>
      <c r="AP192" s="666">
        <v>13040139694</v>
      </c>
      <c r="AQ192" s="666">
        <v>2433780306</v>
      </c>
      <c r="AR192" s="780">
        <v>10846500000</v>
      </c>
      <c r="AS192" s="666">
        <v>9803735692</v>
      </c>
      <c r="AT192" s="666">
        <v>3236404002</v>
      </c>
      <c r="AU192" s="666">
        <v>3844394528</v>
      </c>
      <c r="AV192" s="666">
        <v>5959341164</v>
      </c>
      <c r="AW192" s="666">
        <v>3820958015</v>
      </c>
      <c r="AX192" s="666">
        <v>23436513</v>
      </c>
      <c r="AY192" s="666">
        <v>3820958015</v>
      </c>
      <c r="AZ192" s="666">
        <v>0</v>
      </c>
      <c r="BA192" s="666">
        <v>1718802</v>
      </c>
      <c r="BB192" s="667"/>
      <c r="BC192" s="668">
        <f t="shared" si="11"/>
        <v>0.38190788043203033</v>
      </c>
      <c r="BD192" s="668">
        <f t="shared" si="12"/>
        <v>0.38974510686961511</v>
      </c>
    </row>
    <row r="193" spans="1:56" s="642" customFormat="1" ht="15" hidden="1" customHeight="1" x14ac:dyDescent="0.25">
      <c r="A193" s="642" t="str">
        <f t="shared" si="13"/>
        <v>C13</v>
      </c>
      <c r="B193" s="1138" t="s">
        <v>119</v>
      </c>
      <c r="C193" s="1139"/>
      <c r="D193" s="1138"/>
      <c r="E193" s="1139"/>
      <c r="F193" s="1138"/>
      <c r="G193" s="1139"/>
      <c r="H193" s="1138"/>
      <c r="I193" s="1139"/>
      <c r="J193" s="1138"/>
      <c r="K193" s="1139"/>
      <c r="L193" s="1139"/>
      <c r="M193" s="1138"/>
      <c r="N193" s="1139"/>
      <c r="O193" s="1139"/>
      <c r="P193" s="1138"/>
      <c r="Q193" s="1139"/>
      <c r="R193" s="1138"/>
      <c r="S193" s="1139"/>
      <c r="T193" s="1141" t="s">
        <v>27</v>
      </c>
      <c r="U193" s="1139"/>
      <c r="V193" s="1139"/>
      <c r="W193" s="1139"/>
      <c r="X193" s="1139"/>
      <c r="Y193" s="1139"/>
      <c r="Z193" s="1139"/>
      <c r="AA193" s="1139"/>
      <c r="AB193" s="1138" t="s">
        <v>305</v>
      </c>
      <c r="AC193" s="1139"/>
      <c r="AD193" s="1139"/>
      <c r="AE193" s="1139"/>
      <c r="AF193" s="1139"/>
      <c r="AG193" s="1138" t="s">
        <v>306</v>
      </c>
      <c r="AH193" s="1139"/>
      <c r="AI193" s="1139"/>
      <c r="AJ193" s="538" t="s">
        <v>335</v>
      </c>
      <c r="AK193" s="1140"/>
      <c r="AL193" s="1140"/>
      <c r="AM193" s="1140"/>
      <c r="AN193" s="1140"/>
      <c r="AO193" s="666">
        <v>5000000000</v>
      </c>
      <c r="AP193" s="666">
        <v>5000000000</v>
      </c>
      <c r="AQ193" s="666">
        <v>0</v>
      </c>
      <c r="AR193" s="780">
        <v>0</v>
      </c>
      <c r="AS193" s="666">
        <v>5000000000</v>
      </c>
      <c r="AT193" s="666">
        <v>0</v>
      </c>
      <c r="AU193" s="666">
        <v>241645683.05000001</v>
      </c>
      <c r="AV193" s="666">
        <v>4758354316.9499998</v>
      </c>
      <c r="AW193" s="666">
        <v>241645683.05000001</v>
      </c>
      <c r="AX193" s="666">
        <v>0</v>
      </c>
      <c r="AY193" s="666">
        <v>241645683.05000001</v>
      </c>
      <c r="AZ193" s="666">
        <v>0</v>
      </c>
      <c r="BA193" s="666">
        <v>0</v>
      </c>
      <c r="BB193" s="667"/>
      <c r="BC193" s="668">
        <f t="shared" si="11"/>
        <v>1</v>
      </c>
      <c r="BD193" s="668">
        <f t="shared" si="12"/>
        <v>4.8329136610000004E-2</v>
      </c>
    </row>
    <row r="194" spans="1:56" s="642" customFormat="1" ht="15" hidden="1" customHeight="1" x14ac:dyDescent="0.25">
      <c r="A194" s="642" t="str">
        <f t="shared" si="13"/>
        <v>C15</v>
      </c>
      <c r="B194" s="1138" t="s">
        <v>119</v>
      </c>
      <c r="C194" s="1139"/>
      <c r="D194" s="1138"/>
      <c r="E194" s="1139"/>
      <c r="F194" s="1138"/>
      <c r="G194" s="1139"/>
      <c r="H194" s="1138"/>
      <c r="I194" s="1139"/>
      <c r="J194" s="1138"/>
      <c r="K194" s="1139"/>
      <c r="L194" s="1139"/>
      <c r="M194" s="1138"/>
      <c r="N194" s="1139"/>
      <c r="O194" s="1139"/>
      <c r="P194" s="1138"/>
      <c r="Q194" s="1139"/>
      <c r="R194" s="1138"/>
      <c r="S194" s="1139"/>
      <c r="T194" s="1141" t="s">
        <v>27</v>
      </c>
      <c r="U194" s="1139"/>
      <c r="V194" s="1139"/>
      <c r="W194" s="1139"/>
      <c r="X194" s="1139"/>
      <c r="Y194" s="1139"/>
      <c r="Z194" s="1139"/>
      <c r="AA194" s="1139"/>
      <c r="AB194" s="1138" t="s">
        <v>305</v>
      </c>
      <c r="AC194" s="1139"/>
      <c r="AD194" s="1139"/>
      <c r="AE194" s="1139"/>
      <c r="AF194" s="1139"/>
      <c r="AG194" s="1138" t="s">
        <v>306</v>
      </c>
      <c r="AH194" s="1139"/>
      <c r="AI194" s="1139"/>
      <c r="AJ194" s="538" t="s">
        <v>318</v>
      </c>
      <c r="AK194" s="1140"/>
      <c r="AL194" s="1140"/>
      <c r="AM194" s="1140"/>
      <c r="AN194" s="1140"/>
      <c r="AO194" s="666">
        <v>2815325822</v>
      </c>
      <c r="AP194" s="666">
        <v>469800000</v>
      </c>
      <c r="AQ194" s="666">
        <v>2345525822</v>
      </c>
      <c r="AR194" s="780">
        <v>0</v>
      </c>
      <c r="AS194" s="666">
        <v>401300000</v>
      </c>
      <c r="AT194" s="666">
        <v>68500000</v>
      </c>
      <c r="AU194" s="666">
        <v>0</v>
      </c>
      <c r="AV194" s="666">
        <v>401300000</v>
      </c>
      <c r="AW194" s="666">
        <v>0</v>
      </c>
      <c r="AX194" s="666">
        <v>0</v>
      </c>
      <c r="AY194" s="666">
        <v>0</v>
      </c>
      <c r="AZ194" s="666">
        <v>0</v>
      </c>
      <c r="BA194" s="666">
        <v>0</v>
      </c>
      <c r="BB194" s="667"/>
      <c r="BC194" s="668">
        <f t="shared" si="11"/>
        <v>0.142541228039786</v>
      </c>
      <c r="BD194" s="668">
        <f t="shared" si="12"/>
        <v>0</v>
      </c>
    </row>
    <row r="195" spans="1:56" ht="15" hidden="1" customHeight="1" x14ac:dyDescent="0.25">
      <c r="A195" s="642" t="str">
        <f t="shared" si="13"/>
        <v>C250210</v>
      </c>
      <c r="B195" s="1089" t="s">
        <v>119</v>
      </c>
      <c r="C195" s="1120"/>
      <c r="D195" s="1089" t="s">
        <v>354</v>
      </c>
      <c r="E195" s="1120"/>
      <c r="F195" s="1089"/>
      <c r="G195" s="1120"/>
      <c r="H195" s="1089"/>
      <c r="I195" s="1120"/>
      <c r="J195" s="1089"/>
      <c r="K195" s="1120"/>
      <c r="L195" s="1120"/>
      <c r="M195" s="1089"/>
      <c r="N195" s="1120"/>
      <c r="O195" s="1120"/>
      <c r="P195" s="1089"/>
      <c r="Q195" s="1120"/>
      <c r="R195" s="1089"/>
      <c r="S195" s="1120"/>
      <c r="T195" s="1096" t="s">
        <v>355</v>
      </c>
      <c r="U195" s="1120"/>
      <c r="V195" s="1120"/>
      <c r="W195" s="1120"/>
      <c r="X195" s="1120"/>
      <c r="Y195" s="1120"/>
      <c r="Z195" s="1120"/>
      <c r="AA195" s="1120"/>
      <c r="AB195" s="1089" t="s">
        <v>305</v>
      </c>
      <c r="AC195" s="1120"/>
      <c r="AD195" s="1120"/>
      <c r="AE195" s="1120"/>
      <c r="AF195" s="1120"/>
      <c r="AG195" s="1089" t="s">
        <v>306</v>
      </c>
      <c r="AH195" s="1120"/>
      <c r="AI195" s="1120"/>
      <c r="AJ195" s="360" t="s">
        <v>85</v>
      </c>
      <c r="AK195" s="1090"/>
      <c r="AL195" s="1090"/>
      <c r="AM195" s="1090"/>
      <c r="AN195" s="1090"/>
      <c r="AO195" s="673">
        <v>16000000000</v>
      </c>
      <c r="AP195" s="673">
        <v>12536807694</v>
      </c>
      <c r="AQ195" s="673">
        <v>1663192306</v>
      </c>
      <c r="AR195" s="782">
        <v>2450000000</v>
      </c>
      <c r="AS195" s="673">
        <v>9803735692</v>
      </c>
      <c r="AT195" s="673">
        <v>2733072002</v>
      </c>
      <c r="AU195" s="673">
        <v>3844394528</v>
      </c>
      <c r="AV195" s="673">
        <v>5959341164</v>
      </c>
      <c r="AW195" s="673">
        <v>3820958015</v>
      </c>
      <c r="AX195" s="673">
        <v>23436513</v>
      </c>
      <c r="AY195" s="673">
        <v>3820958015</v>
      </c>
      <c r="AZ195" s="674">
        <v>0</v>
      </c>
      <c r="BA195" s="673">
        <v>1718802</v>
      </c>
      <c r="BB195" s="676"/>
      <c r="BC195" s="677">
        <f t="shared" si="11"/>
        <v>0.61273348075</v>
      </c>
      <c r="BD195" s="677">
        <f t="shared" si="12"/>
        <v>0.38974510686961511</v>
      </c>
    </row>
    <row r="196" spans="1:56" ht="15" hidden="1" customHeight="1" x14ac:dyDescent="0.25">
      <c r="A196" s="642" t="str">
        <f t="shared" si="13"/>
        <v>C250215</v>
      </c>
      <c r="B196" s="1089" t="s">
        <v>119</v>
      </c>
      <c r="C196" s="1120"/>
      <c r="D196" s="1089" t="s">
        <v>354</v>
      </c>
      <c r="E196" s="1120"/>
      <c r="F196" s="1089"/>
      <c r="G196" s="1120"/>
      <c r="H196" s="1089"/>
      <c r="I196" s="1120"/>
      <c r="J196" s="1089"/>
      <c r="K196" s="1120"/>
      <c r="L196" s="1120"/>
      <c r="M196" s="1089"/>
      <c r="N196" s="1120"/>
      <c r="O196" s="1120"/>
      <c r="P196" s="1089"/>
      <c r="Q196" s="1120"/>
      <c r="R196" s="1089"/>
      <c r="S196" s="1120"/>
      <c r="T196" s="1096" t="s">
        <v>355</v>
      </c>
      <c r="U196" s="1120"/>
      <c r="V196" s="1120"/>
      <c r="W196" s="1120"/>
      <c r="X196" s="1120"/>
      <c r="Y196" s="1120"/>
      <c r="Z196" s="1120"/>
      <c r="AA196" s="1120"/>
      <c r="AB196" s="1089" t="s">
        <v>305</v>
      </c>
      <c r="AC196" s="1120"/>
      <c r="AD196" s="1120"/>
      <c r="AE196" s="1120"/>
      <c r="AF196" s="1120"/>
      <c r="AG196" s="1089" t="s">
        <v>306</v>
      </c>
      <c r="AH196" s="1120"/>
      <c r="AI196" s="1120"/>
      <c r="AJ196" s="360" t="s">
        <v>318</v>
      </c>
      <c r="AK196" s="1090"/>
      <c r="AL196" s="1090"/>
      <c r="AM196" s="1090"/>
      <c r="AN196" s="1090"/>
      <c r="AO196" s="673">
        <v>2815325822</v>
      </c>
      <c r="AP196" s="673">
        <v>469800000</v>
      </c>
      <c r="AQ196" s="673">
        <v>2345525822</v>
      </c>
      <c r="AR196" s="782">
        <v>0</v>
      </c>
      <c r="AS196" s="673">
        <v>401300000</v>
      </c>
      <c r="AT196" s="673">
        <v>68500000</v>
      </c>
      <c r="AU196" s="674">
        <v>0</v>
      </c>
      <c r="AV196" s="673">
        <v>401300000</v>
      </c>
      <c r="AW196" s="674">
        <v>0</v>
      </c>
      <c r="AX196" s="674">
        <v>0</v>
      </c>
      <c r="AY196" s="674">
        <v>0</v>
      </c>
      <c r="AZ196" s="674">
        <v>0</v>
      </c>
      <c r="BA196" s="674">
        <v>0</v>
      </c>
      <c r="BB196" s="676"/>
      <c r="BC196" s="677">
        <f t="shared" si="11"/>
        <v>0.142541228039786</v>
      </c>
      <c r="BD196" s="677">
        <f t="shared" si="12"/>
        <v>0</v>
      </c>
    </row>
    <row r="197" spans="1:56" ht="15" hidden="1" customHeight="1" x14ac:dyDescent="0.25">
      <c r="A197" s="642" t="str">
        <f t="shared" si="13"/>
        <v>C2502100010</v>
      </c>
      <c r="B197" s="1089" t="s">
        <v>119</v>
      </c>
      <c r="C197" s="1120"/>
      <c r="D197" s="1089" t="s">
        <v>354</v>
      </c>
      <c r="E197" s="1120"/>
      <c r="F197" s="1089" t="s">
        <v>356</v>
      </c>
      <c r="G197" s="1120"/>
      <c r="H197" s="1089"/>
      <c r="I197" s="1120"/>
      <c r="J197" s="1089"/>
      <c r="K197" s="1120"/>
      <c r="L197" s="1120"/>
      <c r="M197" s="1089"/>
      <c r="N197" s="1120"/>
      <c r="O197" s="1120"/>
      <c r="P197" s="1089"/>
      <c r="Q197" s="1120"/>
      <c r="R197" s="1089"/>
      <c r="S197" s="1120"/>
      <c r="T197" s="1096" t="s">
        <v>357</v>
      </c>
      <c r="U197" s="1120"/>
      <c r="V197" s="1120"/>
      <c r="W197" s="1120"/>
      <c r="X197" s="1120"/>
      <c r="Y197" s="1120"/>
      <c r="Z197" s="1120"/>
      <c r="AA197" s="1120"/>
      <c r="AB197" s="1089" t="s">
        <v>305</v>
      </c>
      <c r="AC197" s="1120"/>
      <c r="AD197" s="1120"/>
      <c r="AE197" s="1120"/>
      <c r="AF197" s="1120"/>
      <c r="AG197" s="1089" t="s">
        <v>306</v>
      </c>
      <c r="AH197" s="1120"/>
      <c r="AI197" s="1120"/>
      <c r="AJ197" s="360" t="s">
        <v>85</v>
      </c>
      <c r="AK197" s="1090"/>
      <c r="AL197" s="1090"/>
      <c r="AM197" s="1090"/>
      <c r="AN197" s="1090"/>
      <c r="AO197" s="673">
        <v>16000000000</v>
      </c>
      <c r="AP197" s="673">
        <v>12536807694</v>
      </c>
      <c r="AQ197" s="673">
        <v>1663192306</v>
      </c>
      <c r="AR197" s="782">
        <v>2450000000</v>
      </c>
      <c r="AS197" s="673">
        <v>9803735692</v>
      </c>
      <c r="AT197" s="673">
        <v>2733072002</v>
      </c>
      <c r="AU197" s="673">
        <v>3844394528</v>
      </c>
      <c r="AV197" s="673">
        <v>5959341164</v>
      </c>
      <c r="AW197" s="673">
        <v>3820958015</v>
      </c>
      <c r="AX197" s="673">
        <v>23436513</v>
      </c>
      <c r="AY197" s="673">
        <v>3820958015</v>
      </c>
      <c r="AZ197" s="674">
        <v>0</v>
      </c>
      <c r="BA197" s="673">
        <v>1718802</v>
      </c>
      <c r="BB197" s="676"/>
      <c r="BC197" s="677">
        <f t="shared" si="11"/>
        <v>0.61273348075</v>
      </c>
      <c r="BD197" s="677">
        <f t="shared" si="12"/>
        <v>0.38974510686961511</v>
      </c>
    </row>
    <row r="198" spans="1:56" ht="15" hidden="1" customHeight="1" x14ac:dyDescent="0.25">
      <c r="A198" s="642" t="str">
        <f t="shared" si="13"/>
        <v>C2502100015</v>
      </c>
      <c r="B198" s="1089" t="s">
        <v>119</v>
      </c>
      <c r="C198" s="1120"/>
      <c r="D198" s="1089" t="s">
        <v>354</v>
      </c>
      <c r="E198" s="1120"/>
      <c r="F198" s="1089" t="s">
        <v>356</v>
      </c>
      <c r="G198" s="1120"/>
      <c r="H198" s="1089"/>
      <c r="I198" s="1120"/>
      <c r="J198" s="1089"/>
      <c r="K198" s="1120"/>
      <c r="L198" s="1120"/>
      <c r="M198" s="1089"/>
      <c r="N198" s="1120"/>
      <c r="O198" s="1120"/>
      <c r="P198" s="1089"/>
      <c r="Q198" s="1120"/>
      <c r="R198" s="1089"/>
      <c r="S198" s="1120"/>
      <c r="T198" s="1096" t="s">
        <v>357</v>
      </c>
      <c r="U198" s="1120"/>
      <c r="V198" s="1120"/>
      <c r="W198" s="1120"/>
      <c r="X198" s="1120"/>
      <c r="Y198" s="1120"/>
      <c r="Z198" s="1120"/>
      <c r="AA198" s="1120"/>
      <c r="AB198" s="1089" t="s">
        <v>305</v>
      </c>
      <c r="AC198" s="1120"/>
      <c r="AD198" s="1120"/>
      <c r="AE198" s="1120"/>
      <c r="AF198" s="1120"/>
      <c r="AG198" s="1089" t="s">
        <v>306</v>
      </c>
      <c r="AH198" s="1120"/>
      <c r="AI198" s="1120"/>
      <c r="AJ198" s="360" t="s">
        <v>318</v>
      </c>
      <c r="AK198" s="1090"/>
      <c r="AL198" s="1090"/>
      <c r="AM198" s="1090"/>
      <c r="AN198" s="1090"/>
      <c r="AO198" s="673">
        <v>2815325822</v>
      </c>
      <c r="AP198" s="673">
        <v>469800000</v>
      </c>
      <c r="AQ198" s="673">
        <v>2345525822</v>
      </c>
      <c r="AR198" s="782">
        <v>0</v>
      </c>
      <c r="AS198" s="673">
        <v>401300000</v>
      </c>
      <c r="AT198" s="673">
        <v>68500000</v>
      </c>
      <c r="AU198" s="674">
        <v>0</v>
      </c>
      <c r="AV198" s="673">
        <v>401300000</v>
      </c>
      <c r="AW198" s="674">
        <v>0</v>
      </c>
      <c r="AX198" s="674">
        <v>0</v>
      </c>
      <c r="AY198" s="674">
        <v>0</v>
      </c>
      <c r="AZ198" s="674">
        <v>0</v>
      </c>
      <c r="BA198" s="674">
        <v>0</v>
      </c>
      <c r="BB198" s="676"/>
      <c r="BC198" s="677">
        <f t="shared" si="11"/>
        <v>0.142541228039786</v>
      </c>
      <c r="BD198" s="677">
        <f t="shared" si="12"/>
        <v>0</v>
      </c>
    </row>
    <row r="199" spans="1:56" s="772" customFormat="1" ht="15" customHeight="1" x14ac:dyDescent="0.3">
      <c r="A199" s="772" t="str">
        <f t="shared" si="13"/>
        <v>C25021000110</v>
      </c>
      <c r="B199" s="1122" t="s">
        <v>119</v>
      </c>
      <c r="C199" s="1123"/>
      <c r="D199" s="1122" t="s">
        <v>354</v>
      </c>
      <c r="E199" s="1123"/>
      <c r="F199" s="1122" t="s">
        <v>356</v>
      </c>
      <c r="G199" s="1123"/>
      <c r="H199" s="1122" t="s">
        <v>311</v>
      </c>
      <c r="I199" s="1123"/>
      <c r="J199" s="1122"/>
      <c r="K199" s="1123"/>
      <c r="L199" s="1123"/>
      <c r="M199" s="1122"/>
      <c r="N199" s="1123"/>
      <c r="O199" s="1123"/>
      <c r="P199" s="1122"/>
      <c r="Q199" s="1123"/>
      <c r="R199" s="1122"/>
      <c r="S199" s="1123"/>
      <c r="T199" s="1125" t="s">
        <v>269</v>
      </c>
      <c r="U199" s="1123"/>
      <c r="V199" s="1123"/>
      <c r="W199" s="1123"/>
      <c r="X199" s="1123"/>
      <c r="Y199" s="1123"/>
      <c r="Z199" s="1123"/>
      <c r="AA199" s="1123"/>
      <c r="AB199" s="1122" t="s">
        <v>305</v>
      </c>
      <c r="AC199" s="1123"/>
      <c r="AD199" s="1123"/>
      <c r="AE199" s="1123"/>
      <c r="AF199" s="1123"/>
      <c r="AG199" s="1122" t="s">
        <v>306</v>
      </c>
      <c r="AH199" s="1123"/>
      <c r="AI199" s="1123"/>
      <c r="AJ199" s="773" t="s">
        <v>85</v>
      </c>
      <c r="AK199" s="1124"/>
      <c r="AL199" s="1124"/>
      <c r="AM199" s="1124"/>
      <c r="AN199" s="1124"/>
      <c r="AO199" s="774">
        <v>1700000000</v>
      </c>
      <c r="AP199" s="774">
        <v>1101000000</v>
      </c>
      <c r="AQ199" s="774">
        <v>199000000</v>
      </c>
      <c r="AR199" s="783">
        <v>400000000</v>
      </c>
      <c r="AS199" s="774">
        <v>464439242</v>
      </c>
      <c r="AT199" s="774">
        <v>636560758</v>
      </c>
      <c r="AU199" s="774">
        <v>42458604</v>
      </c>
      <c r="AV199" s="774">
        <v>421980638</v>
      </c>
      <c r="AW199" s="774">
        <v>42458604</v>
      </c>
      <c r="AX199" s="775">
        <v>0</v>
      </c>
      <c r="AY199" s="774">
        <v>42458604</v>
      </c>
      <c r="AZ199" s="775">
        <v>0</v>
      </c>
      <c r="BA199" s="775">
        <v>0</v>
      </c>
      <c r="BC199" s="776">
        <f t="shared" si="11"/>
        <v>0.27319955411764707</v>
      </c>
      <c r="BD199" s="776">
        <f t="shared" si="12"/>
        <v>9.1419070914769945E-2</v>
      </c>
    </row>
    <row r="200" spans="1:56" s="772" customFormat="1" ht="15" customHeight="1" x14ac:dyDescent="0.3">
      <c r="A200" s="772" t="str">
        <f t="shared" si="13"/>
        <v>C25021000115</v>
      </c>
      <c r="B200" s="1122" t="s">
        <v>119</v>
      </c>
      <c r="C200" s="1123"/>
      <c r="D200" s="1122" t="s">
        <v>354</v>
      </c>
      <c r="E200" s="1123"/>
      <c r="F200" s="1122" t="s">
        <v>356</v>
      </c>
      <c r="G200" s="1123"/>
      <c r="H200" s="1122" t="s">
        <v>311</v>
      </c>
      <c r="I200" s="1123"/>
      <c r="J200" s="1122"/>
      <c r="K200" s="1123"/>
      <c r="L200" s="1123"/>
      <c r="M200" s="1122"/>
      <c r="N200" s="1123"/>
      <c r="O200" s="1123"/>
      <c r="P200" s="1122"/>
      <c r="Q200" s="1123"/>
      <c r="R200" s="1122"/>
      <c r="S200" s="1123"/>
      <c r="T200" s="1125" t="s">
        <v>269</v>
      </c>
      <c r="U200" s="1123"/>
      <c r="V200" s="1123"/>
      <c r="W200" s="1123"/>
      <c r="X200" s="1123"/>
      <c r="Y200" s="1123"/>
      <c r="Z200" s="1123"/>
      <c r="AA200" s="1123"/>
      <c r="AB200" s="1122" t="s">
        <v>305</v>
      </c>
      <c r="AC200" s="1123"/>
      <c r="AD200" s="1123"/>
      <c r="AE200" s="1123"/>
      <c r="AF200" s="1123"/>
      <c r="AG200" s="1122" t="s">
        <v>306</v>
      </c>
      <c r="AH200" s="1123"/>
      <c r="AI200" s="1123"/>
      <c r="AJ200" s="773" t="s">
        <v>318</v>
      </c>
      <c r="AK200" s="1124"/>
      <c r="AL200" s="1124"/>
      <c r="AM200" s="1124"/>
      <c r="AN200" s="1124"/>
      <c r="AO200" s="774">
        <v>2815325822</v>
      </c>
      <c r="AP200" s="774">
        <v>469800000</v>
      </c>
      <c r="AQ200" s="774">
        <v>2345525822</v>
      </c>
      <c r="AR200" s="783">
        <v>0</v>
      </c>
      <c r="AS200" s="774">
        <v>401300000</v>
      </c>
      <c r="AT200" s="774">
        <v>68500000</v>
      </c>
      <c r="AU200" s="775">
        <v>0</v>
      </c>
      <c r="AV200" s="774">
        <v>401300000</v>
      </c>
      <c r="AW200" s="775">
        <v>0</v>
      </c>
      <c r="AX200" s="775">
        <v>0</v>
      </c>
      <c r="AY200" s="775">
        <v>0</v>
      </c>
      <c r="AZ200" s="775">
        <v>0</v>
      </c>
      <c r="BA200" s="775">
        <v>0</v>
      </c>
      <c r="BC200" s="776">
        <f t="shared" si="11"/>
        <v>0.142541228039786</v>
      </c>
      <c r="BD200" s="776">
        <f t="shared" si="12"/>
        <v>0</v>
      </c>
    </row>
    <row r="201" spans="1:56" ht="15" hidden="1" customHeight="1" x14ac:dyDescent="0.25">
      <c r="A201" s="642" t="str">
        <f t="shared" si="13"/>
        <v>C250210001010</v>
      </c>
      <c r="B201" s="1089" t="s">
        <v>119</v>
      </c>
      <c r="C201" s="1120"/>
      <c r="D201" s="1089" t="s">
        <v>354</v>
      </c>
      <c r="E201" s="1120"/>
      <c r="F201" s="1089" t="s">
        <v>356</v>
      </c>
      <c r="G201" s="1120"/>
      <c r="H201" s="1089" t="s">
        <v>311</v>
      </c>
      <c r="I201" s="1120"/>
      <c r="J201" s="1089" t="s">
        <v>312</v>
      </c>
      <c r="K201" s="1120"/>
      <c r="L201" s="1120"/>
      <c r="M201" s="1089"/>
      <c r="N201" s="1120"/>
      <c r="O201" s="1120"/>
      <c r="P201" s="1089"/>
      <c r="Q201" s="1120"/>
      <c r="R201" s="1089"/>
      <c r="S201" s="1120"/>
      <c r="T201" s="1096" t="s">
        <v>269</v>
      </c>
      <c r="U201" s="1120"/>
      <c r="V201" s="1120"/>
      <c r="W201" s="1120"/>
      <c r="X201" s="1120"/>
      <c r="Y201" s="1120"/>
      <c r="Z201" s="1120"/>
      <c r="AA201" s="1120"/>
      <c r="AB201" s="1089" t="s">
        <v>305</v>
      </c>
      <c r="AC201" s="1120"/>
      <c r="AD201" s="1120"/>
      <c r="AE201" s="1120"/>
      <c r="AF201" s="1120"/>
      <c r="AG201" s="1089" t="s">
        <v>306</v>
      </c>
      <c r="AH201" s="1120"/>
      <c r="AI201" s="1120"/>
      <c r="AJ201" s="360" t="s">
        <v>85</v>
      </c>
      <c r="AK201" s="1090"/>
      <c r="AL201" s="1090"/>
      <c r="AM201" s="1090"/>
      <c r="AN201" s="1090"/>
      <c r="AO201" s="673">
        <v>1300000000</v>
      </c>
      <c r="AP201" s="673">
        <v>1101000000</v>
      </c>
      <c r="AQ201" s="673">
        <v>199000000</v>
      </c>
      <c r="AR201" s="782">
        <v>0</v>
      </c>
      <c r="AS201" s="673">
        <v>464439242</v>
      </c>
      <c r="AT201" s="673">
        <v>636560758</v>
      </c>
      <c r="AU201" s="673">
        <v>42458604</v>
      </c>
      <c r="AV201" s="673">
        <v>421980638</v>
      </c>
      <c r="AW201" s="673">
        <v>42458604</v>
      </c>
      <c r="AX201" s="674">
        <v>0</v>
      </c>
      <c r="AY201" s="673">
        <v>42458604</v>
      </c>
      <c r="AZ201" s="674">
        <v>0</v>
      </c>
      <c r="BA201" s="674">
        <v>0</v>
      </c>
      <c r="BB201" s="676"/>
      <c r="BC201" s="677">
        <f t="shared" si="11"/>
        <v>0.35726095538461539</v>
      </c>
      <c r="BD201" s="677">
        <f t="shared" si="12"/>
        <v>9.1419070914769945E-2</v>
      </c>
    </row>
    <row r="202" spans="1:56" ht="15" hidden="1" customHeight="1" x14ac:dyDescent="0.25">
      <c r="A202" s="642" t="str">
        <f t="shared" si="13"/>
        <v>C250210001015</v>
      </c>
      <c r="B202" s="1089" t="s">
        <v>119</v>
      </c>
      <c r="C202" s="1120"/>
      <c r="D202" s="1089" t="s">
        <v>354</v>
      </c>
      <c r="E202" s="1120"/>
      <c r="F202" s="1089" t="s">
        <v>356</v>
      </c>
      <c r="G202" s="1120"/>
      <c r="H202" s="1089" t="s">
        <v>311</v>
      </c>
      <c r="I202" s="1120"/>
      <c r="J202" s="1089" t="s">
        <v>312</v>
      </c>
      <c r="K202" s="1120"/>
      <c r="L202" s="1120"/>
      <c r="M202" s="1089"/>
      <c r="N202" s="1120"/>
      <c r="O202" s="1120"/>
      <c r="P202" s="1089"/>
      <c r="Q202" s="1120"/>
      <c r="R202" s="1089"/>
      <c r="S202" s="1120"/>
      <c r="T202" s="1096" t="s">
        <v>269</v>
      </c>
      <c r="U202" s="1120"/>
      <c r="V202" s="1120"/>
      <c r="W202" s="1120"/>
      <c r="X202" s="1120"/>
      <c r="Y202" s="1120"/>
      <c r="Z202" s="1120"/>
      <c r="AA202" s="1120"/>
      <c r="AB202" s="1089" t="s">
        <v>305</v>
      </c>
      <c r="AC202" s="1120"/>
      <c r="AD202" s="1120"/>
      <c r="AE202" s="1120"/>
      <c r="AF202" s="1120"/>
      <c r="AG202" s="1089" t="s">
        <v>306</v>
      </c>
      <c r="AH202" s="1120"/>
      <c r="AI202" s="1120"/>
      <c r="AJ202" s="360" t="s">
        <v>318</v>
      </c>
      <c r="AK202" s="1090"/>
      <c r="AL202" s="1090"/>
      <c r="AM202" s="1090"/>
      <c r="AN202" s="1090"/>
      <c r="AO202" s="673">
        <v>2815325822</v>
      </c>
      <c r="AP202" s="673">
        <v>469800000</v>
      </c>
      <c r="AQ202" s="673">
        <v>2345525822</v>
      </c>
      <c r="AR202" s="782">
        <v>0</v>
      </c>
      <c r="AS202" s="673">
        <v>401300000</v>
      </c>
      <c r="AT202" s="673">
        <v>68500000</v>
      </c>
      <c r="AU202" s="674">
        <v>0</v>
      </c>
      <c r="AV202" s="673">
        <v>401300000</v>
      </c>
      <c r="AW202" s="674">
        <v>0</v>
      </c>
      <c r="AX202" s="674">
        <v>0</v>
      </c>
      <c r="AY202" s="674">
        <v>0</v>
      </c>
      <c r="AZ202" s="674">
        <v>0</v>
      </c>
      <c r="BA202" s="674">
        <v>0</v>
      </c>
      <c r="BB202" s="676"/>
      <c r="BC202" s="677">
        <f t="shared" si="11"/>
        <v>0.142541228039786</v>
      </c>
      <c r="BD202" s="677">
        <f t="shared" si="12"/>
        <v>0</v>
      </c>
    </row>
    <row r="203" spans="1:56" ht="15" hidden="1" customHeight="1" x14ac:dyDescent="0.25">
      <c r="A203" s="642" t="str">
        <f t="shared" si="13"/>
        <v>C2502100010210</v>
      </c>
      <c r="B203" s="1089" t="s">
        <v>119</v>
      </c>
      <c r="C203" s="1120"/>
      <c r="D203" s="1089" t="s">
        <v>354</v>
      </c>
      <c r="E203" s="1120"/>
      <c r="F203" s="1089" t="s">
        <v>356</v>
      </c>
      <c r="G203" s="1120"/>
      <c r="H203" s="1089" t="s">
        <v>311</v>
      </c>
      <c r="I203" s="1120"/>
      <c r="J203" s="1089" t="s">
        <v>312</v>
      </c>
      <c r="K203" s="1120"/>
      <c r="L203" s="1120"/>
      <c r="M203" s="1089" t="s">
        <v>314</v>
      </c>
      <c r="N203" s="1120"/>
      <c r="O203" s="1120"/>
      <c r="P203" s="1089"/>
      <c r="Q203" s="1120"/>
      <c r="R203" s="1089"/>
      <c r="S203" s="1120"/>
      <c r="T203" s="1096" t="s">
        <v>358</v>
      </c>
      <c r="U203" s="1120"/>
      <c r="V203" s="1120"/>
      <c r="W203" s="1120"/>
      <c r="X203" s="1120"/>
      <c r="Y203" s="1120"/>
      <c r="Z203" s="1120"/>
      <c r="AA203" s="1120"/>
      <c r="AB203" s="1089" t="s">
        <v>305</v>
      </c>
      <c r="AC203" s="1120"/>
      <c r="AD203" s="1120"/>
      <c r="AE203" s="1120"/>
      <c r="AF203" s="1120"/>
      <c r="AG203" s="1089" t="s">
        <v>306</v>
      </c>
      <c r="AH203" s="1120"/>
      <c r="AI203" s="1120"/>
      <c r="AJ203" s="360" t="s">
        <v>85</v>
      </c>
      <c r="AK203" s="1090"/>
      <c r="AL203" s="1090"/>
      <c r="AM203" s="1090"/>
      <c r="AN203" s="1090"/>
      <c r="AO203" s="673">
        <v>1300000000</v>
      </c>
      <c r="AP203" s="673">
        <v>1101000000</v>
      </c>
      <c r="AQ203" s="673">
        <v>199000000</v>
      </c>
      <c r="AR203" s="782">
        <v>0</v>
      </c>
      <c r="AS203" s="673">
        <v>464439242</v>
      </c>
      <c r="AT203" s="673">
        <v>636560758</v>
      </c>
      <c r="AU203" s="673">
        <v>42458604</v>
      </c>
      <c r="AV203" s="673">
        <v>421980638</v>
      </c>
      <c r="AW203" s="673">
        <v>42458604</v>
      </c>
      <c r="AX203" s="674">
        <v>0</v>
      </c>
      <c r="AY203" s="673">
        <v>42458604</v>
      </c>
      <c r="AZ203" s="674">
        <v>0</v>
      </c>
      <c r="BA203" s="674">
        <v>0</v>
      </c>
      <c r="BB203" s="676"/>
      <c r="BC203" s="677">
        <f t="shared" si="11"/>
        <v>0.35726095538461539</v>
      </c>
      <c r="BD203" s="677">
        <f t="shared" si="12"/>
        <v>9.1419070914769945E-2</v>
      </c>
    </row>
    <row r="204" spans="1:56" ht="15" hidden="1" customHeight="1" x14ac:dyDescent="0.25">
      <c r="A204" s="642" t="str">
        <f t="shared" si="13"/>
        <v>C25021000102110</v>
      </c>
      <c r="B204" s="1091" t="s">
        <v>119</v>
      </c>
      <c r="C204" s="1120"/>
      <c r="D204" s="1091" t="s">
        <v>354</v>
      </c>
      <c r="E204" s="1120"/>
      <c r="F204" s="1091" t="s">
        <v>356</v>
      </c>
      <c r="G204" s="1120"/>
      <c r="H204" s="1091" t="s">
        <v>311</v>
      </c>
      <c r="I204" s="1120"/>
      <c r="J204" s="1091" t="s">
        <v>312</v>
      </c>
      <c r="K204" s="1120"/>
      <c r="L204" s="1120"/>
      <c r="M204" s="1091" t="s">
        <v>314</v>
      </c>
      <c r="N204" s="1120"/>
      <c r="O204" s="1120"/>
      <c r="P204" s="1091" t="s">
        <v>311</v>
      </c>
      <c r="Q204" s="1120"/>
      <c r="R204" s="1091"/>
      <c r="S204" s="1120"/>
      <c r="T204" s="1092" t="s">
        <v>364</v>
      </c>
      <c r="U204" s="1120"/>
      <c r="V204" s="1120"/>
      <c r="W204" s="1120"/>
      <c r="X204" s="1120"/>
      <c r="Y204" s="1120"/>
      <c r="Z204" s="1120"/>
      <c r="AA204" s="1120"/>
      <c r="AB204" s="1091" t="s">
        <v>305</v>
      </c>
      <c r="AC204" s="1120"/>
      <c r="AD204" s="1120"/>
      <c r="AE204" s="1120"/>
      <c r="AF204" s="1120"/>
      <c r="AG204" s="1091" t="s">
        <v>306</v>
      </c>
      <c r="AH204" s="1120"/>
      <c r="AI204" s="1120"/>
      <c r="AJ204" s="363" t="s">
        <v>85</v>
      </c>
      <c r="AK204" s="1093"/>
      <c r="AL204" s="1093"/>
      <c r="AM204" s="1093"/>
      <c r="AN204" s="1093"/>
      <c r="AO204" s="678">
        <v>197200000</v>
      </c>
      <c r="AP204" s="678">
        <v>90000000</v>
      </c>
      <c r="AQ204" s="678">
        <v>107200000</v>
      </c>
      <c r="AR204" s="784">
        <v>0</v>
      </c>
      <c r="AS204" s="679">
        <v>0</v>
      </c>
      <c r="AT204" s="678">
        <v>90000000</v>
      </c>
      <c r="AU204" s="679">
        <v>0</v>
      </c>
      <c r="AV204" s="679">
        <v>0</v>
      </c>
      <c r="AW204" s="679">
        <v>0</v>
      </c>
      <c r="AX204" s="679">
        <v>0</v>
      </c>
      <c r="AY204" s="679">
        <v>0</v>
      </c>
      <c r="AZ204" s="679">
        <v>0</v>
      </c>
      <c r="BA204" s="679">
        <v>0</v>
      </c>
      <c r="BB204" s="676"/>
      <c r="BC204" s="677">
        <f t="shared" si="11"/>
        <v>0</v>
      </c>
      <c r="BD204" s="677" t="e">
        <f t="shared" si="12"/>
        <v>#DIV/0!</v>
      </c>
    </row>
    <row r="205" spans="1:56" ht="15" hidden="1" customHeight="1" x14ac:dyDescent="0.25">
      <c r="A205" s="642" t="str">
        <f t="shared" si="13"/>
        <v>C25021000102210</v>
      </c>
      <c r="B205" s="1091" t="s">
        <v>119</v>
      </c>
      <c r="C205" s="1120"/>
      <c r="D205" s="1091" t="s">
        <v>354</v>
      </c>
      <c r="E205" s="1120"/>
      <c r="F205" s="1091" t="s">
        <v>356</v>
      </c>
      <c r="G205" s="1120"/>
      <c r="H205" s="1091" t="s">
        <v>311</v>
      </c>
      <c r="I205" s="1120"/>
      <c r="J205" s="1091" t="s">
        <v>312</v>
      </c>
      <c r="K205" s="1120"/>
      <c r="L205" s="1120"/>
      <c r="M205" s="1091" t="s">
        <v>314</v>
      </c>
      <c r="N205" s="1120"/>
      <c r="O205" s="1120"/>
      <c r="P205" s="1091" t="s">
        <v>314</v>
      </c>
      <c r="Q205" s="1120"/>
      <c r="R205" s="1091"/>
      <c r="S205" s="1120"/>
      <c r="T205" s="1092" t="s">
        <v>359</v>
      </c>
      <c r="U205" s="1120"/>
      <c r="V205" s="1120"/>
      <c r="W205" s="1120"/>
      <c r="X205" s="1120"/>
      <c r="Y205" s="1120"/>
      <c r="Z205" s="1120"/>
      <c r="AA205" s="1120"/>
      <c r="AB205" s="1091" t="s">
        <v>305</v>
      </c>
      <c r="AC205" s="1120"/>
      <c r="AD205" s="1120"/>
      <c r="AE205" s="1120"/>
      <c r="AF205" s="1120"/>
      <c r="AG205" s="1091" t="s">
        <v>306</v>
      </c>
      <c r="AH205" s="1120"/>
      <c r="AI205" s="1120"/>
      <c r="AJ205" s="363" t="s">
        <v>85</v>
      </c>
      <c r="AK205" s="1093"/>
      <c r="AL205" s="1093"/>
      <c r="AM205" s="1093"/>
      <c r="AN205" s="1093"/>
      <c r="AO205" s="678">
        <v>135600000</v>
      </c>
      <c r="AP205" s="678">
        <v>105000000</v>
      </c>
      <c r="AQ205" s="678">
        <v>30600000</v>
      </c>
      <c r="AR205" s="784">
        <v>0</v>
      </c>
      <c r="AS205" s="678">
        <v>105000000</v>
      </c>
      <c r="AT205" s="679">
        <v>0</v>
      </c>
      <c r="AU205" s="678">
        <v>25000000</v>
      </c>
      <c r="AV205" s="678">
        <v>80000000</v>
      </c>
      <c r="AW205" s="678">
        <v>25000000</v>
      </c>
      <c r="AX205" s="679">
        <v>0</v>
      </c>
      <c r="AY205" s="678">
        <v>25000000</v>
      </c>
      <c r="AZ205" s="679">
        <v>0</v>
      </c>
      <c r="BA205" s="679">
        <v>0</v>
      </c>
      <c r="BB205" s="676"/>
      <c r="BC205" s="677">
        <f t="shared" si="11"/>
        <v>0.77433628318584069</v>
      </c>
      <c r="BD205" s="677">
        <f t="shared" si="12"/>
        <v>0.23809523809523808</v>
      </c>
    </row>
    <row r="206" spans="1:56" ht="15" hidden="1" customHeight="1" x14ac:dyDescent="0.25">
      <c r="A206" s="642" t="str">
        <f t="shared" si="13"/>
        <v>C25021000102310</v>
      </c>
      <c r="B206" s="1091" t="s">
        <v>119</v>
      </c>
      <c r="C206" s="1120"/>
      <c r="D206" s="1091" t="s">
        <v>354</v>
      </c>
      <c r="E206" s="1120"/>
      <c r="F206" s="1091" t="s">
        <v>356</v>
      </c>
      <c r="G206" s="1120"/>
      <c r="H206" s="1091" t="s">
        <v>311</v>
      </c>
      <c r="I206" s="1120"/>
      <c r="J206" s="1091" t="s">
        <v>312</v>
      </c>
      <c r="K206" s="1120"/>
      <c r="L206" s="1120"/>
      <c r="M206" s="1091" t="s">
        <v>314</v>
      </c>
      <c r="N206" s="1120"/>
      <c r="O206" s="1120"/>
      <c r="P206" s="1091" t="s">
        <v>321</v>
      </c>
      <c r="Q206" s="1120"/>
      <c r="R206" s="1091"/>
      <c r="S206" s="1120"/>
      <c r="T206" s="1092" t="s">
        <v>360</v>
      </c>
      <c r="U206" s="1120"/>
      <c r="V206" s="1120"/>
      <c r="W206" s="1120"/>
      <c r="X206" s="1120"/>
      <c r="Y206" s="1120"/>
      <c r="Z206" s="1120"/>
      <c r="AA206" s="1120"/>
      <c r="AB206" s="1091" t="s">
        <v>305</v>
      </c>
      <c r="AC206" s="1120"/>
      <c r="AD206" s="1120"/>
      <c r="AE206" s="1120"/>
      <c r="AF206" s="1120"/>
      <c r="AG206" s="1091" t="s">
        <v>306</v>
      </c>
      <c r="AH206" s="1120"/>
      <c r="AI206" s="1120"/>
      <c r="AJ206" s="363" t="s">
        <v>85</v>
      </c>
      <c r="AK206" s="1093"/>
      <c r="AL206" s="1093"/>
      <c r="AM206" s="1093"/>
      <c r="AN206" s="1093"/>
      <c r="AO206" s="678">
        <v>341600000</v>
      </c>
      <c r="AP206" s="678">
        <v>341600000</v>
      </c>
      <c r="AQ206" s="679">
        <v>0</v>
      </c>
      <c r="AR206" s="784">
        <v>0</v>
      </c>
      <c r="AS206" s="678">
        <v>341600000</v>
      </c>
      <c r="AT206" s="679">
        <v>0</v>
      </c>
      <c r="AU206" s="678">
        <v>5055867</v>
      </c>
      <c r="AV206" s="678">
        <v>336544133</v>
      </c>
      <c r="AW206" s="678">
        <v>5055867</v>
      </c>
      <c r="AX206" s="679">
        <v>0</v>
      </c>
      <c r="AY206" s="678">
        <v>5055867</v>
      </c>
      <c r="AZ206" s="679">
        <v>0</v>
      </c>
      <c r="BA206" s="679">
        <v>0</v>
      </c>
      <c r="BB206" s="676"/>
      <c r="BC206" s="677">
        <f t="shared" si="11"/>
        <v>1</v>
      </c>
      <c r="BD206" s="677">
        <f t="shared" si="12"/>
        <v>1.4800547423887587E-2</v>
      </c>
    </row>
    <row r="207" spans="1:56" ht="15" hidden="1" customHeight="1" x14ac:dyDescent="0.25">
      <c r="A207" s="642" t="str">
        <f t="shared" si="13"/>
        <v>C25021000102410</v>
      </c>
      <c r="B207" s="1091" t="s">
        <v>119</v>
      </c>
      <c r="C207" s="1120"/>
      <c r="D207" s="1091" t="s">
        <v>354</v>
      </c>
      <c r="E207" s="1120"/>
      <c r="F207" s="1091" t="s">
        <v>356</v>
      </c>
      <c r="G207" s="1120"/>
      <c r="H207" s="1091" t="s">
        <v>311</v>
      </c>
      <c r="I207" s="1120"/>
      <c r="J207" s="1091" t="s">
        <v>312</v>
      </c>
      <c r="K207" s="1120"/>
      <c r="L207" s="1120"/>
      <c r="M207" s="1091" t="s">
        <v>314</v>
      </c>
      <c r="N207" s="1120"/>
      <c r="O207" s="1120"/>
      <c r="P207" s="1091" t="s">
        <v>315</v>
      </c>
      <c r="Q207" s="1120"/>
      <c r="R207" s="1091"/>
      <c r="S207" s="1120"/>
      <c r="T207" s="1092" t="s">
        <v>104</v>
      </c>
      <c r="U207" s="1120"/>
      <c r="V207" s="1120"/>
      <c r="W207" s="1120"/>
      <c r="X207" s="1120"/>
      <c r="Y207" s="1120"/>
      <c r="Z207" s="1120"/>
      <c r="AA207" s="1120"/>
      <c r="AB207" s="1091" t="s">
        <v>305</v>
      </c>
      <c r="AC207" s="1120"/>
      <c r="AD207" s="1120"/>
      <c r="AE207" s="1120"/>
      <c r="AF207" s="1120"/>
      <c r="AG207" s="1091" t="s">
        <v>306</v>
      </c>
      <c r="AH207" s="1120"/>
      <c r="AI207" s="1120"/>
      <c r="AJ207" s="363" t="s">
        <v>85</v>
      </c>
      <c r="AK207" s="1093"/>
      <c r="AL207" s="1093"/>
      <c r="AM207" s="1093"/>
      <c r="AN207" s="1093"/>
      <c r="AO207" s="678">
        <v>394400000</v>
      </c>
      <c r="AP207" s="678">
        <v>394400000</v>
      </c>
      <c r="AQ207" s="679">
        <v>0</v>
      </c>
      <c r="AR207" s="784">
        <v>0</v>
      </c>
      <c r="AS207" s="678">
        <v>17839242</v>
      </c>
      <c r="AT207" s="678">
        <v>376560758</v>
      </c>
      <c r="AU207" s="678">
        <v>12402737</v>
      </c>
      <c r="AV207" s="678">
        <v>5436505</v>
      </c>
      <c r="AW207" s="678">
        <v>12402737</v>
      </c>
      <c r="AX207" s="679">
        <v>0</v>
      </c>
      <c r="AY207" s="678">
        <v>12402737</v>
      </c>
      <c r="AZ207" s="679">
        <v>0</v>
      </c>
      <c r="BA207" s="679">
        <v>0</v>
      </c>
      <c r="BB207" s="676"/>
      <c r="BC207" s="677">
        <f t="shared" si="11"/>
        <v>4.5231343813387427E-2</v>
      </c>
      <c r="BD207" s="677">
        <f t="shared" si="12"/>
        <v>0.69525022419674554</v>
      </c>
    </row>
    <row r="208" spans="1:56" ht="15" hidden="1" customHeight="1" x14ac:dyDescent="0.25">
      <c r="A208" s="642" t="str">
        <f t="shared" si="13"/>
        <v>C25021000102610</v>
      </c>
      <c r="B208" s="1091" t="s">
        <v>119</v>
      </c>
      <c r="C208" s="1120"/>
      <c r="D208" s="1091" t="s">
        <v>354</v>
      </c>
      <c r="E208" s="1120"/>
      <c r="F208" s="1091" t="s">
        <v>356</v>
      </c>
      <c r="G208" s="1120"/>
      <c r="H208" s="1091" t="s">
        <v>311</v>
      </c>
      <c r="I208" s="1120"/>
      <c r="J208" s="1091" t="s">
        <v>312</v>
      </c>
      <c r="K208" s="1120"/>
      <c r="L208" s="1120"/>
      <c r="M208" s="1091" t="s">
        <v>314</v>
      </c>
      <c r="N208" s="1120"/>
      <c r="O208" s="1120"/>
      <c r="P208" s="1091" t="s">
        <v>324</v>
      </c>
      <c r="Q208" s="1120"/>
      <c r="R208" s="1091"/>
      <c r="S208" s="1120"/>
      <c r="T208" s="1092" t="s">
        <v>361</v>
      </c>
      <c r="U208" s="1120"/>
      <c r="V208" s="1120"/>
      <c r="W208" s="1120"/>
      <c r="X208" s="1120"/>
      <c r="Y208" s="1120"/>
      <c r="Z208" s="1120"/>
      <c r="AA208" s="1120"/>
      <c r="AB208" s="1091" t="s">
        <v>305</v>
      </c>
      <c r="AC208" s="1120"/>
      <c r="AD208" s="1120"/>
      <c r="AE208" s="1120"/>
      <c r="AF208" s="1120"/>
      <c r="AG208" s="1091" t="s">
        <v>306</v>
      </c>
      <c r="AH208" s="1120"/>
      <c r="AI208" s="1120"/>
      <c r="AJ208" s="363" t="s">
        <v>85</v>
      </c>
      <c r="AK208" s="1093"/>
      <c r="AL208" s="1093"/>
      <c r="AM208" s="1093"/>
      <c r="AN208" s="1093"/>
      <c r="AO208" s="678">
        <v>230000000</v>
      </c>
      <c r="AP208" s="678">
        <v>170000000</v>
      </c>
      <c r="AQ208" s="678">
        <v>60000000</v>
      </c>
      <c r="AR208" s="784">
        <v>0</v>
      </c>
      <c r="AS208" s="679">
        <v>0</v>
      </c>
      <c r="AT208" s="678">
        <v>170000000</v>
      </c>
      <c r="AU208" s="679">
        <v>0</v>
      </c>
      <c r="AV208" s="679">
        <v>0</v>
      </c>
      <c r="AW208" s="679">
        <v>0</v>
      </c>
      <c r="AX208" s="679">
        <v>0</v>
      </c>
      <c r="AY208" s="679">
        <v>0</v>
      </c>
      <c r="AZ208" s="679">
        <v>0</v>
      </c>
      <c r="BA208" s="679">
        <v>0</v>
      </c>
      <c r="BB208" s="676"/>
      <c r="BC208" s="677">
        <f t="shared" si="11"/>
        <v>0</v>
      </c>
      <c r="BD208" s="677" t="e">
        <f t="shared" si="12"/>
        <v>#DIV/0!</v>
      </c>
    </row>
    <row r="209" spans="1:56" ht="15" hidden="1" customHeight="1" x14ac:dyDescent="0.25">
      <c r="A209" s="642" t="str">
        <f t="shared" si="13"/>
        <v>C250210001021110</v>
      </c>
      <c r="B209" s="1091" t="s">
        <v>119</v>
      </c>
      <c r="C209" s="1120"/>
      <c r="D209" s="1091" t="s">
        <v>354</v>
      </c>
      <c r="E209" s="1120"/>
      <c r="F209" s="1091" t="s">
        <v>356</v>
      </c>
      <c r="G209" s="1120"/>
      <c r="H209" s="1091" t="s">
        <v>311</v>
      </c>
      <c r="I209" s="1120"/>
      <c r="J209" s="1091" t="s">
        <v>312</v>
      </c>
      <c r="K209" s="1120"/>
      <c r="L209" s="1120"/>
      <c r="M209" s="1091" t="s">
        <v>314</v>
      </c>
      <c r="N209" s="1120"/>
      <c r="O209" s="1120"/>
      <c r="P209" s="1091" t="s">
        <v>100</v>
      </c>
      <c r="Q209" s="1120"/>
      <c r="R209" s="1091"/>
      <c r="S209" s="1120"/>
      <c r="T209" s="1092" t="s">
        <v>362</v>
      </c>
      <c r="U209" s="1120"/>
      <c r="V209" s="1120"/>
      <c r="W209" s="1120"/>
      <c r="X209" s="1120"/>
      <c r="Y209" s="1120"/>
      <c r="Z209" s="1120"/>
      <c r="AA209" s="1120"/>
      <c r="AB209" s="1091" t="s">
        <v>305</v>
      </c>
      <c r="AC209" s="1120"/>
      <c r="AD209" s="1120"/>
      <c r="AE209" s="1120"/>
      <c r="AF209" s="1120"/>
      <c r="AG209" s="1091" t="s">
        <v>306</v>
      </c>
      <c r="AH209" s="1120"/>
      <c r="AI209" s="1120"/>
      <c r="AJ209" s="363" t="s">
        <v>85</v>
      </c>
      <c r="AK209" s="1093"/>
      <c r="AL209" s="1093"/>
      <c r="AM209" s="1093"/>
      <c r="AN209" s="1093"/>
      <c r="AO209" s="678">
        <v>1200000</v>
      </c>
      <c r="AP209" s="679">
        <v>0</v>
      </c>
      <c r="AQ209" s="678">
        <v>1200000</v>
      </c>
      <c r="AR209" s="784">
        <v>0</v>
      </c>
      <c r="AS209" s="679">
        <v>0</v>
      </c>
      <c r="AT209" s="679">
        <v>0</v>
      </c>
      <c r="AU209" s="679">
        <v>0</v>
      </c>
      <c r="AV209" s="679">
        <v>0</v>
      </c>
      <c r="AW209" s="679">
        <v>0</v>
      </c>
      <c r="AX209" s="679">
        <v>0</v>
      </c>
      <c r="AY209" s="679">
        <v>0</v>
      </c>
      <c r="AZ209" s="679">
        <v>0</v>
      </c>
      <c r="BA209" s="679">
        <v>0</v>
      </c>
      <c r="BB209" s="676"/>
      <c r="BC209" s="677">
        <f t="shared" si="11"/>
        <v>0</v>
      </c>
      <c r="BD209" s="677" t="e">
        <f t="shared" si="12"/>
        <v>#DIV/0!</v>
      </c>
    </row>
    <row r="210" spans="1:56" ht="15" hidden="1" customHeight="1" x14ac:dyDescent="0.25">
      <c r="A210" s="642" t="str">
        <f t="shared" si="13"/>
        <v>C2502100010315</v>
      </c>
      <c r="B210" s="1089" t="s">
        <v>119</v>
      </c>
      <c r="C210" s="1120"/>
      <c r="D210" s="1089" t="s">
        <v>354</v>
      </c>
      <c r="E210" s="1120"/>
      <c r="F210" s="1089" t="s">
        <v>356</v>
      </c>
      <c r="G210" s="1120"/>
      <c r="H210" s="1089" t="s">
        <v>311</v>
      </c>
      <c r="I210" s="1120"/>
      <c r="J210" s="1089" t="s">
        <v>312</v>
      </c>
      <c r="K210" s="1120"/>
      <c r="L210" s="1120"/>
      <c r="M210" s="1089" t="s">
        <v>321</v>
      </c>
      <c r="N210" s="1120"/>
      <c r="O210" s="1120"/>
      <c r="P210" s="1089"/>
      <c r="Q210" s="1120"/>
      <c r="R210" s="1089"/>
      <c r="S210" s="1120"/>
      <c r="T210" s="1096" t="s">
        <v>456</v>
      </c>
      <c r="U210" s="1120"/>
      <c r="V210" s="1120"/>
      <c r="W210" s="1120"/>
      <c r="X210" s="1120"/>
      <c r="Y210" s="1120"/>
      <c r="Z210" s="1120"/>
      <c r="AA210" s="1120"/>
      <c r="AB210" s="1089" t="s">
        <v>305</v>
      </c>
      <c r="AC210" s="1120"/>
      <c r="AD210" s="1120"/>
      <c r="AE210" s="1120"/>
      <c r="AF210" s="1120"/>
      <c r="AG210" s="1089" t="s">
        <v>306</v>
      </c>
      <c r="AH210" s="1120"/>
      <c r="AI210" s="1120"/>
      <c r="AJ210" s="360" t="s">
        <v>318</v>
      </c>
      <c r="AK210" s="1090"/>
      <c r="AL210" s="1090"/>
      <c r="AM210" s="1090"/>
      <c r="AN210" s="1090"/>
      <c r="AO210" s="673">
        <v>2815325822</v>
      </c>
      <c r="AP210" s="673">
        <v>469800000</v>
      </c>
      <c r="AQ210" s="673">
        <v>2345525822</v>
      </c>
      <c r="AR210" s="782">
        <v>0</v>
      </c>
      <c r="AS210" s="673">
        <v>401300000</v>
      </c>
      <c r="AT210" s="673">
        <v>68500000</v>
      </c>
      <c r="AU210" s="674">
        <v>0</v>
      </c>
      <c r="AV210" s="673">
        <v>401300000</v>
      </c>
      <c r="AW210" s="674">
        <v>0</v>
      </c>
      <c r="AX210" s="674">
        <v>0</v>
      </c>
      <c r="AY210" s="674">
        <v>0</v>
      </c>
      <c r="AZ210" s="674">
        <v>0</v>
      </c>
      <c r="BA210" s="674">
        <v>0</v>
      </c>
      <c r="BB210" s="676"/>
      <c r="BC210" s="677">
        <f t="shared" si="11"/>
        <v>0.142541228039786</v>
      </c>
      <c r="BD210" s="677">
        <f t="shared" si="12"/>
        <v>0</v>
      </c>
    </row>
    <row r="211" spans="1:56" ht="15" hidden="1" customHeight="1" x14ac:dyDescent="0.25">
      <c r="A211" s="642" t="str">
        <f t="shared" si="13"/>
        <v>C25021000103115</v>
      </c>
      <c r="B211" s="1091" t="s">
        <v>119</v>
      </c>
      <c r="C211" s="1120"/>
      <c r="D211" s="1091" t="s">
        <v>354</v>
      </c>
      <c r="E211" s="1120"/>
      <c r="F211" s="1091" t="s">
        <v>356</v>
      </c>
      <c r="G211" s="1120"/>
      <c r="H211" s="1091" t="s">
        <v>311</v>
      </c>
      <c r="I211" s="1120"/>
      <c r="J211" s="1091" t="s">
        <v>312</v>
      </c>
      <c r="K211" s="1120"/>
      <c r="L211" s="1120"/>
      <c r="M211" s="1091" t="s">
        <v>321</v>
      </c>
      <c r="N211" s="1120"/>
      <c r="O211" s="1120"/>
      <c r="P211" s="1091" t="s">
        <v>311</v>
      </c>
      <c r="Q211" s="1120"/>
      <c r="R211" s="1091"/>
      <c r="S211" s="1120"/>
      <c r="T211" s="1092" t="s">
        <v>364</v>
      </c>
      <c r="U211" s="1120"/>
      <c r="V211" s="1120"/>
      <c r="W211" s="1120"/>
      <c r="X211" s="1120"/>
      <c r="Y211" s="1120"/>
      <c r="Z211" s="1120"/>
      <c r="AA211" s="1120"/>
      <c r="AB211" s="1091" t="s">
        <v>305</v>
      </c>
      <c r="AC211" s="1120"/>
      <c r="AD211" s="1120"/>
      <c r="AE211" s="1120"/>
      <c r="AF211" s="1120"/>
      <c r="AG211" s="1091" t="s">
        <v>306</v>
      </c>
      <c r="AH211" s="1120"/>
      <c r="AI211" s="1120"/>
      <c r="AJ211" s="363" t="s">
        <v>318</v>
      </c>
      <c r="AK211" s="1093"/>
      <c r="AL211" s="1093"/>
      <c r="AM211" s="1093"/>
      <c r="AN211" s="1093"/>
      <c r="AO211" s="678">
        <v>1217200000</v>
      </c>
      <c r="AP211" s="678">
        <v>469800000</v>
      </c>
      <c r="AQ211" s="678">
        <v>747400000</v>
      </c>
      <c r="AR211" s="784">
        <v>0</v>
      </c>
      <c r="AS211" s="678">
        <v>401300000</v>
      </c>
      <c r="AT211" s="678">
        <v>68500000</v>
      </c>
      <c r="AU211" s="679">
        <v>0</v>
      </c>
      <c r="AV211" s="678">
        <v>401300000</v>
      </c>
      <c r="AW211" s="679">
        <v>0</v>
      </c>
      <c r="AX211" s="679">
        <v>0</v>
      </c>
      <c r="AY211" s="679">
        <v>0</v>
      </c>
      <c r="AZ211" s="679">
        <v>0</v>
      </c>
      <c r="BA211" s="679">
        <v>0</v>
      </c>
      <c r="BB211" s="676"/>
      <c r="BC211" s="677">
        <f t="shared" si="11"/>
        <v>0.32969109431482091</v>
      </c>
      <c r="BD211" s="677">
        <f t="shared" si="12"/>
        <v>0</v>
      </c>
    </row>
    <row r="212" spans="1:56" ht="15" hidden="1" customHeight="1" x14ac:dyDescent="0.25">
      <c r="A212" s="642" t="str">
        <f t="shared" si="13"/>
        <v>C25021000103215</v>
      </c>
      <c r="B212" s="1091" t="s">
        <v>119</v>
      </c>
      <c r="C212" s="1120"/>
      <c r="D212" s="1091" t="s">
        <v>354</v>
      </c>
      <c r="E212" s="1120"/>
      <c r="F212" s="1091" t="s">
        <v>356</v>
      </c>
      <c r="G212" s="1120"/>
      <c r="H212" s="1091" t="s">
        <v>311</v>
      </c>
      <c r="I212" s="1120"/>
      <c r="J212" s="1091" t="s">
        <v>312</v>
      </c>
      <c r="K212" s="1120"/>
      <c r="L212" s="1120"/>
      <c r="M212" s="1091" t="s">
        <v>321</v>
      </c>
      <c r="N212" s="1120"/>
      <c r="O212" s="1120"/>
      <c r="P212" s="1091" t="s">
        <v>314</v>
      </c>
      <c r="Q212" s="1120"/>
      <c r="R212" s="1091"/>
      <c r="S212" s="1120"/>
      <c r="T212" s="1092" t="s">
        <v>359</v>
      </c>
      <c r="U212" s="1120"/>
      <c r="V212" s="1120"/>
      <c r="W212" s="1120"/>
      <c r="X212" s="1120"/>
      <c r="Y212" s="1120"/>
      <c r="Z212" s="1120"/>
      <c r="AA212" s="1120"/>
      <c r="AB212" s="1091" t="s">
        <v>305</v>
      </c>
      <c r="AC212" s="1120"/>
      <c r="AD212" s="1120"/>
      <c r="AE212" s="1120"/>
      <c r="AF212" s="1120"/>
      <c r="AG212" s="1091" t="s">
        <v>306</v>
      </c>
      <c r="AH212" s="1120"/>
      <c r="AI212" s="1120"/>
      <c r="AJ212" s="363" t="s">
        <v>318</v>
      </c>
      <c r="AK212" s="1093"/>
      <c r="AL212" s="1093"/>
      <c r="AM212" s="1093"/>
      <c r="AN212" s="1093"/>
      <c r="AO212" s="678">
        <v>228000000</v>
      </c>
      <c r="AP212" s="679">
        <v>0</v>
      </c>
      <c r="AQ212" s="678">
        <v>228000000</v>
      </c>
      <c r="AR212" s="784">
        <v>0</v>
      </c>
      <c r="AS212" s="679">
        <v>0</v>
      </c>
      <c r="AT212" s="679">
        <v>0</v>
      </c>
      <c r="AU212" s="679">
        <v>0</v>
      </c>
      <c r="AV212" s="679">
        <v>0</v>
      </c>
      <c r="AW212" s="679">
        <v>0</v>
      </c>
      <c r="AX212" s="679">
        <v>0</v>
      </c>
      <c r="AY212" s="679">
        <v>0</v>
      </c>
      <c r="AZ212" s="679">
        <v>0</v>
      </c>
      <c r="BA212" s="679">
        <v>0</v>
      </c>
      <c r="BB212" s="676"/>
      <c r="BC212" s="677">
        <f t="shared" si="11"/>
        <v>0</v>
      </c>
      <c r="BD212" s="677" t="e">
        <f t="shared" si="12"/>
        <v>#DIV/0!</v>
      </c>
    </row>
    <row r="213" spans="1:56" ht="15" hidden="1" customHeight="1" x14ac:dyDescent="0.25">
      <c r="A213" s="642" t="str">
        <f t="shared" si="13"/>
        <v>C25021000103315</v>
      </c>
      <c r="B213" s="1091" t="s">
        <v>119</v>
      </c>
      <c r="C213" s="1120"/>
      <c r="D213" s="1091" t="s">
        <v>354</v>
      </c>
      <c r="E213" s="1120"/>
      <c r="F213" s="1091" t="s">
        <v>356</v>
      </c>
      <c r="G213" s="1120"/>
      <c r="H213" s="1091" t="s">
        <v>311</v>
      </c>
      <c r="I213" s="1120"/>
      <c r="J213" s="1091" t="s">
        <v>312</v>
      </c>
      <c r="K213" s="1120"/>
      <c r="L213" s="1120"/>
      <c r="M213" s="1091" t="s">
        <v>321</v>
      </c>
      <c r="N213" s="1120"/>
      <c r="O213" s="1120"/>
      <c r="P213" s="1091" t="s">
        <v>321</v>
      </c>
      <c r="Q213" s="1120"/>
      <c r="R213" s="1091"/>
      <c r="S213" s="1120"/>
      <c r="T213" s="1092" t="s">
        <v>360</v>
      </c>
      <c r="U213" s="1120"/>
      <c r="V213" s="1120"/>
      <c r="W213" s="1120"/>
      <c r="X213" s="1120"/>
      <c r="Y213" s="1120"/>
      <c r="Z213" s="1120"/>
      <c r="AA213" s="1120"/>
      <c r="AB213" s="1091" t="s">
        <v>305</v>
      </c>
      <c r="AC213" s="1120"/>
      <c r="AD213" s="1120"/>
      <c r="AE213" s="1120"/>
      <c r="AF213" s="1120"/>
      <c r="AG213" s="1091" t="s">
        <v>306</v>
      </c>
      <c r="AH213" s="1120"/>
      <c r="AI213" s="1120"/>
      <c r="AJ213" s="363" t="s">
        <v>318</v>
      </c>
      <c r="AK213" s="1093"/>
      <c r="AL213" s="1093"/>
      <c r="AM213" s="1093"/>
      <c r="AN213" s="1093"/>
      <c r="AO213" s="678">
        <v>164000000</v>
      </c>
      <c r="AP213" s="679">
        <v>0</v>
      </c>
      <c r="AQ213" s="678">
        <v>164000000</v>
      </c>
      <c r="AR213" s="784">
        <v>0</v>
      </c>
      <c r="AS213" s="679">
        <v>0</v>
      </c>
      <c r="AT213" s="679">
        <v>0</v>
      </c>
      <c r="AU213" s="679">
        <v>0</v>
      </c>
      <c r="AV213" s="679">
        <v>0</v>
      </c>
      <c r="AW213" s="679">
        <v>0</v>
      </c>
      <c r="AX213" s="679">
        <v>0</v>
      </c>
      <c r="AY213" s="679">
        <v>0</v>
      </c>
      <c r="AZ213" s="679">
        <v>0</v>
      </c>
      <c r="BA213" s="679">
        <v>0</v>
      </c>
      <c r="BB213" s="676"/>
      <c r="BC213" s="677">
        <f t="shared" si="11"/>
        <v>0</v>
      </c>
      <c r="BD213" s="677" t="e">
        <f t="shared" si="12"/>
        <v>#DIV/0!</v>
      </c>
    </row>
    <row r="214" spans="1:56" ht="15" hidden="1" customHeight="1" x14ac:dyDescent="0.25">
      <c r="A214" s="642" t="str">
        <f t="shared" si="13"/>
        <v>C25021000103415</v>
      </c>
      <c r="B214" s="1091" t="s">
        <v>119</v>
      </c>
      <c r="C214" s="1120"/>
      <c r="D214" s="1091" t="s">
        <v>354</v>
      </c>
      <c r="E214" s="1120"/>
      <c r="F214" s="1091" t="s">
        <v>356</v>
      </c>
      <c r="G214" s="1120"/>
      <c r="H214" s="1091" t="s">
        <v>311</v>
      </c>
      <c r="I214" s="1120"/>
      <c r="J214" s="1091" t="s">
        <v>312</v>
      </c>
      <c r="K214" s="1120"/>
      <c r="L214" s="1120"/>
      <c r="M214" s="1091" t="s">
        <v>321</v>
      </c>
      <c r="N214" s="1120"/>
      <c r="O214" s="1120"/>
      <c r="P214" s="1091" t="s">
        <v>315</v>
      </c>
      <c r="Q214" s="1120"/>
      <c r="R214" s="1091"/>
      <c r="S214" s="1120"/>
      <c r="T214" s="1092" t="s">
        <v>104</v>
      </c>
      <c r="U214" s="1120"/>
      <c r="V214" s="1120"/>
      <c r="W214" s="1120"/>
      <c r="X214" s="1120"/>
      <c r="Y214" s="1120"/>
      <c r="Z214" s="1120"/>
      <c r="AA214" s="1120"/>
      <c r="AB214" s="1091" t="s">
        <v>305</v>
      </c>
      <c r="AC214" s="1120"/>
      <c r="AD214" s="1120"/>
      <c r="AE214" s="1120"/>
      <c r="AF214" s="1120"/>
      <c r="AG214" s="1091" t="s">
        <v>306</v>
      </c>
      <c r="AH214" s="1120"/>
      <c r="AI214" s="1120"/>
      <c r="AJ214" s="363" t="s">
        <v>318</v>
      </c>
      <c r="AK214" s="1093"/>
      <c r="AL214" s="1093"/>
      <c r="AM214" s="1093"/>
      <c r="AN214" s="1093"/>
      <c r="AO214" s="678">
        <v>361540000</v>
      </c>
      <c r="AP214" s="679">
        <v>0</v>
      </c>
      <c r="AQ214" s="678">
        <v>361540000</v>
      </c>
      <c r="AR214" s="784">
        <v>0</v>
      </c>
      <c r="AS214" s="679">
        <v>0</v>
      </c>
      <c r="AT214" s="679">
        <v>0</v>
      </c>
      <c r="AU214" s="679">
        <v>0</v>
      </c>
      <c r="AV214" s="679">
        <v>0</v>
      </c>
      <c r="AW214" s="679">
        <v>0</v>
      </c>
      <c r="AX214" s="679">
        <v>0</v>
      </c>
      <c r="AY214" s="679">
        <v>0</v>
      </c>
      <c r="AZ214" s="679">
        <v>0</v>
      </c>
      <c r="BA214" s="679">
        <v>0</v>
      </c>
      <c r="BB214" s="676"/>
      <c r="BC214" s="677">
        <f t="shared" si="11"/>
        <v>0</v>
      </c>
      <c r="BD214" s="677" t="e">
        <f t="shared" si="12"/>
        <v>#DIV/0!</v>
      </c>
    </row>
    <row r="215" spans="1:56" ht="15" hidden="1" customHeight="1" x14ac:dyDescent="0.25">
      <c r="A215" s="642" t="str">
        <f t="shared" si="13"/>
        <v>C250210001031115</v>
      </c>
      <c r="B215" s="1091" t="s">
        <v>119</v>
      </c>
      <c r="C215" s="1120"/>
      <c r="D215" s="1091" t="s">
        <v>354</v>
      </c>
      <c r="E215" s="1120"/>
      <c r="F215" s="1091" t="s">
        <v>356</v>
      </c>
      <c r="G215" s="1120"/>
      <c r="H215" s="1091" t="s">
        <v>311</v>
      </c>
      <c r="I215" s="1120"/>
      <c r="J215" s="1091" t="s">
        <v>312</v>
      </c>
      <c r="K215" s="1120"/>
      <c r="L215" s="1120"/>
      <c r="M215" s="1091" t="s">
        <v>321</v>
      </c>
      <c r="N215" s="1120"/>
      <c r="O215" s="1120"/>
      <c r="P215" s="1091" t="s">
        <v>100</v>
      </c>
      <c r="Q215" s="1120"/>
      <c r="R215" s="1091"/>
      <c r="S215" s="1120"/>
      <c r="T215" s="1092" t="s">
        <v>362</v>
      </c>
      <c r="U215" s="1120"/>
      <c r="V215" s="1120"/>
      <c r="W215" s="1120"/>
      <c r="X215" s="1120"/>
      <c r="Y215" s="1120"/>
      <c r="Z215" s="1120"/>
      <c r="AA215" s="1120"/>
      <c r="AB215" s="1091" t="s">
        <v>305</v>
      </c>
      <c r="AC215" s="1120"/>
      <c r="AD215" s="1120"/>
      <c r="AE215" s="1120"/>
      <c r="AF215" s="1120"/>
      <c r="AG215" s="1091" t="s">
        <v>306</v>
      </c>
      <c r="AH215" s="1120"/>
      <c r="AI215" s="1120"/>
      <c r="AJ215" s="363" t="s">
        <v>318</v>
      </c>
      <c r="AK215" s="1093"/>
      <c r="AL215" s="1093"/>
      <c r="AM215" s="1093"/>
      <c r="AN215" s="1093"/>
      <c r="AO215" s="678">
        <v>844585822</v>
      </c>
      <c r="AP215" s="679">
        <v>0</v>
      </c>
      <c r="AQ215" s="678">
        <v>844585822</v>
      </c>
      <c r="AR215" s="784">
        <v>0</v>
      </c>
      <c r="AS215" s="679">
        <v>0</v>
      </c>
      <c r="AT215" s="679">
        <v>0</v>
      </c>
      <c r="AU215" s="679">
        <v>0</v>
      </c>
      <c r="AV215" s="679">
        <v>0</v>
      </c>
      <c r="AW215" s="679">
        <v>0</v>
      </c>
      <c r="AX215" s="679">
        <v>0</v>
      </c>
      <c r="AY215" s="679">
        <v>0</v>
      </c>
      <c r="AZ215" s="679">
        <v>0</v>
      </c>
      <c r="BA215" s="679">
        <v>0</v>
      </c>
      <c r="BB215" s="676"/>
      <c r="BC215" s="677">
        <f t="shared" si="11"/>
        <v>0</v>
      </c>
      <c r="BD215" s="677" t="e">
        <f t="shared" si="12"/>
        <v>#DIV/0!</v>
      </c>
    </row>
    <row r="216" spans="1:56" s="772" customFormat="1" ht="15" customHeight="1" x14ac:dyDescent="0.3">
      <c r="A216" s="772" t="str">
        <f t="shared" si="13"/>
        <v>C25021000210</v>
      </c>
      <c r="B216" s="1122" t="s">
        <v>119</v>
      </c>
      <c r="C216" s="1123"/>
      <c r="D216" s="1122" t="s">
        <v>354</v>
      </c>
      <c r="E216" s="1123"/>
      <c r="F216" s="1122" t="s">
        <v>356</v>
      </c>
      <c r="G216" s="1123"/>
      <c r="H216" s="1122" t="s">
        <v>314</v>
      </c>
      <c r="I216" s="1123"/>
      <c r="J216" s="1122"/>
      <c r="K216" s="1123"/>
      <c r="L216" s="1123"/>
      <c r="M216" s="1122"/>
      <c r="N216" s="1123"/>
      <c r="O216" s="1123"/>
      <c r="P216" s="1122"/>
      <c r="Q216" s="1123"/>
      <c r="R216" s="1122"/>
      <c r="S216" s="1123"/>
      <c r="T216" s="1125" t="s">
        <v>350</v>
      </c>
      <c r="U216" s="1123"/>
      <c r="V216" s="1123"/>
      <c r="W216" s="1123"/>
      <c r="X216" s="1123"/>
      <c r="Y216" s="1123"/>
      <c r="Z216" s="1123"/>
      <c r="AA216" s="1123"/>
      <c r="AB216" s="1122" t="s">
        <v>305</v>
      </c>
      <c r="AC216" s="1123"/>
      <c r="AD216" s="1123"/>
      <c r="AE216" s="1123"/>
      <c r="AF216" s="1123"/>
      <c r="AG216" s="1122" t="s">
        <v>306</v>
      </c>
      <c r="AH216" s="1123"/>
      <c r="AI216" s="1123"/>
      <c r="AJ216" s="773" t="s">
        <v>85</v>
      </c>
      <c r="AK216" s="1124"/>
      <c r="AL216" s="1124"/>
      <c r="AM216" s="1124"/>
      <c r="AN216" s="1124"/>
      <c r="AO216" s="774">
        <v>1600000000</v>
      </c>
      <c r="AP216" s="774">
        <v>1353859460</v>
      </c>
      <c r="AQ216" s="774">
        <v>246140540</v>
      </c>
      <c r="AR216" s="783">
        <v>0</v>
      </c>
      <c r="AS216" s="774">
        <v>1258989940</v>
      </c>
      <c r="AT216" s="774">
        <v>94869520</v>
      </c>
      <c r="AU216" s="775">
        <v>307874050</v>
      </c>
      <c r="AV216" s="774">
        <v>951115890</v>
      </c>
      <c r="AW216" s="775">
        <v>306143693</v>
      </c>
      <c r="AX216" s="775">
        <v>1730357</v>
      </c>
      <c r="AY216" s="775">
        <v>306143693</v>
      </c>
      <c r="AZ216" s="775">
        <v>0</v>
      </c>
      <c r="BA216" s="775">
        <v>183673</v>
      </c>
      <c r="BC216" s="776">
        <f t="shared" si="11"/>
        <v>0.78686871250000001</v>
      </c>
      <c r="BD216" s="776">
        <f t="shared" si="12"/>
        <v>0.24316611537023083</v>
      </c>
    </row>
    <row r="217" spans="1:56" ht="15" hidden="1" customHeight="1" x14ac:dyDescent="0.25">
      <c r="A217" s="642" t="str">
        <f t="shared" si="13"/>
        <v>C250210002010</v>
      </c>
      <c r="B217" s="1089" t="s">
        <v>119</v>
      </c>
      <c r="C217" s="1120"/>
      <c r="D217" s="1089" t="s">
        <v>354</v>
      </c>
      <c r="E217" s="1120"/>
      <c r="F217" s="1089" t="s">
        <v>356</v>
      </c>
      <c r="G217" s="1120"/>
      <c r="H217" s="1089" t="s">
        <v>314</v>
      </c>
      <c r="I217" s="1120"/>
      <c r="J217" s="1089" t="s">
        <v>312</v>
      </c>
      <c r="K217" s="1120"/>
      <c r="L217" s="1120"/>
      <c r="M217" s="1089"/>
      <c r="N217" s="1120"/>
      <c r="O217" s="1120"/>
      <c r="P217" s="1089"/>
      <c r="Q217" s="1120"/>
      <c r="R217" s="1089"/>
      <c r="S217" s="1120"/>
      <c r="T217" s="1096" t="s">
        <v>350</v>
      </c>
      <c r="U217" s="1120"/>
      <c r="V217" s="1120"/>
      <c r="W217" s="1120"/>
      <c r="X217" s="1120"/>
      <c r="Y217" s="1120"/>
      <c r="Z217" s="1120"/>
      <c r="AA217" s="1120"/>
      <c r="AB217" s="1089" t="s">
        <v>305</v>
      </c>
      <c r="AC217" s="1120"/>
      <c r="AD217" s="1120"/>
      <c r="AE217" s="1120"/>
      <c r="AF217" s="1120"/>
      <c r="AG217" s="1089" t="s">
        <v>306</v>
      </c>
      <c r="AH217" s="1120"/>
      <c r="AI217" s="1120"/>
      <c r="AJ217" s="360" t="s">
        <v>85</v>
      </c>
      <c r="AK217" s="1090"/>
      <c r="AL217" s="1090"/>
      <c r="AM217" s="1090"/>
      <c r="AN217" s="1090"/>
      <c r="AO217" s="673">
        <v>1600000000</v>
      </c>
      <c r="AP217" s="673">
        <v>1353859460</v>
      </c>
      <c r="AQ217" s="673">
        <v>246140540</v>
      </c>
      <c r="AR217" s="782">
        <v>0</v>
      </c>
      <c r="AS217" s="673">
        <v>1258989940</v>
      </c>
      <c r="AT217" s="673">
        <v>94869520</v>
      </c>
      <c r="AU217" s="673">
        <v>307874050</v>
      </c>
      <c r="AV217" s="673">
        <v>951115890</v>
      </c>
      <c r="AW217" s="673">
        <v>306143693</v>
      </c>
      <c r="AX217" s="673">
        <v>1730357</v>
      </c>
      <c r="AY217" s="673">
        <v>306143693</v>
      </c>
      <c r="AZ217" s="674">
        <v>0</v>
      </c>
      <c r="BA217" s="673">
        <v>183673</v>
      </c>
      <c r="BB217" s="676"/>
      <c r="BC217" s="677">
        <f t="shared" si="11"/>
        <v>0.78686871250000001</v>
      </c>
      <c r="BD217" s="677">
        <f t="shared" si="12"/>
        <v>0.24316611537023083</v>
      </c>
    </row>
    <row r="218" spans="1:56" ht="15" hidden="1" customHeight="1" x14ac:dyDescent="0.25">
      <c r="A218" s="642" t="str">
        <f t="shared" si="13"/>
        <v>C2502100020110</v>
      </c>
      <c r="B218" s="1089" t="s">
        <v>119</v>
      </c>
      <c r="C218" s="1120"/>
      <c r="D218" s="1089" t="s">
        <v>354</v>
      </c>
      <c r="E218" s="1120"/>
      <c r="F218" s="1089" t="s">
        <v>356</v>
      </c>
      <c r="G218" s="1120"/>
      <c r="H218" s="1089" t="s">
        <v>314</v>
      </c>
      <c r="I218" s="1120"/>
      <c r="J218" s="1089" t="s">
        <v>312</v>
      </c>
      <c r="K218" s="1120"/>
      <c r="L218" s="1120"/>
      <c r="M218" s="1089" t="s">
        <v>311</v>
      </c>
      <c r="N218" s="1120"/>
      <c r="O218" s="1120"/>
      <c r="P218" s="1089"/>
      <c r="Q218" s="1120"/>
      <c r="R218" s="1089"/>
      <c r="S218" s="1120"/>
      <c r="T218" s="1096" t="s">
        <v>363</v>
      </c>
      <c r="U218" s="1120"/>
      <c r="V218" s="1120"/>
      <c r="W218" s="1120"/>
      <c r="X218" s="1120"/>
      <c r="Y218" s="1120"/>
      <c r="Z218" s="1120"/>
      <c r="AA218" s="1120"/>
      <c r="AB218" s="1089" t="s">
        <v>305</v>
      </c>
      <c r="AC218" s="1120"/>
      <c r="AD218" s="1120"/>
      <c r="AE218" s="1120"/>
      <c r="AF218" s="1120"/>
      <c r="AG218" s="1089" t="s">
        <v>306</v>
      </c>
      <c r="AH218" s="1120"/>
      <c r="AI218" s="1120"/>
      <c r="AJ218" s="360" t="s">
        <v>85</v>
      </c>
      <c r="AK218" s="1090"/>
      <c r="AL218" s="1090"/>
      <c r="AM218" s="1090"/>
      <c r="AN218" s="1090"/>
      <c r="AO218" s="673">
        <v>382300000</v>
      </c>
      <c r="AP218" s="673">
        <v>285000000</v>
      </c>
      <c r="AQ218" s="673">
        <v>97300000</v>
      </c>
      <c r="AR218" s="782">
        <v>0</v>
      </c>
      <c r="AS218" s="673">
        <v>274571528</v>
      </c>
      <c r="AT218" s="673">
        <v>10428472</v>
      </c>
      <c r="AU218" s="673">
        <v>56096412</v>
      </c>
      <c r="AV218" s="673">
        <v>218475116</v>
      </c>
      <c r="AW218" s="673">
        <v>55814144</v>
      </c>
      <c r="AX218" s="673">
        <v>282268</v>
      </c>
      <c r="AY218" s="673">
        <v>55814144</v>
      </c>
      <c r="AZ218" s="674">
        <v>0</v>
      </c>
      <c r="BA218" s="673">
        <v>183673</v>
      </c>
      <c r="BB218" s="676"/>
      <c r="BC218" s="677">
        <f t="shared" si="11"/>
        <v>0.71820959455924671</v>
      </c>
      <c r="BD218" s="677">
        <f t="shared" si="12"/>
        <v>0.20327724584757381</v>
      </c>
    </row>
    <row r="219" spans="1:56" ht="15" hidden="1" customHeight="1" x14ac:dyDescent="0.25">
      <c r="A219" s="642" t="str">
        <f t="shared" si="13"/>
        <v>C25021000201110</v>
      </c>
      <c r="B219" s="1091" t="s">
        <v>119</v>
      </c>
      <c r="C219" s="1120"/>
      <c r="D219" s="1091" t="s">
        <v>354</v>
      </c>
      <c r="E219" s="1120"/>
      <c r="F219" s="1091" t="s">
        <v>356</v>
      </c>
      <c r="G219" s="1120"/>
      <c r="H219" s="1091" t="s">
        <v>314</v>
      </c>
      <c r="I219" s="1120"/>
      <c r="J219" s="1091" t="s">
        <v>312</v>
      </c>
      <c r="K219" s="1120"/>
      <c r="L219" s="1120"/>
      <c r="M219" s="1091" t="s">
        <v>311</v>
      </c>
      <c r="N219" s="1120"/>
      <c r="O219" s="1120"/>
      <c r="P219" s="1091" t="s">
        <v>311</v>
      </c>
      <c r="Q219" s="1120"/>
      <c r="R219" s="1091"/>
      <c r="S219" s="1120"/>
      <c r="T219" s="1092" t="s">
        <v>364</v>
      </c>
      <c r="U219" s="1120"/>
      <c r="V219" s="1120"/>
      <c r="W219" s="1120"/>
      <c r="X219" s="1120"/>
      <c r="Y219" s="1120"/>
      <c r="Z219" s="1120"/>
      <c r="AA219" s="1120"/>
      <c r="AB219" s="1091" t="s">
        <v>305</v>
      </c>
      <c r="AC219" s="1120"/>
      <c r="AD219" s="1120"/>
      <c r="AE219" s="1120"/>
      <c r="AF219" s="1120"/>
      <c r="AG219" s="1091" t="s">
        <v>306</v>
      </c>
      <c r="AH219" s="1120"/>
      <c r="AI219" s="1120"/>
      <c r="AJ219" s="363" t="s">
        <v>85</v>
      </c>
      <c r="AK219" s="1093"/>
      <c r="AL219" s="1093"/>
      <c r="AM219" s="1093"/>
      <c r="AN219" s="1093"/>
      <c r="AO219" s="678">
        <v>177300000</v>
      </c>
      <c r="AP219" s="678">
        <v>80000000</v>
      </c>
      <c r="AQ219" s="678">
        <v>97300000</v>
      </c>
      <c r="AR219" s="784">
        <v>0</v>
      </c>
      <c r="AS219" s="678">
        <v>70000000</v>
      </c>
      <c r="AT219" s="678">
        <v>10000000</v>
      </c>
      <c r="AU219" s="679">
        <v>0</v>
      </c>
      <c r="AV219" s="678">
        <v>70000000</v>
      </c>
      <c r="AW219" s="679">
        <v>0</v>
      </c>
      <c r="AX219" s="679">
        <v>0</v>
      </c>
      <c r="AY219" s="679">
        <v>0</v>
      </c>
      <c r="AZ219" s="679">
        <v>0</v>
      </c>
      <c r="BA219" s="679">
        <v>0</v>
      </c>
      <c r="BB219" s="676"/>
      <c r="BC219" s="677">
        <f t="shared" si="11"/>
        <v>0.39481105470953187</v>
      </c>
      <c r="BD219" s="677">
        <f t="shared" si="12"/>
        <v>0</v>
      </c>
    </row>
    <row r="220" spans="1:56" ht="15" hidden="1" customHeight="1" x14ac:dyDescent="0.25">
      <c r="A220" s="642" t="str">
        <f t="shared" si="13"/>
        <v>C25021000201210</v>
      </c>
      <c r="B220" s="1091" t="s">
        <v>119</v>
      </c>
      <c r="C220" s="1120"/>
      <c r="D220" s="1091" t="s">
        <v>354</v>
      </c>
      <c r="E220" s="1120"/>
      <c r="F220" s="1091" t="s">
        <v>356</v>
      </c>
      <c r="G220" s="1120"/>
      <c r="H220" s="1091" t="s">
        <v>314</v>
      </c>
      <c r="I220" s="1120"/>
      <c r="J220" s="1091" t="s">
        <v>312</v>
      </c>
      <c r="K220" s="1120"/>
      <c r="L220" s="1120"/>
      <c r="M220" s="1091" t="s">
        <v>311</v>
      </c>
      <c r="N220" s="1120"/>
      <c r="O220" s="1120"/>
      <c r="P220" s="1091" t="s">
        <v>314</v>
      </c>
      <c r="Q220" s="1120"/>
      <c r="R220" s="1091"/>
      <c r="S220" s="1120"/>
      <c r="T220" s="1092" t="s">
        <v>359</v>
      </c>
      <c r="U220" s="1120"/>
      <c r="V220" s="1120"/>
      <c r="W220" s="1120"/>
      <c r="X220" s="1120"/>
      <c r="Y220" s="1120"/>
      <c r="Z220" s="1120"/>
      <c r="AA220" s="1120"/>
      <c r="AB220" s="1091" t="s">
        <v>305</v>
      </c>
      <c r="AC220" s="1120"/>
      <c r="AD220" s="1120"/>
      <c r="AE220" s="1120"/>
      <c r="AF220" s="1120"/>
      <c r="AG220" s="1091" t="s">
        <v>306</v>
      </c>
      <c r="AH220" s="1120"/>
      <c r="AI220" s="1120"/>
      <c r="AJ220" s="363" t="s">
        <v>85</v>
      </c>
      <c r="AK220" s="1093"/>
      <c r="AL220" s="1093"/>
      <c r="AM220" s="1093"/>
      <c r="AN220" s="1093"/>
      <c r="AO220" s="678">
        <v>175000000</v>
      </c>
      <c r="AP220" s="678">
        <v>175000000</v>
      </c>
      <c r="AQ220" s="679">
        <v>0</v>
      </c>
      <c r="AR220" s="784">
        <v>0</v>
      </c>
      <c r="AS220" s="678">
        <v>175000000</v>
      </c>
      <c r="AT220" s="679">
        <v>0</v>
      </c>
      <c r="AU220" s="678">
        <v>35000000</v>
      </c>
      <c r="AV220" s="678">
        <v>140000000</v>
      </c>
      <c r="AW220" s="678">
        <v>35000000</v>
      </c>
      <c r="AX220" s="679">
        <v>0</v>
      </c>
      <c r="AY220" s="678">
        <v>35000000</v>
      </c>
      <c r="AZ220" s="679">
        <v>0</v>
      </c>
      <c r="BA220" s="679">
        <v>0</v>
      </c>
      <c r="BB220" s="676"/>
      <c r="BC220" s="677">
        <f t="shared" si="11"/>
        <v>1</v>
      </c>
      <c r="BD220" s="677">
        <f t="shared" si="12"/>
        <v>0.2</v>
      </c>
    </row>
    <row r="221" spans="1:56" ht="15" hidden="1" customHeight="1" x14ac:dyDescent="0.25">
      <c r="A221" s="642" t="str">
        <f t="shared" si="13"/>
        <v>C25021000201310</v>
      </c>
      <c r="B221" s="1091" t="s">
        <v>119</v>
      </c>
      <c r="C221" s="1120"/>
      <c r="D221" s="1091" t="s">
        <v>354</v>
      </c>
      <c r="E221" s="1120"/>
      <c r="F221" s="1091" t="s">
        <v>356</v>
      </c>
      <c r="G221" s="1120"/>
      <c r="H221" s="1091" t="s">
        <v>314</v>
      </c>
      <c r="I221" s="1120"/>
      <c r="J221" s="1091" t="s">
        <v>312</v>
      </c>
      <c r="K221" s="1120"/>
      <c r="L221" s="1120"/>
      <c r="M221" s="1091" t="s">
        <v>311</v>
      </c>
      <c r="N221" s="1120"/>
      <c r="O221" s="1120"/>
      <c r="P221" s="1091" t="s">
        <v>321</v>
      </c>
      <c r="Q221" s="1120"/>
      <c r="R221" s="1091"/>
      <c r="S221" s="1120"/>
      <c r="T221" s="1092" t="s">
        <v>360</v>
      </c>
      <c r="U221" s="1120"/>
      <c r="V221" s="1120"/>
      <c r="W221" s="1120"/>
      <c r="X221" s="1120"/>
      <c r="Y221" s="1120"/>
      <c r="Z221" s="1120"/>
      <c r="AA221" s="1120"/>
      <c r="AB221" s="1091" t="s">
        <v>305</v>
      </c>
      <c r="AC221" s="1120"/>
      <c r="AD221" s="1120"/>
      <c r="AE221" s="1120"/>
      <c r="AF221" s="1120"/>
      <c r="AG221" s="1091" t="s">
        <v>306</v>
      </c>
      <c r="AH221" s="1120"/>
      <c r="AI221" s="1120"/>
      <c r="AJ221" s="363" t="s">
        <v>85</v>
      </c>
      <c r="AK221" s="1093"/>
      <c r="AL221" s="1093"/>
      <c r="AM221" s="1093"/>
      <c r="AN221" s="1093"/>
      <c r="AO221" s="678">
        <v>5000000</v>
      </c>
      <c r="AP221" s="678">
        <v>5000000</v>
      </c>
      <c r="AQ221" s="679">
        <v>0</v>
      </c>
      <c r="AR221" s="784">
        <v>0</v>
      </c>
      <c r="AS221" s="678">
        <v>5000000</v>
      </c>
      <c r="AT221" s="679">
        <v>0</v>
      </c>
      <c r="AU221" s="678">
        <v>504590</v>
      </c>
      <c r="AV221" s="678">
        <v>4495410</v>
      </c>
      <c r="AW221" s="678">
        <v>504590</v>
      </c>
      <c r="AX221" s="679">
        <v>0</v>
      </c>
      <c r="AY221" s="678">
        <v>504590</v>
      </c>
      <c r="AZ221" s="679">
        <v>0</v>
      </c>
      <c r="BA221" s="678">
        <v>183673</v>
      </c>
      <c r="BB221" s="676"/>
      <c r="BC221" s="677">
        <f t="shared" si="11"/>
        <v>1</v>
      </c>
      <c r="BD221" s="677">
        <f t="shared" si="12"/>
        <v>0.10091799999999999</v>
      </c>
    </row>
    <row r="222" spans="1:56" ht="15" hidden="1" customHeight="1" x14ac:dyDescent="0.25">
      <c r="A222" s="642" t="str">
        <f t="shared" si="13"/>
        <v>C25021000201410</v>
      </c>
      <c r="B222" s="1091" t="s">
        <v>119</v>
      </c>
      <c r="C222" s="1120"/>
      <c r="D222" s="1091" t="s">
        <v>354</v>
      </c>
      <c r="E222" s="1120"/>
      <c r="F222" s="1091" t="s">
        <v>356</v>
      </c>
      <c r="G222" s="1120"/>
      <c r="H222" s="1091" t="s">
        <v>314</v>
      </c>
      <c r="I222" s="1120"/>
      <c r="J222" s="1091" t="s">
        <v>312</v>
      </c>
      <c r="K222" s="1120"/>
      <c r="L222" s="1120"/>
      <c r="M222" s="1091" t="s">
        <v>311</v>
      </c>
      <c r="N222" s="1120"/>
      <c r="O222" s="1120"/>
      <c r="P222" s="1091" t="s">
        <v>315</v>
      </c>
      <c r="Q222" s="1120"/>
      <c r="R222" s="1091"/>
      <c r="S222" s="1120"/>
      <c r="T222" s="1092" t="s">
        <v>104</v>
      </c>
      <c r="U222" s="1120"/>
      <c r="V222" s="1120"/>
      <c r="W222" s="1120"/>
      <c r="X222" s="1120"/>
      <c r="Y222" s="1120"/>
      <c r="Z222" s="1120"/>
      <c r="AA222" s="1120"/>
      <c r="AB222" s="1091" t="s">
        <v>305</v>
      </c>
      <c r="AC222" s="1120"/>
      <c r="AD222" s="1120"/>
      <c r="AE222" s="1120"/>
      <c r="AF222" s="1120"/>
      <c r="AG222" s="1091" t="s">
        <v>306</v>
      </c>
      <c r="AH222" s="1120"/>
      <c r="AI222" s="1120"/>
      <c r="AJ222" s="363" t="s">
        <v>85</v>
      </c>
      <c r="AK222" s="1093"/>
      <c r="AL222" s="1093"/>
      <c r="AM222" s="1093"/>
      <c r="AN222" s="1093"/>
      <c r="AO222" s="678">
        <v>25000000</v>
      </c>
      <c r="AP222" s="678">
        <v>25000000</v>
      </c>
      <c r="AQ222" s="679">
        <v>0</v>
      </c>
      <c r="AR222" s="784">
        <v>0</v>
      </c>
      <c r="AS222" s="678">
        <v>24571528</v>
      </c>
      <c r="AT222" s="678">
        <v>428472</v>
      </c>
      <c r="AU222" s="678">
        <v>20591822</v>
      </c>
      <c r="AV222" s="678">
        <v>3979706</v>
      </c>
      <c r="AW222" s="678">
        <v>20309554</v>
      </c>
      <c r="AX222" s="678">
        <v>282268</v>
      </c>
      <c r="AY222" s="678">
        <v>20309554</v>
      </c>
      <c r="AZ222" s="679">
        <v>0</v>
      </c>
      <c r="BA222" s="679">
        <v>0</v>
      </c>
      <c r="BB222" s="676"/>
      <c r="BC222" s="677">
        <f t="shared" ref="BC222:BC285" si="14">+AS222/AO222</f>
        <v>0.98286112000000003</v>
      </c>
      <c r="BD222" s="677">
        <f t="shared" ref="BD222:BD285" si="15">+AW222/AS222</f>
        <v>0.8265482716418775</v>
      </c>
    </row>
    <row r="223" spans="1:56" ht="15" hidden="1" customHeight="1" x14ac:dyDescent="0.25">
      <c r="A223" s="642" t="str">
        <f t="shared" si="13"/>
        <v>C2502100020210</v>
      </c>
      <c r="B223" s="1089" t="s">
        <v>119</v>
      </c>
      <c r="C223" s="1120"/>
      <c r="D223" s="1089" t="s">
        <v>354</v>
      </c>
      <c r="E223" s="1120"/>
      <c r="F223" s="1089" t="s">
        <v>356</v>
      </c>
      <c r="G223" s="1120"/>
      <c r="H223" s="1089" t="s">
        <v>314</v>
      </c>
      <c r="I223" s="1120"/>
      <c r="J223" s="1089" t="s">
        <v>312</v>
      </c>
      <c r="K223" s="1120"/>
      <c r="L223" s="1120"/>
      <c r="M223" s="1089" t="s">
        <v>314</v>
      </c>
      <c r="N223" s="1120"/>
      <c r="O223" s="1120"/>
      <c r="P223" s="1089"/>
      <c r="Q223" s="1120"/>
      <c r="R223" s="1089"/>
      <c r="S223" s="1120"/>
      <c r="T223" s="1096" t="s">
        <v>358</v>
      </c>
      <c r="U223" s="1120"/>
      <c r="V223" s="1120"/>
      <c r="W223" s="1120"/>
      <c r="X223" s="1120"/>
      <c r="Y223" s="1120"/>
      <c r="Z223" s="1120"/>
      <c r="AA223" s="1120"/>
      <c r="AB223" s="1089" t="s">
        <v>305</v>
      </c>
      <c r="AC223" s="1120"/>
      <c r="AD223" s="1120"/>
      <c r="AE223" s="1120"/>
      <c r="AF223" s="1120"/>
      <c r="AG223" s="1089" t="s">
        <v>306</v>
      </c>
      <c r="AH223" s="1120"/>
      <c r="AI223" s="1120"/>
      <c r="AJ223" s="360" t="s">
        <v>85</v>
      </c>
      <c r="AK223" s="1090"/>
      <c r="AL223" s="1090"/>
      <c r="AM223" s="1090"/>
      <c r="AN223" s="1090"/>
      <c r="AO223" s="673">
        <v>1217700000</v>
      </c>
      <c r="AP223" s="673">
        <v>1068859460</v>
      </c>
      <c r="AQ223" s="673">
        <v>148840540</v>
      </c>
      <c r="AR223" s="782">
        <v>0</v>
      </c>
      <c r="AS223" s="673">
        <v>984418412</v>
      </c>
      <c r="AT223" s="673">
        <v>84441048</v>
      </c>
      <c r="AU223" s="673">
        <v>251777638</v>
      </c>
      <c r="AV223" s="673">
        <v>732640774</v>
      </c>
      <c r="AW223" s="673">
        <v>250329549</v>
      </c>
      <c r="AX223" s="673">
        <v>1448089</v>
      </c>
      <c r="AY223" s="673">
        <v>250329549</v>
      </c>
      <c r="AZ223" s="674">
        <v>0</v>
      </c>
      <c r="BA223" s="674">
        <v>0</v>
      </c>
      <c r="BB223" s="676"/>
      <c r="BC223" s="677">
        <f t="shared" si="14"/>
        <v>0.80842441652295316</v>
      </c>
      <c r="BD223" s="677">
        <f t="shared" si="15"/>
        <v>0.25429181936105438</v>
      </c>
    </row>
    <row r="224" spans="1:56" ht="15" hidden="1" customHeight="1" x14ac:dyDescent="0.25">
      <c r="A224" s="642" t="str">
        <f t="shared" si="13"/>
        <v>C25021000202110</v>
      </c>
      <c r="B224" s="1091" t="s">
        <v>119</v>
      </c>
      <c r="C224" s="1120"/>
      <c r="D224" s="1091" t="s">
        <v>354</v>
      </c>
      <c r="E224" s="1120"/>
      <c r="F224" s="1091" t="s">
        <v>356</v>
      </c>
      <c r="G224" s="1120"/>
      <c r="H224" s="1091" t="s">
        <v>314</v>
      </c>
      <c r="I224" s="1120"/>
      <c r="J224" s="1091" t="s">
        <v>312</v>
      </c>
      <c r="K224" s="1120"/>
      <c r="L224" s="1120"/>
      <c r="M224" s="1091" t="s">
        <v>314</v>
      </c>
      <c r="N224" s="1120"/>
      <c r="O224" s="1120"/>
      <c r="P224" s="1091" t="s">
        <v>311</v>
      </c>
      <c r="Q224" s="1120"/>
      <c r="R224" s="1091"/>
      <c r="S224" s="1120"/>
      <c r="T224" s="1092" t="s">
        <v>364</v>
      </c>
      <c r="U224" s="1120"/>
      <c r="V224" s="1120"/>
      <c r="W224" s="1120"/>
      <c r="X224" s="1120"/>
      <c r="Y224" s="1120"/>
      <c r="Z224" s="1120"/>
      <c r="AA224" s="1120"/>
      <c r="AB224" s="1091" t="s">
        <v>305</v>
      </c>
      <c r="AC224" s="1120"/>
      <c r="AD224" s="1120"/>
      <c r="AE224" s="1120"/>
      <c r="AF224" s="1120"/>
      <c r="AG224" s="1091" t="s">
        <v>306</v>
      </c>
      <c r="AH224" s="1120"/>
      <c r="AI224" s="1120"/>
      <c r="AJ224" s="363" t="s">
        <v>85</v>
      </c>
      <c r="AK224" s="1093"/>
      <c r="AL224" s="1093"/>
      <c r="AM224" s="1093"/>
      <c r="AN224" s="1093"/>
      <c r="AO224" s="678">
        <v>172000000</v>
      </c>
      <c r="AP224" s="678">
        <v>171600000</v>
      </c>
      <c r="AQ224" s="678">
        <v>400000</v>
      </c>
      <c r="AR224" s="784">
        <v>0</v>
      </c>
      <c r="AS224" s="678">
        <v>135340000</v>
      </c>
      <c r="AT224" s="678">
        <v>36260000</v>
      </c>
      <c r="AU224" s="678">
        <v>46840000</v>
      </c>
      <c r="AV224" s="678">
        <v>88500000</v>
      </c>
      <c r="AW224" s="678">
        <v>46840000</v>
      </c>
      <c r="AX224" s="679">
        <v>0</v>
      </c>
      <c r="AY224" s="678">
        <v>46840000</v>
      </c>
      <c r="AZ224" s="679">
        <v>0</v>
      </c>
      <c r="BA224" s="679">
        <v>0</v>
      </c>
      <c r="BB224" s="676"/>
      <c r="BC224" s="677">
        <f t="shared" si="14"/>
        <v>0.78686046511627905</v>
      </c>
      <c r="BD224" s="677">
        <f t="shared" si="15"/>
        <v>0.34609132555046551</v>
      </c>
    </row>
    <row r="225" spans="1:56" ht="15" hidden="1" customHeight="1" x14ac:dyDescent="0.25">
      <c r="A225" s="642" t="str">
        <f t="shared" si="13"/>
        <v>C25021000202210</v>
      </c>
      <c r="B225" s="1091" t="s">
        <v>119</v>
      </c>
      <c r="C225" s="1120"/>
      <c r="D225" s="1091" t="s">
        <v>354</v>
      </c>
      <c r="E225" s="1120"/>
      <c r="F225" s="1091" t="s">
        <v>356</v>
      </c>
      <c r="G225" s="1120"/>
      <c r="H225" s="1091" t="s">
        <v>314</v>
      </c>
      <c r="I225" s="1120"/>
      <c r="J225" s="1091" t="s">
        <v>312</v>
      </c>
      <c r="K225" s="1120"/>
      <c r="L225" s="1120"/>
      <c r="M225" s="1091" t="s">
        <v>314</v>
      </c>
      <c r="N225" s="1120"/>
      <c r="O225" s="1120"/>
      <c r="P225" s="1091" t="s">
        <v>314</v>
      </c>
      <c r="Q225" s="1120"/>
      <c r="R225" s="1091"/>
      <c r="S225" s="1120"/>
      <c r="T225" s="1092" t="s">
        <v>359</v>
      </c>
      <c r="U225" s="1120"/>
      <c r="V225" s="1120"/>
      <c r="W225" s="1120"/>
      <c r="X225" s="1120"/>
      <c r="Y225" s="1120"/>
      <c r="Z225" s="1120"/>
      <c r="AA225" s="1120"/>
      <c r="AB225" s="1091" t="s">
        <v>305</v>
      </c>
      <c r="AC225" s="1120"/>
      <c r="AD225" s="1120"/>
      <c r="AE225" s="1120"/>
      <c r="AF225" s="1120"/>
      <c r="AG225" s="1091" t="s">
        <v>306</v>
      </c>
      <c r="AH225" s="1120"/>
      <c r="AI225" s="1120"/>
      <c r="AJ225" s="363" t="s">
        <v>85</v>
      </c>
      <c r="AK225" s="1093"/>
      <c r="AL225" s="1093"/>
      <c r="AM225" s="1093"/>
      <c r="AN225" s="1093"/>
      <c r="AO225" s="678">
        <v>633400000</v>
      </c>
      <c r="AP225" s="678">
        <v>633400000</v>
      </c>
      <c r="AQ225" s="679">
        <v>0</v>
      </c>
      <c r="AR225" s="784">
        <v>0</v>
      </c>
      <c r="AS225" s="678">
        <v>633400000</v>
      </c>
      <c r="AT225" s="679">
        <v>0</v>
      </c>
      <c r="AU225" s="678">
        <v>126680000</v>
      </c>
      <c r="AV225" s="678">
        <v>506720000</v>
      </c>
      <c r="AW225" s="678">
        <v>126680000</v>
      </c>
      <c r="AX225" s="679">
        <v>0</v>
      </c>
      <c r="AY225" s="678">
        <v>126680000</v>
      </c>
      <c r="AZ225" s="679">
        <v>0</v>
      </c>
      <c r="BA225" s="679">
        <v>0</v>
      </c>
      <c r="BB225" s="676"/>
      <c r="BC225" s="677">
        <f t="shared" si="14"/>
        <v>1</v>
      </c>
      <c r="BD225" s="677">
        <f t="shared" si="15"/>
        <v>0.2</v>
      </c>
    </row>
    <row r="226" spans="1:56" ht="15" hidden="1" customHeight="1" x14ac:dyDescent="0.25">
      <c r="A226" s="642" t="str">
        <f t="shared" ref="A226:A289" si="16">+B226&amp;D226&amp;F226&amp;H226&amp;J226&amp;M226&amp;P226&amp;R226&amp;AJ226</f>
        <v>C25021000202310</v>
      </c>
      <c r="B226" s="1091" t="s">
        <v>119</v>
      </c>
      <c r="C226" s="1120"/>
      <c r="D226" s="1091" t="s">
        <v>354</v>
      </c>
      <c r="E226" s="1120"/>
      <c r="F226" s="1091" t="s">
        <v>356</v>
      </c>
      <c r="G226" s="1120"/>
      <c r="H226" s="1091" t="s">
        <v>314</v>
      </c>
      <c r="I226" s="1120"/>
      <c r="J226" s="1091" t="s">
        <v>312</v>
      </c>
      <c r="K226" s="1120"/>
      <c r="L226" s="1120"/>
      <c r="M226" s="1091" t="s">
        <v>314</v>
      </c>
      <c r="N226" s="1120"/>
      <c r="O226" s="1120"/>
      <c r="P226" s="1091" t="s">
        <v>321</v>
      </c>
      <c r="Q226" s="1120"/>
      <c r="R226" s="1091"/>
      <c r="S226" s="1120"/>
      <c r="T226" s="1092" t="s">
        <v>360</v>
      </c>
      <c r="U226" s="1120"/>
      <c r="V226" s="1120"/>
      <c r="W226" s="1120"/>
      <c r="X226" s="1120"/>
      <c r="Y226" s="1120"/>
      <c r="Z226" s="1120"/>
      <c r="AA226" s="1120"/>
      <c r="AB226" s="1091" t="s">
        <v>305</v>
      </c>
      <c r="AC226" s="1120"/>
      <c r="AD226" s="1120"/>
      <c r="AE226" s="1120"/>
      <c r="AF226" s="1120"/>
      <c r="AG226" s="1091" t="s">
        <v>306</v>
      </c>
      <c r="AH226" s="1120"/>
      <c r="AI226" s="1120"/>
      <c r="AJ226" s="363" t="s">
        <v>85</v>
      </c>
      <c r="AK226" s="1093"/>
      <c r="AL226" s="1093"/>
      <c r="AM226" s="1093"/>
      <c r="AN226" s="1093"/>
      <c r="AO226" s="678">
        <v>120000000</v>
      </c>
      <c r="AP226" s="678">
        <v>120000000</v>
      </c>
      <c r="AQ226" s="679">
        <v>0</v>
      </c>
      <c r="AR226" s="784">
        <v>0</v>
      </c>
      <c r="AS226" s="678">
        <v>120000000</v>
      </c>
      <c r="AT226" s="679">
        <v>0</v>
      </c>
      <c r="AU226" s="678">
        <v>10380733</v>
      </c>
      <c r="AV226" s="678">
        <v>109619267</v>
      </c>
      <c r="AW226" s="678">
        <v>10380733</v>
      </c>
      <c r="AX226" s="679">
        <v>0</v>
      </c>
      <c r="AY226" s="678">
        <v>10380733</v>
      </c>
      <c r="AZ226" s="679">
        <v>0</v>
      </c>
      <c r="BA226" s="679">
        <v>0</v>
      </c>
      <c r="BB226" s="676"/>
      <c r="BC226" s="677">
        <f t="shared" si="14"/>
        <v>1</v>
      </c>
      <c r="BD226" s="677">
        <f t="shared" si="15"/>
        <v>8.6506108333333331E-2</v>
      </c>
    </row>
    <row r="227" spans="1:56" ht="15" hidden="1" customHeight="1" x14ac:dyDescent="0.25">
      <c r="A227" s="642" t="str">
        <f t="shared" si="16"/>
        <v>C25021000202410</v>
      </c>
      <c r="B227" s="1091" t="s">
        <v>119</v>
      </c>
      <c r="C227" s="1120"/>
      <c r="D227" s="1091" t="s">
        <v>354</v>
      </c>
      <c r="E227" s="1120"/>
      <c r="F227" s="1091" t="s">
        <v>356</v>
      </c>
      <c r="G227" s="1120"/>
      <c r="H227" s="1091" t="s">
        <v>314</v>
      </c>
      <c r="I227" s="1120"/>
      <c r="J227" s="1091" t="s">
        <v>312</v>
      </c>
      <c r="K227" s="1120"/>
      <c r="L227" s="1120"/>
      <c r="M227" s="1091" t="s">
        <v>314</v>
      </c>
      <c r="N227" s="1120"/>
      <c r="O227" s="1120"/>
      <c r="P227" s="1091" t="s">
        <v>315</v>
      </c>
      <c r="Q227" s="1120"/>
      <c r="R227" s="1091"/>
      <c r="S227" s="1120"/>
      <c r="T227" s="1092" t="s">
        <v>104</v>
      </c>
      <c r="U227" s="1120"/>
      <c r="V227" s="1120"/>
      <c r="W227" s="1120"/>
      <c r="X227" s="1120"/>
      <c r="Y227" s="1120"/>
      <c r="Z227" s="1120"/>
      <c r="AA227" s="1120"/>
      <c r="AB227" s="1091" t="s">
        <v>305</v>
      </c>
      <c r="AC227" s="1120"/>
      <c r="AD227" s="1120"/>
      <c r="AE227" s="1120"/>
      <c r="AF227" s="1120"/>
      <c r="AG227" s="1091" t="s">
        <v>306</v>
      </c>
      <c r="AH227" s="1120"/>
      <c r="AI227" s="1120"/>
      <c r="AJ227" s="363" t="s">
        <v>85</v>
      </c>
      <c r="AK227" s="1093"/>
      <c r="AL227" s="1093"/>
      <c r="AM227" s="1093"/>
      <c r="AN227" s="1093"/>
      <c r="AO227" s="678">
        <v>140000000</v>
      </c>
      <c r="AP227" s="678">
        <v>140000000</v>
      </c>
      <c r="AQ227" s="679">
        <v>0</v>
      </c>
      <c r="AR227" s="784">
        <v>0</v>
      </c>
      <c r="AS227" s="678">
        <v>91818952</v>
      </c>
      <c r="AT227" s="678">
        <v>48181048</v>
      </c>
      <c r="AU227" s="678">
        <v>64017445</v>
      </c>
      <c r="AV227" s="678">
        <v>27801507</v>
      </c>
      <c r="AW227" s="678">
        <v>62569356</v>
      </c>
      <c r="AX227" s="678">
        <v>1448089</v>
      </c>
      <c r="AY227" s="678">
        <v>62569356</v>
      </c>
      <c r="AZ227" s="679">
        <v>0</v>
      </c>
      <c r="BA227" s="679">
        <v>0</v>
      </c>
      <c r="BB227" s="676"/>
      <c r="BC227" s="677">
        <f t="shared" si="14"/>
        <v>0.65584965714285715</v>
      </c>
      <c r="BD227" s="677">
        <f t="shared" si="15"/>
        <v>0.68144271566070591</v>
      </c>
    </row>
    <row r="228" spans="1:56" ht="15" hidden="1" customHeight="1" x14ac:dyDescent="0.25">
      <c r="A228" s="642" t="str">
        <f t="shared" si="16"/>
        <v>C25021000202610</v>
      </c>
      <c r="B228" s="1091" t="s">
        <v>119</v>
      </c>
      <c r="C228" s="1120"/>
      <c r="D228" s="1091" t="s">
        <v>354</v>
      </c>
      <c r="E228" s="1120"/>
      <c r="F228" s="1091" t="s">
        <v>356</v>
      </c>
      <c r="G228" s="1120"/>
      <c r="H228" s="1091" t="s">
        <v>314</v>
      </c>
      <c r="I228" s="1120"/>
      <c r="J228" s="1091" t="s">
        <v>312</v>
      </c>
      <c r="K228" s="1120"/>
      <c r="L228" s="1120"/>
      <c r="M228" s="1091" t="s">
        <v>314</v>
      </c>
      <c r="N228" s="1120"/>
      <c r="O228" s="1120"/>
      <c r="P228" s="1091" t="s">
        <v>324</v>
      </c>
      <c r="Q228" s="1120"/>
      <c r="R228" s="1091"/>
      <c r="S228" s="1120"/>
      <c r="T228" s="1092" t="s">
        <v>361</v>
      </c>
      <c r="U228" s="1120"/>
      <c r="V228" s="1120"/>
      <c r="W228" s="1120"/>
      <c r="X228" s="1120"/>
      <c r="Y228" s="1120"/>
      <c r="Z228" s="1120"/>
      <c r="AA228" s="1120"/>
      <c r="AB228" s="1091" t="s">
        <v>305</v>
      </c>
      <c r="AC228" s="1120"/>
      <c r="AD228" s="1120"/>
      <c r="AE228" s="1120"/>
      <c r="AF228" s="1120"/>
      <c r="AG228" s="1091" t="s">
        <v>306</v>
      </c>
      <c r="AH228" s="1120"/>
      <c r="AI228" s="1120"/>
      <c r="AJ228" s="363" t="s">
        <v>85</v>
      </c>
      <c r="AK228" s="1093"/>
      <c r="AL228" s="1093"/>
      <c r="AM228" s="1093"/>
      <c r="AN228" s="1093"/>
      <c r="AO228" s="678">
        <v>70000000</v>
      </c>
      <c r="AP228" s="679">
        <v>0</v>
      </c>
      <c r="AQ228" s="678">
        <v>70000000</v>
      </c>
      <c r="AR228" s="784">
        <v>0</v>
      </c>
      <c r="AS228" s="679">
        <v>0</v>
      </c>
      <c r="AT228" s="679">
        <v>0</v>
      </c>
      <c r="AU228" s="679">
        <v>0</v>
      </c>
      <c r="AV228" s="679">
        <v>0</v>
      </c>
      <c r="AW228" s="679">
        <v>0</v>
      </c>
      <c r="AX228" s="679">
        <v>0</v>
      </c>
      <c r="AY228" s="679">
        <v>0</v>
      </c>
      <c r="AZ228" s="679">
        <v>0</v>
      </c>
      <c r="BA228" s="679">
        <v>0</v>
      </c>
      <c r="BB228" s="676"/>
      <c r="BC228" s="677">
        <f t="shared" si="14"/>
        <v>0</v>
      </c>
      <c r="BD228" s="677" t="e">
        <f t="shared" si="15"/>
        <v>#DIV/0!</v>
      </c>
    </row>
    <row r="229" spans="1:56" s="735" customFormat="1" ht="15" hidden="1" customHeight="1" x14ac:dyDescent="0.25">
      <c r="A229" s="729" t="str">
        <f t="shared" si="16"/>
        <v>C250210002021110</v>
      </c>
      <c r="B229" s="1135" t="s">
        <v>119</v>
      </c>
      <c r="C229" s="1136"/>
      <c r="D229" s="1135" t="s">
        <v>354</v>
      </c>
      <c r="E229" s="1136"/>
      <c r="F229" s="1135" t="s">
        <v>356</v>
      </c>
      <c r="G229" s="1136"/>
      <c r="H229" s="1135" t="s">
        <v>314</v>
      </c>
      <c r="I229" s="1136"/>
      <c r="J229" s="1135" t="s">
        <v>312</v>
      </c>
      <c r="K229" s="1136"/>
      <c r="L229" s="1136"/>
      <c r="M229" s="1135" t="s">
        <v>314</v>
      </c>
      <c r="N229" s="1136"/>
      <c r="O229" s="1136"/>
      <c r="P229" s="1135" t="s">
        <v>100</v>
      </c>
      <c r="Q229" s="1136"/>
      <c r="R229" s="1135"/>
      <c r="S229" s="1136"/>
      <c r="T229" s="1137" t="s">
        <v>362</v>
      </c>
      <c r="U229" s="1136"/>
      <c r="V229" s="1136"/>
      <c r="W229" s="1136"/>
      <c r="X229" s="1136"/>
      <c r="Y229" s="1136"/>
      <c r="Z229" s="1136"/>
      <c r="AA229" s="1136"/>
      <c r="AB229" s="1135" t="s">
        <v>305</v>
      </c>
      <c r="AC229" s="1136"/>
      <c r="AD229" s="1136"/>
      <c r="AE229" s="1136"/>
      <c r="AF229" s="1136"/>
      <c r="AG229" s="1135" t="s">
        <v>306</v>
      </c>
      <c r="AH229" s="1136"/>
      <c r="AI229" s="1136"/>
      <c r="AJ229" s="730" t="s">
        <v>85</v>
      </c>
      <c r="AK229" s="1134"/>
      <c r="AL229" s="1134"/>
      <c r="AM229" s="1134"/>
      <c r="AN229" s="1134"/>
      <c r="AO229" s="731">
        <v>82300000</v>
      </c>
      <c r="AP229" s="731">
        <v>3859460</v>
      </c>
      <c r="AQ229" s="731">
        <v>78440540</v>
      </c>
      <c r="AR229" s="785">
        <v>0</v>
      </c>
      <c r="AS229" s="731">
        <v>3859460</v>
      </c>
      <c r="AT229" s="732">
        <v>0</v>
      </c>
      <c r="AU229" s="731">
        <v>3859460</v>
      </c>
      <c r="AV229" s="732">
        <v>0</v>
      </c>
      <c r="AW229" s="731">
        <v>3859460</v>
      </c>
      <c r="AX229" s="732">
        <v>0</v>
      </c>
      <c r="AY229" s="731">
        <v>3859460</v>
      </c>
      <c r="AZ229" s="732">
        <v>0</v>
      </c>
      <c r="BA229" s="732">
        <v>0</v>
      </c>
      <c r="BB229" s="733"/>
      <c r="BC229" s="734">
        <f t="shared" si="14"/>
        <v>4.6895018226002429E-2</v>
      </c>
      <c r="BD229" s="734">
        <f t="shared" si="15"/>
        <v>1</v>
      </c>
    </row>
    <row r="230" spans="1:56" s="772" customFormat="1" ht="15" customHeight="1" x14ac:dyDescent="0.3">
      <c r="A230" s="772" t="str">
        <f t="shared" si="16"/>
        <v>C25021000310</v>
      </c>
      <c r="B230" s="1122" t="s">
        <v>119</v>
      </c>
      <c r="C230" s="1123"/>
      <c r="D230" s="1122" t="s">
        <v>354</v>
      </c>
      <c r="E230" s="1123"/>
      <c r="F230" s="1122" t="s">
        <v>356</v>
      </c>
      <c r="G230" s="1123"/>
      <c r="H230" s="1122" t="s">
        <v>321</v>
      </c>
      <c r="I230" s="1123"/>
      <c r="J230" s="1122"/>
      <c r="K230" s="1123"/>
      <c r="L230" s="1123"/>
      <c r="M230" s="1122"/>
      <c r="N230" s="1123"/>
      <c r="O230" s="1123"/>
      <c r="P230" s="1122"/>
      <c r="Q230" s="1123"/>
      <c r="R230" s="1122"/>
      <c r="S230" s="1123"/>
      <c r="T230" s="1125" t="s">
        <v>352</v>
      </c>
      <c r="U230" s="1123"/>
      <c r="V230" s="1123"/>
      <c r="W230" s="1123"/>
      <c r="X230" s="1123"/>
      <c r="Y230" s="1123"/>
      <c r="Z230" s="1123"/>
      <c r="AA230" s="1123"/>
      <c r="AB230" s="1122" t="s">
        <v>305</v>
      </c>
      <c r="AC230" s="1123"/>
      <c r="AD230" s="1123"/>
      <c r="AE230" s="1123"/>
      <c r="AF230" s="1123"/>
      <c r="AG230" s="1122" t="s">
        <v>306</v>
      </c>
      <c r="AH230" s="1123"/>
      <c r="AI230" s="1123"/>
      <c r="AJ230" s="773" t="s">
        <v>85</v>
      </c>
      <c r="AK230" s="1124"/>
      <c r="AL230" s="1124"/>
      <c r="AM230" s="1124"/>
      <c r="AN230" s="1124"/>
      <c r="AO230" s="787">
        <v>2500000000</v>
      </c>
      <c r="AP230" s="774">
        <v>2174366881</v>
      </c>
      <c r="AQ230" s="774">
        <v>325633119</v>
      </c>
      <c r="AR230" s="788">
        <v>350000000</v>
      </c>
      <c r="AS230" s="774">
        <v>1564068950</v>
      </c>
      <c r="AT230" s="774">
        <v>610297931</v>
      </c>
      <c r="AU230" s="775">
        <v>521521896</v>
      </c>
      <c r="AV230" s="774">
        <v>1042547054</v>
      </c>
      <c r="AW230" s="775">
        <v>516695139</v>
      </c>
      <c r="AX230" s="775">
        <v>4826757</v>
      </c>
      <c r="AY230" s="775">
        <v>516695139</v>
      </c>
      <c r="AZ230" s="775">
        <v>0</v>
      </c>
      <c r="BA230" s="775">
        <v>0</v>
      </c>
      <c r="BC230" s="776">
        <f t="shared" si="14"/>
        <v>0.62562757999999996</v>
      </c>
      <c r="BD230" s="776">
        <f t="shared" si="15"/>
        <v>0.33035317209001558</v>
      </c>
    </row>
    <row r="231" spans="1:56" s="772" customFormat="1" ht="15" customHeight="1" x14ac:dyDescent="0.3">
      <c r="A231" s="772" t="str">
        <f t="shared" si="16"/>
        <v>C250210003010</v>
      </c>
      <c r="B231" s="1122" t="s">
        <v>119</v>
      </c>
      <c r="C231" s="1123"/>
      <c r="D231" s="1122" t="s">
        <v>354</v>
      </c>
      <c r="E231" s="1123"/>
      <c r="F231" s="1122" t="s">
        <v>356</v>
      </c>
      <c r="G231" s="1123"/>
      <c r="H231" s="1122" t="s">
        <v>321</v>
      </c>
      <c r="I231" s="1123"/>
      <c r="J231" s="1122" t="s">
        <v>312</v>
      </c>
      <c r="K231" s="1123"/>
      <c r="L231" s="1123"/>
      <c r="M231" s="1122"/>
      <c r="N231" s="1123"/>
      <c r="O231" s="1123"/>
      <c r="P231" s="1122"/>
      <c r="Q231" s="1123"/>
      <c r="R231" s="1122"/>
      <c r="S231" s="1123"/>
      <c r="T231" s="1125" t="s">
        <v>352</v>
      </c>
      <c r="U231" s="1123"/>
      <c r="V231" s="1123"/>
      <c r="W231" s="1123"/>
      <c r="X231" s="1123"/>
      <c r="Y231" s="1123"/>
      <c r="Z231" s="1123"/>
      <c r="AA231" s="1123"/>
      <c r="AB231" s="1122" t="s">
        <v>305</v>
      </c>
      <c r="AC231" s="1123"/>
      <c r="AD231" s="1123"/>
      <c r="AE231" s="1123"/>
      <c r="AF231" s="1123"/>
      <c r="AG231" s="1122" t="s">
        <v>306</v>
      </c>
      <c r="AH231" s="1123"/>
      <c r="AI231" s="1123"/>
      <c r="AJ231" s="773" t="s">
        <v>85</v>
      </c>
      <c r="AK231" s="1124"/>
      <c r="AL231" s="1124"/>
      <c r="AM231" s="1124"/>
      <c r="AN231" s="1124"/>
      <c r="AO231" s="787">
        <v>2500000000</v>
      </c>
      <c r="AP231" s="774">
        <v>2174366881</v>
      </c>
      <c r="AQ231" s="774">
        <v>325633119</v>
      </c>
      <c r="AR231" s="783">
        <v>0</v>
      </c>
      <c r="AS231" s="774">
        <v>1564068950</v>
      </c>
      <c r="AT231" s="774">
        <v>610297931</v>
      </c>
      <c r="AU231" s="775">
        <v>521521896</v>
      </c>
      <c r="AV231" s="774">
        <v>1042547054</v>
      </c>
      <c r="AW231" s="775">
        <v>516695139</v>
      </c>
      <c r="AX231" s="775">
        <v>4826757</v>
      </c>
      <c r="AY231" s="775">
        <v>516695139</v>
      </c>
      <c r="AZ231" s="775">
        <v>0</v>
      </c>
      <c r="BA231" s="775">
        <v>0</v>
      </c>
      <c r="BC231" s="776">
        <f t="shared" si="14"/>
        <v>0.62562757999999996</v>
      </c>
      <c r="BD231" s="776">
        <f t="shared" si="15"/>
        <v>0.33035317209001558</v>
      </c>
    </row>
    <row r="232" spans="1:56" ht="15" hidden="1" customHeight="1" x14ac:dyDescent="0.25">
      <c r="A232" s="642" t="str">
        <f t="shared" si="16"/>
        <v>C2502100030110</v>
      </c>
      <c r="B232" s="1089" t="s">
        <v>119</v>
      </c>
      <c r="C232" s="1120"/>
      <c r="D232" s="1089" t="s">
        <v>354</v>
      </c>
      <c r="E232" s="1120"/>
      <c r="F232" s="1089" t="s">
        <v>356</v>
      </c>
      <c r="G232" s="1120"/>
      <c r="H232" s="1089" t="s">
        <v>321</v>
      </c>
      <c r="I232" s="1120"/>
      <c r="J232" s="1089" t="s">
        <v>312</v>
      </c>
      <c r="K232" s="1120"/>
      <c r="L232" s="1120"/>
      <c r="M232" s="1089" t="s">
        <v>311</v>
      </c>
      <c r="N232" s="1120"/>
      <c r="O232" s="1120"/>
      <c r="P232" s="1089"/>
      <c r="Q232" s="1120"/>
      <c r="R232" s="1089"/>
      <c r="S232" s="1120"/>
      <c r="T232" s="1096" t="s">
        <v>363</v>
      </c>
      <c r="U232" s="1120"/>
      <c r="V232" s="1120"/>
      <c r="W232" s="1120"/>
      <c r="X232" s="1120"/>
      <c r="Y232" s="1120"/>
      <c r="Z232" s="1120"/>
      <c r="AA232" s="1120"/>
      <c r="AB232" s="1089" t="s">
        <v>305</v>
      </c>
      <c r="AC232" s="1120"/>
      <c r="AD232" s="1120"/>
      <c r="AE232" s="1120"/>
      <c r="AF232" s="1120"/>
      <c r="AG232" s="1089" t="s">
        <v>306</v>
      </c>
      <c r="AH232" s="1120"/>
      <c r="AI232" s="1120"/>
      <c r="AJ232" s="360" t="s">
        <v>85</v>
      </c>
      <c r="AK232" s="1090"/>
      <c r="AL232" s="1090"/>
      <c r="AM232" s="1090"/>
      <c r="AN232" s="1090"/>
      <c r="AO232" s="674">
        <v>0</v>
      </c>
      <c r="AP232" s="674">
        <v>0</v>
      </c>
      <c r="AQ232" s="674">
        <v>0</v>
      </c>
      <c r="AR232" s="782">
        <v>0</v>
      </c>
      <c r="AS232" s="674">
        <v>0</v>
      </c>
      <c r="AT232" s="674">
        <v>0</v>
      </c>
      <c r="AU232" s="674">
        <v>0</v>
      </c>
      <c r="AV232" s="674">
        <v>0</v>
      </c>
      <c r="AW232" s="674">
        <v>0</v>
      </c>
      <c r="AX232" s="674">
        <v>0</v>
      </c>
      <c r="AY232" s="674">
        <v>0</v>
      </c>
      <c r="AZ232" s="674">
        <v>0</v>
      </c>
      <c r="BA232" s="674">
        <v>0</v>
      </c>
      <c r="BB232" s="676"/>
      <c r="BC232" s="677" t="e">
        <f t="shared" si="14"/>
        <v>#DIV/0!</v>
      </c>
      <c r="BD232" s="677" t="e">
        <f t="shared" si="15"/>
        <v>#DIV/0!</v>
      </c>
    </row>
    <row r="233" spans="1:56" ht="15" hidden="1" customHeight="1" x14ac:dyDescent="0.25">
      <c r="A233" s="642" t="str">
        <f t="shared" si="16"/>
        <v>C25021000301410</v>
      </c>
      <c r="B233" s="1091" t="s">
        <v>119</v>
      </c>
      <c r="C233" s="1120"/>
      <c r="D233" s="1091" t="s">
        <v>354</v>
      </c>
      <c r="E233" s="1120"/>
      <c r="F233" s="1091" t="s">
        <v>356</v>
      </c>
      <c r="G233" s="1120"/>
      <c r="H233" s="1091" t="s">
        <v>321</v>
      </c>
      <c r="I233" s="1120"/>
      <c r="J233" s="1091" t="s">
        <v>312</v>
      </c>
      <c r="K233" s="1120"/>
      <c r="L233" s="1120"/>
      <c r="M233" s="1091" t="s">
        <v>311</v>
      </c>
      <c r="N233" s="1120"/>
      <c r="O233" s="1120"/>
      <c r="P233" s="1091" t="s">
        <v>315</v>
      </c>
      <c r="Q233" s="1120"/>
      <c r="R233" s="1091"/>
      <c r="S233" s="1120"/>
      <c r="T233" s="1092" t="s">
        <v>104</v>
      </c>
      <c r="U233" s="1120"/>
      <c r="V233" s="1120"/>
      <c r="W233" s="1120"/>
      <c r="X233" s="1120"/>
      <c r="Y233" s="1120"/>
      <c r="Z233" s="1120"/>
      <c r="AA233" s="1120"/>
      <c r="AB233" s="1091" t="s">
        <v>305</v>
      </c>
      <c r="AC233" s="1120"/>
      <c r="AD233" s="1120"/>
      <c r="AE233" s="1120"/>
      <c r="AF233" s="1120"/>
      <c r="AG233" s="1091" t="s">
        <v>306</v>
      </c>
      <c r="AH233" s="1120"/>
      <c r="AI233" s="1120"/>
      <c r="AJ233" s="363" t="s">
        <v>85</v>
      </c>
      <c r="AK233" s="1093"/>
      <c r="AL233" s="1093"/>
      <c r="AM233" s="1093"/>
      <c r="AN233" s="1093"/>
      <c r="AO233" s="679">
        <v>0</v>
      </c>
      <c r="AP233" s="679">
        <v>0</v>
      </c>
      <c r="AQ233" s="679">
        <v>0</v>
      </c>
      <c r="AR233" s="784">
        <v>0</v>
      </c>
      <c r="AS233" s="679">
        <v>0</v>
      </c>
      <c r="AT233" s="679">
        <v>0</v>
      </c>
      <c r="AU233" s="679">
        <v>0</v>
      </c>
      <c r="AV233" s="679">
        <v>0</v>
      </c>
      <c r="AW233" s="679">
        <v>0</v>
      </c>
      <c r="AX233" s="679">
        <v>0</v>
      </c>
      <c r="AY233" s="679">
        <v>0</v>
      </c>
      <c r="AZ233" s="679">
        <v>0</v>
      </c>
      <c r="BA233" s="679">
        <v>0</v>
      </c>
      <c r="BB233" s="676"/>
      <c r="BC233" s="677" t="e">
        <f t="shared" si="14"/>
        <v>#DIV/0!</v>
      </c>
      <c r="BD233" s="677" t="e">
        <f t="shared" si="15"/>
        <v>#DIV/0!</v>
      </c>
    </row>
    <row r="234" spans="1:56" ht="15" hidden="1" customHeight="1" x14ac:dyDescent="0.25">
      <c r="A234" s="642" t="str">
        <f t="shared" si="16"/>
        <v>C2502100030210</v>
      </c>
      <c r="B234" s="1089" t="s">
        <v>119</v>
      </c>
      <c r="C234" s="1120"/>
      <c r="D234" s="1089" t="s">
        <v>354</v>
      </c>
      <c r="E234" s="1120"/>
      <c r="F234" s="1089" t="s">
        <v>356</v>
      </c>
      <c r="G234" s="1120"/>
      <c r="H234" s="1089" t="s">
        <v>321</v>
      </c>
      <c r="I234" s="1120"/>
      <c r="J234" s="1089" t="s">
        <v>312</v>
      </c>
      <c r="K234" s="1120"/>
      <c r="L234" s="1120"/>
      <c r="M234" s="1089" t="s">
        <v>314</v>
      </c>
      <c r="N234" s="1120"/>
      <c r="O234" s="1120"/>
      <c r="P234" s="1089"/>
      <c r="Q234" s="1120"/>
      <c r="R234" s="1089"/>
      <c r="S234" s="1120"/>
      <c r="T234" s="1096" t="s">
        <v>358</v>
      </c>
      <c r="U234" s="1120"/>
      <c r="V234" s="1120"/>
      <c r="W234" s="1120"/>
      <c r="X234" s="1120"/>
      <c r="Y234" s="1120"/>
      <c r="Z234" s="1120"/>
      <c r="AA234" s="1120"/>
      <c r="AB234" s="1089" t="s">
        <v>305</v>
      </c>
      <c r="AC234" s="1120"/>
      <c r="AD234" s="1120"/>
      <c r="AE234" s="1120"/>
      <c r="AF234" s="1120"/>
      <c r="AG234" s="1089" t="s">
        <v>306</v>
      </c>
      <c r="AH234" s="1120"/>
      <c r="AI234" s="1120"/>
      <c r="AJ234" s="360" t="s">
        <v>85</v>
      </c>
      <c r="AK234" s="1090"/>
      <c r="AL234" s="1090"/>
      <c r="AM234" s="1090"/>
      <c r="AN234" s="1090"/>
      <c r="AO234" s="673">
        <v>2500000000</v>
      </c>
      <c r="AP234" s="673">
        <v>2174366881</v>
      </c>
      <c r="AQ234" s="673">
        <v>325633119</v>
      </c>
      <c r="AR234" s="782">
        <v>0</v>
      </c>
      <c r="AS234" s="673">
        <v>1564068950</v>
      </c>
      <c r="AT234" s="673">
        <v>610297931</v>
      </c>
      <c r="AU234" s="673">
        <v>521521896</v>
      </c>
      <c r="AV234" s="673">
        <v>1042547054</v>
      </c>
      <c r="AW234" s="673">
        <v>516695139</v>
      </c>
      <c r="AX234" s="673">
        <v>4826757</v>
      </c>
      <c r="AY234" s="673">
        <v>516695139</v>
      </c>
      <c r="AZ234" s="674">
        <v>0</v>
      </c>
      <c r="BA234" s="674">
        <v>0</v>
      </c>
      <c r="BB234" s="676"/>
      <c r="BC234" s="677">
        <f t="shared" si="14"/>
        <v>0.62562757999999996</v>
      </c>
      <c r="BD234" s="677">
        <f t="shared" si="15"/>
        <v>0.33035317209001558</v>
      </c>
    </row>
    <row r="235" spans="1:56" ht="15" hidden="1" customHeight="1" x14ac:dyDescent="0.25">
      <c r="A235" s="642" t="str">
        <f t="shared" si="16"/>
        <v>C25021000302110</v>
      </c>
      <c r="B235" s="1091" t="s">
        <v>119</v>
      </c>
      <c r="C235" s="1120"/>
      <c r="D235" s="1091" t="s">
        <v>354</v>
      </c>
      <c r="E235" s="1120"/>
      <c r="F235" s="1091" t="s">
        <v>356</v>
      </c>
      <c r="G235" s="1120"/>
      <c r="H235" s="1091" t="s">
        <v>321</v>
      </c>
      <c r="I235" s="1120"/>
      <c r="J235" s="1091" t="s">
        <v>312</v>
      </c>
      <c r="K235" s="1120"/>
      <c r="L235" s="1120"/>
      <c r="M235" s="1091" t="s">
        <v>314</v>
      </c>
      <c r="N235" s="1120"/>
      <c r="O235" s="1120"/>
      <c r="P235" s="1091" t="s">
        <v>311</v>
      </c>
      <c r="Q235" s="1120"/>
      <c r="R235" s="1091"/>
      <c r="S235" s="1120"/>
      <c r="T235" s="1092" t="s">
        <v>364</v>
      </c>
      <c r="U235" s="1120"/>
      <c r="V235" s="1120"/>
      <c r="W235" s="1120"/>
      <c r="X235" s="1120"/>
      <c r="Y235" s="1120"/>
      <c r="Z235" s="1120"/>
      <c r="AA235" s="1120"/>
      <c r="AB235" s="1091" t="s">
        <v>305</v>
      </c>
      <c r="AC235" s="1120"/>
      <c r="AD235" s="1120"/>
      <c r="AE235" s="1120"/>
      <c r="AF235" s="1120"/>
      <c r="AG235" s="1091" t="s">
        <v>306</v>
      </c>
      <c r="AH235" s="1120"/>
      <c r="AI235" s="1120"/>
      <c r="AJ235" s="363" t="s">
        <v>85</v>
      </c>
      <c r="AK235" s="1093"/>
      <c r="AL235" s="1093"/>
      <c r="AM235" s="1093"/>
      <c r="AN235" s="1093"/>
      <c r="AO235" s="678">
        <v>1000000000</v>
      </c>
      <c r="AP235" s="678">
        <v>904366881</v>
      </c>
      <c r="AQ235" s="678">
        <v>95633119</v>
      </c>
      <c r="AR235" s="784">
        <v>0</v>
      </c>
      <c r="AS235" s="678">
        <v>595292215</v>
      </c>
      <c r="AT235" s="678">
        <v>309074666</v>
      </c>
      <c r="AU235" s="678">
        <v>214289748</v>
      </c>
      <c r="AV235" s="678">
        <v>381002467</v>
      </c>
      <c r="AW235" s="678">
        <v>214289748</v>
      </c>
      <c r="AX235" s="679">
        <v>0</v>
      </c>
      <c r="AY235" s="678">
        <v>214289748</v>
      </c>
      <c r="AZ235" s="679">
        <v>0</v>
      </c>
      <c r="BA235" s="679">
        <v>0</v>
      </c>
      <c r="BB235" s="676"/>
      <c r="BC235" s="677">
        <f t="shared" si="14"/>
        <v>0.59529221499999996</v>
      </c>
      <c r="BD235" s="677">
        <f t="shared" si="15"/>
        <v>0.35997404736764449</v>
      </c>
    </row>
    <row r="236" spans="1:56" ht="15" hidden="1" customHeight="1" x14ac:dyDescent="0.25">
      <c r="A236" s="642" t="str">
        <f t="shared" si="16"/>
        <v>C25021000302210</v>
      </c>
      <c r="B236" s="1091" t="s">
        <v>119</v>
      </c>
      <c r="C236" s="1120"/>
      <c r="D236" s="1091" t="s">
        <v>354</v>
      </c>
      <c r="E236" s="1120"/>
      <c r="F236" s="1091" t="s">
        <v>356</v>
      </c>
      <c r="G236" s="1120"/>
      <c r="H236" s="1091" t="s">
        <v>321</v>
      </c>
      <c r="I236" s="1120"/>
      <c r="J236" s="1091" t="s">
        <v>312</v>
      </c>
      <c r="K236" s="1120"/>
      <c r="L236" s="1120"/>
      <c r="M236" s="1091" t="s">
        <v>314</v>
      </c>
      <c r="N236" s="1120"/>
      <c r="O236" s="1120"/>
      <c r="P236" s="1091" t="s">
        <v>314</v>
      </c>
      <c r="Q236" s="1120"/>
      <c r="R236" s="1091"/>
      <c r="S236" s="1120"/>
      <c r="T236" s="1092" t="s">
        <v>359</v>
      </c>
      <c r="U236" s="1120"/>
      <c r="V236" s="1120"/>
      <c r="W236" s="1120"/>
      <c r="X236" s="1120"/>
      <c r="Y236" s="1120"/>
      <c r="Z236" s="1120"/>
      <c r="AA236" s="1120"/>
      <c r="AB236" s="1091" t="s">
        <v>305</v>
      </c>
      <c r="AC236" s="1120"/>
      <c r="AD236" s="1120"/>
      <c r="AE236" s="1120"/>
      <c r="AF236" s="1120"/>
      <c r="AG236" s="1091" t="s">
        <v>306</v>
      </c>
      <c r="AH236" s="1120"/>
      <c r="AI236" s="1120"/>
      <c r="AJ236" s="363" t="s">
        <v>85</v>
      </c>
      <c r="AK236" s="1093"/>
      <c r="AL236" s="1093"/>
      <c r="AM236" s="1093"/>
      <c r="AN236" s="1093"/>
      <c r="AO236" s="678">
        <v>550000000</v>
      </c>
      <c r="AP236" s="678">
        <v>420000000</v>
      </c>
      <c r="AQ236" s="678">
        <v>130000000</v>
      </c>
      <c r="AR236" s="784">
        <v>0</v>
      </c>
      <c r="AS236" s="678">
        <v>420000000</v>
      </c>
      <c r="AT236" s="679">
        <v>0</v>
      </c>
      <c r="AU236" s="678">
        <v>84000000</v>
      </c>
      <c r="AV236" s="678">
        <v>336000000</v>
      </c>
      <c r="AW236" s="678">
        <v>84000000</v>
      </c>
      <c r="AX236" s="679">
        <v>0</v>
      </c>
      <c r="AY236" s="678">
        <v>84000000</v>
      </c>
      <c r="AZ236" s="679">
        <v>0</v>
      </c>
      <c r="BA236" s="679">
        <v>0</v>
      </c>
      <c r="BB236" s="676"/>
      <c r="BC236" s="677">
        <f t="shared" si="14"/>
        <v>0.76363636363636367</v>
      </c>
      <c r="BD236" s="677">
        <f t="shared" si="15"/>
        <v>0.2</v>
      </c>
    </row>
    <row r="237" spans="1:56" ht="15" hidden="1" customHeight="1" x14ac:dyDescent="0.25">
      <c r="A237" s="642" t="str">
        <f t="shared" si="16"/>
        <v>C25021000302310</v>
      </c>
      <c r="B237" s="1091" t="s">
        <v>119</v>
      </c>
      <c r="C237" s="1120"/>
      <c r="D237" s="1091" t="s">
        <v>354</v>
      </c>
      <c r="E237" s="1120"/>
      <c r="F237" s="1091" t="s">
        <v>356</v>
      </c>
      <c r="G237" s="1120"/>
      <c r="H237" s="1091" t="s">
        <v>321</v>
      </c>
      <c r="I237" s="1120"/>
      <c r="J237" s="1091" t="s">
        <v>312</v>
      </c>
      <c r="K237" s="1120"/>
      <c r="L237" s="1120"/>
      <c r="M237" s="1091" t="s">
        <v>314</v>
      </c>
      <c r="N237" s="1120"/>
      <c r="O237" s="1120"/>
      <c r="P237" s="1091" t="s">
        <v>321</v>
      </c>
      <c r="Q237" s="1120"/>
      <c r="R237" s="1091"/>
      <c r="S237" s="1120"/>
      <c r="T237" s="1092" t="s">
        <v>360</v>
      </c>
      <c r="U237" s="1120"/>
      <c r="V237" s="1120"/>
      <c r="W237" s="1120"/>
      <c r="X237" s="1120"/>
      <c r="Y237" s="1120"/>
      <c r="Z237" s="1120"/>
      <c r="AA237" s="1120"/>
      <c r="AB237" s="1091" t="s">
        <v>305</v>
      </c>
      <c r="AC237" s="1120"/>
      <c r="AD237" s="1120"/>
      <c r="AE237" s="1120"/>
      <c r="AF237" s="1120"/>
      <c r="AG237" s="1091" t="s">
        <v>306</v>
      </c>
      <c r="AH237" s="1120"/>
      <c r="AI237" s="1120"/>
      <c r="AJ237" s="363" t="s">
        <v>85</v>
      </c>
      <c r="AK237" s="1093"/>
      <c r="AL237" s="1093"/>
      <c r="AM237" s="1093"/>
      <c r="AN237" s="1093"/>
      <c r="AO237" s="678">
        <v>250000000</v>
      </c>
      <c r="AP237" s="678">
        <v>250000000</v>
      </c>
      <c r="AQ237" s="679">
        <v>0</v>
      </c>
      <c r="AR237" s="784">
        <v>0</v>
      </c>
      <c r="AS237" s="678">
        <v>250000000</v>
      </c>
      <c r="AT237" s="679">
        <v>0</v>
      </c>
      <c r="AU237" s="678">
        <v>17616386</v>
      </c>
      <c r="AV237" s="678">
        <v>232383614</v>
      </c>
      <c r="AW237" s="678">
        <v>17616386</v>
      </c>
      <c r="AX237" s="679">
        <v>0</v>
      </c>
      <c r="AY237" s="678">
        <v>17616386</v>
      </c>
      <c r="AZ237" s="679">
        <v>0</v>
      </c>
      <c r="BA237" s="679">
        <v>0</v>
      </c>
      <c r="BB237" s="676"/>
      <c r="BC237" s="677">
        <f t="shared" si="14"/>
        <v>1</v>
      </c>
      <c r="BD237" s="677">
        <f t="shared" si="15"/>
        <v>7.0465544000000005E-2</v>
      </c>
    </row>
    <row r="238" spans="1:56" ht="15" hidden="1" customHeight="1" x14ac:dyDescent="0.25">
      <c r="A238" s="642" t="str">
        <f t="shared" si="16"/>
        <v>C25021000302410</v>
      </c>
      <c r="B238" s="1091" t="s">
        <v>119</v>
      </c>
      <c r="C238" s="1120"/>
      <c r="D238" s="1091" t="s">
        <v>354</v>
      </c>
      <c r="E238" s="1120"/>
      <c r="F238" s="1091" t="s">
        <v>356</v>
      </c>
      <c r="G238" s="1120"/>
      <c r="H238" s="1091" t="s">
        <v>321</v>
      </c>
      <c r="I238" s="1120"/>
      <c r="J238" s="1091" t="s">
        <v>312</v>
      </c>
      <c r="K238" s="1120"/>
      <c r="L238" s="1120"/>
      <c r="M238" s="1091" t="s">
        <v>314</v>
      </c>
      <c r="N238" s="1120"/>
      <c r="O238" s="1120"/>
      <c r="P238" s="1091" t="s">
        <v>315</v>
      </c>
      <c r="Q238" s="1120"/>
      <c r="R238" s="1091"/>
      <c r="S238" s="1120"/>
      <c r="T238" s="1092" t="s">
        <v>104</v>
      </c>
      <c r="U238" s="1120"/>
      <c r="V238" s="1120"/>
      <c r="W238" s="1120"/>
      <c r="X238" s="1120"/>
      <c r="Y238" s="1120"/>
      <c r="Z238" s="1120"/>
      <c r="AA238" s="1120"/>
      <c r="AB238" s="1091" t="s">
        <v>305</v>
      </c>
      <c r="AC238" s="1120"/>
      <c r="AD238" s="1120"/>
      <c r="AE238" s="1120"/>
      <c r="AF238" s="1120"/>
      <c r="AG238" s="1091" t="s">
        <v>306</v>
      </c>
      <c r="AH238" s="1120"/>
      <c r="AI238" s="1120"/>
      <c r="AJ238" s="363" t="s">
        <v>85</v>
      </c>
      <c r="AK238" s="1093"/>
      <c r="AL238" s="1093"/>
      <c r="AM238" s="1093"/>
      <c r="AN238" s="1093"/>
      <c r="AO238" s="678">
        <v>400000000</v>
      </c>
      <c r="AP238" s="678">
        <v>400000000</v>
      </c>
      <c r="AQ238" s="679">
        <v>0</v>
      </c>
      <c r="AR238" s="784">
        <v>0</v>
      </c>
      <c r="AS238" s="678">
        <v>298776735</v>
      </c>
      <c r="AT238" s="678">
        <v>101223265</v>
      </c>
      <c r="AU238" s="678">
        <v>205615762</v>
      </c>
      <c r="AV238" s="678">
        <v>93160973</v>
      </c>
      <c r="AW238" s="678">
        <v>200789005</v>
      </c>
      <c r="AX238" s="678">
        <v>4826757</v>
      </c>
      <c r="AY238" s="678">
        <v>200789005</v>
      </c>
      <c r="AZ238" s="679">
        <v>0</v>
      </c>
      <c r="BA238" s="679">
        <v>0</v>
      </c>
      <c r="BB238" s="676"/>
      <c r="BC238" s="677">
        <f t="shared" si="14"/>
        <v>0.74694183749999998</v>
      </c>
      <c r="BD238" s="677">
        <f t="shared" si="15"/>
        <v>0.67203694758897481</v>
      </c>
    </row>
    <row r="239" spans="1:56" ht="15" hidden="1" customHeight="1" x14ac:dyDescent="0.25">
      <c r="A239" s="642" t="str">
        <f t="shared" si="16"/>
        <v>C25021000302610</v>
      </c>
      <c r="B239" s="1091" t="s">
        <v>119</v>
      </c>
      <c r="C239" s="1120"/>
      <c r="D239" s="1091" t="s">
        <v>354</v>
      </c>
      <c r="E239" s="1120"/>
      <c r="F239" s="1091" t="s">
        <v>356</v>
      </c>
      <c r="G239" s="1120"/>
      <c r="H239" s="1091" t="s">
        <v>321</v>
      </c>
      <c r="I239" s="1120"/>
      <c r="J239" s="1091" t="s">
        <v>312</v>
      </c>
      <c r="K239" s="1120"/>
      <c r="L239" s="1120"/>
      <c r="M239" s="1091" t="s">
        <v>314</v>
      </c>
      <c r="N239" s="1120"/>
      <c r="O239" s="1120"/>
      <c r="P239" s="1091" t="s">
        <v>324</v>
      </c>
      <c r="Q239" s="1120"/>
      <c r="R239" s="1091"/>
      <c r="S239" s="1120"/>
      <c r="T239" s="1092" t="s">
        <v>361</v>
      </c>
      <c r="U239" s="1120"/>
      <c r="V239" s="1120"/>
      <c r="W239" s="1120"/>
      <c r="X239" s="1120"/>
      <c r="Y239" s="1120"/>
      <c r="Z239" s="1120"/>
      <c r="AA239" s="1120"/>
      <c r="AB239" s="1091" t="s">
        <v>305</v>
      </c>
      <c r="AC239" s="1120"/>
      <c r="AD239" s="1120"/>
      <c r="AE239" s="1120"/>
      <c r="AF239" s="1120"/>
      <c r="AG239" s="1091" t="s">
        <v>306</v>
      </c>
      <c r="AH239" s="1120"/>
      <c r="AI239" s="1120"/>
      <c r="AJ239" s="363" t="s">
        <v>85</v>
      </c>
      <c r="AK239" s="1093"/>
      <c r="AL239" s="1093"/>
      <c r="AM239" s="1093"/>
      <c r="AN239" s="1093"/>
      <c r="AO239" s="678">
        <v>200000000</v>
      </c>
      <c r="AP239" s="678">
        <v>200000000</v>
      </c>
      <c r="AQ239" s="679">
        <v>0</v>
      </c>
      <c r="AR239" s="784">
        <v>0</v>
      </c>
      <c r="AS239" s="679">
        <v>0</v>
      </c>
      <c r="AT239" s="678">
        <v>200000000</v>
      </c>
      <c r="AU239" s="679">
        <v>0</v>
      </c>
      <c r="AV239" s="679">
        <v>0</v>
      </c>
      <c r="AW239" s="679">
        <v>0</v>
      </c>
      <c r="AX239" s="679">
        <v>0</v>
      </c>
      <c r="AY239" s="679">
        <v>0</v>
      </c>
      <c r="AZ239" s="679">
        <v>0</v>
      </c>
      <c r="BA239" s="679">
        <v>0</v>
      </c>
      <c r="BB239" s="676"/>
      <c r="BC239" s="677">
        <f t="shared" si="14"/>
        <v>0</v>
      </c>
      <c r="BD239" s="677" t="e">
        <f t="shared" si="15"/>
        <v>#DIV/0!</v>
      </c>
    </row>
    <row r="240" spans="1:56" ht="15" hidden="1" customHeight="1" x14ac:dyDescent="0.25">
      <c r="A240" s="642" t="str">
        <f t="shared" si="16"/>
        <v>C250210003021110</v>
      </c>
      <c r="B240" s="1091" t="s">
        <v>119</v>
      </c>
      <c r="C240" s="1120"/>
      <c r="D240" s="1091" t="s">
        <v>354</v>
      </c>
      <c r="E240" s="1120"/>
      <c r="F240" s="1091" t="s">
        <v>356</v>
      </c>
      <c r="G240" s="1120"/>
      <c r="H240" s="1091" t="s">
        <v>321</v>
      </c>
      <c r="I240" s="1120"/>
      <c r="J240" s="1091" t="s">
        <v>312</v>
      </c>
      <c r="K240" s="1120"/>
      <c r="L240" s="1120"/>
      <c r="M240" s="1091" t="s">
        <v>314</v>
      </c>
      <c r="N240" s="1120"/>
      <c r="O240" s="1120"/>
      <c r="P240" s="1091" t="s">
        <v>100</v>
      </c>
      <c r="Q240" s="1120"/>
      <c r="R240" s="1091"/>
      <c r="S240" s="1120"/>
      <c r="T240" s="1092" t="s">
        <v>362</v>
      </c>
      <c r="U240" s="1120"/>
      <c r="V240" s="1120"/>
      <c r="W240" s="1120"/>
      <c r="X240" s="1120"/>
      <c r="Y240" s="1120"/>
      <c r="Z240" s="1120"/>
      <c r="AA240" s="1120"/>
      <c r="AB240" s="1091" t="s">
        <v>305</v>
      </c>
      <c r="AC240" s="1120"/>
      <c r="AD240" s="1120"/>
      <c r="AE240" s="1120"/>
      <c r="AF240" s="1120"/>
      <c r="AG240" s="1091" t="s">
        <v>306</v>
      </c>
      <c r="AH240" s="1120"/>
      <c r="AI240" s="1120"/>
      <c r="AJ240" s="363" t="s">
        <v>85</v>
      </c>
      <c r="AK240" s="1093"/>
      <c r="AL240" s="1093"/>
      <c r="AM240" s="1093"/>
      <c r="AN240" s="1093"/>
      <c r="AO240" s="678">
        <v>100000000</v>
      </c>
      <c r="AP240" s="679">
        <v>0</v>
      </c>
      <c r="AQ240" s="678">
        <v>100000000</v>
      </c>
      <c r="AR240" s="784">
        <v>0</v>
      </c>
      <c r="AS240" s="679">
        <v>0</v>
      </c>
      <c r="AT240" s="679">
        <v>0</v>
      </c>
      <c r="AU240" s="679">
        <v>0</v>
      </c>
      <c r="AV240" s="679">
        <v>0</v>
      </c>
      <c r="AW240" s="679">
        <v>0</v>
      </c>
      <c r="AX240" s="679">
        <v>0</v>
      </c>
      <c r="AY240" s="679">
        <v>0</v>
      </c>
      <c r="AZ240" s="679">
        <v>0</v>
      </c>
      <c r="BA240" s="679">
        <v>0</v>
      </c>
      <c r="BB240" s="676"/>
      <c r="BC240" s="677">
        <f t="shared" si="14"/>
        <v>0</v>
      </c>
      <c r="BD240" s="677" t="e">
        <f t="shared" si="15"/>
        <v>#DIV/0!</v>
      </c>
    </row>
    <row r="241" spans="1:56" s="772" customFormat="1" ht="15" customHeight="1" x14ac:dyDescent="0.3">
      <c r="A241" s="772" t="str">
        <f t="shared" si="16"/>
        <v>C25021000410</v>
      </c>
      <c r="B241" s="1122" t="s">
        <v>119</v>
      </c>
      <c r="C241" s="1123"/>
      <c r="D241" s="1122" t="s">
        <v>354</v>
      </c>
      <c r="E241" s="1123"/>
      <c r="F241" s="1122" t="s">
        <v>356</v>
      </c>
      <c r="G241" s="1123"/>
      <c r="H241" s="1122" t="s">
        <v>315</v>
      </c>
      <c r="I241" s="1123"/>
      <c r="J241" s="1122"/>
      <c r="K241" s="1123"/>
      <c r="L241" s="1123"/>
      <c r="M241" s="1122"/>
      <c r="N241" s="1123"/>
      <c r="O241" s="1123"/>
      <c r="P241" s="1122"/>
      <c r="Q241" s="1123"/>
      <c r="R241" s="1122"/>
      <c r="S241" s="1123"/>
      <c r="T241" s="1125" t="s">
        <v>351</v>
      </c>
      <c r="U241" s="1123"/>
      <c r="V241" s="1123"/>
      <c r="W241" s="1123"/>
      <c r="X241" s="1123"/>
      <c r="Y241" s="1123"/>
      <c r="Z241" s="1123"/>
      <c r="AA241" s="1123"/>
      <c r="AB241" s="1122" t="s">
        <v>305</v>
      </c>
      <c r="AC241" s="1123"/>
      <c r="AD241" s="1123"/>
      <c r="AE241" s="1123"/>
      <c r="AF241" s="1123"/>
      <c r="AG241" s="1122" t="s">
        <v>306</v>
      </c>
      <c r="AH241" s="1123"/>
      <c r="AI241" s="1123"/>
      <c r="AJ241" s="773" t="s">
        <v>85</v>
      </c>
      <c r="AK241" s="1124"/>
      <c r="AL241" s="1124"/>
      <c r="AM241" s="1124"/>
      <c r="AN241" s="1124"/>
      <c r="AO241" s="789">
        <v>600000000</v>
      </c>
      <c r="AP241" s="774">
        <v>567051354</v>
      </c>
      <c r="AQ241" s="774">
        <v>32948646</v>
      </c>
      <c r="AR241" s="788">
        <v>300000000</v>
      </c>
      <c r="AS241" s="774">
        <v>349696021</v>
      </c>
      <c r="AT241" s="774">
        <v>217355333</v>
      </c>
      <c r="AU241" s="775">
        <v>119140730</v>
      </c>
      <c r="AV241" s="774">
        <v>230555291</v>
      </c>
      <c r="AW241" s="775">
        <v>117008016</v>
      </c>
      <c r="AX241" s="775">
        <v>2132714</v>
      </c>
      <c r="AY241" s="775">
        <v>117008016</v>
      </c>
      <c r="AZ241" s="775">
        <v>0</v>
      </c>
      <c r="BA241" s="775">
        <v>0</v>
      </c>
      <c r="BC241" s="776">
        <f t="shared" si="14"/>
        <v>0.58282670166666661</v>
      </c>
      <c r="BD241" s="776">
        <f t="shared" si="15"/>
        <v>0.33459922038975676</v>
      </c>
    </row>
    <row r="242" spans="1:56" s="772" customFormat="1" ht="15" customHeight="1" x14ac:dyDescent="0.3">
      <c r="A242" s="772" t="str">
        <f t="shared" si="16"/>
        <v>C250210004010</v>
      </c>
      <c r="B242" s="1122" t="s">
        <v>119</v>
      </c>
      <c r="C242" s="1123"/>
      <c r="D242" s="1122" t="s">
        <v>354</v>
      </c>
      <c r="E242" s="1123"/>
      <c r="F242" s="1122" t="s">
        <v>356</v>
      </c>
      <c r="G242" s="1123"/>
      <c r="H242" s="1122" t="s">
        <v>315</v>
      </c>
      <c r="I242" s="1123"/>
      <c r="J242" s="1122" t="s">
        <v>312</v>
      </c>
      <c r="K242" s="1123"/>
      <c r="L242" s="1123"/>
      <c r="M242" s="1122"/>
      <c r="N242" s="1123"/>
      <c r="O242" s="1123"/>
      <c r="P242" s="1122"/>
      <c r="Q242" s="1123"/>
      <c r="R242" s="1122"/>
      <c r="S242" s="1123"/>
      <c r="T242" s="1125" t="s">
        <v>351</v>
      </c>
      <c r="U242" s="1123"/>
      <c r="V242" s="1123"/>
      <c r="W242" s="1123"/>
      <c r="X242" s="1123"/>
      <c r="Y242" s="1123"/>
      <c r="Z242" s="1123"/>
      <c r="AA242" s="1123"/>
      <c r="AB242" s="1122" t="s">
        <v>305</v>
      </c>
      <c r="AC242" s="1123"/>
      <c r="AD242" s="1123"/>
      <c r="AE242" s="1123"/>
      <c r="AF242" s="1123"/>
      <c r="AG242" s="1122" t="s">
        <v>306</v>
      </c>
      <c r="AH242" s="1123"/>
      <c r="AI242" s="1123"/>
      <c r="AJ242" s="773" t="s">
        <v>85</v>
      </c>
      <c r="AK242" s="1124"/>
      <c r="AL242" s="1124"/>
      <c r="AM242" s="1124"/>
      <c r="AN242" s="1124"/>
      <c r="AO242" s="774">
        <v>600000000</v>
      </c>
      <c r="AP242" s="774">
        <v>567051354</v>
      </c>
      <c r="AQ242" s="774">
        <v>32948646</v>
      </c>
      <c r="AR242" s="783">
        <v>0</v>
      </c>
      <c r="AS242" s="774">
        <v>349696021</v>
      </c>
      <c r="AT242" s="774">
        <v>217355333</v>
      </c>
      <c r="AU242" s="775">
        <v>119140730</v>
      </c>
      <c r="AV242" s="774">
        <v>230555291</v>
      </c>
      <c r="AW242" s="775">
        <v>117008016</v>
      </c>
      <c r="AX242" s="775">
        <v>2132714</v>
      </c>
      <c r="AY242" s="775">
        <v>117008016</v>
      </c>
      <c r="AZ242" s="775">
        <v>0</v>
      </c>
      <c r="BA242" s="775">
        <v>0</v>
      </c>
      <c r="BC242" s="776">
        <f t="shared" si="14"/>
        <v>0.58282670166666661</v>
      </c>
      <c r="BD242" s="776">
        <f t="shared" si="15"/>
        <v>0.33459922038975676</v>
      </c>
    </row>
    <row r="243" spans="1:56" ht="15" hidden="1" customHeight="1" x14ac:dyDescent="0.25">
      <c r="A243" s="642" t="str">
        <f t="shared" si="16"/>
        <v>C2502100040210</v>
      </c>
      <c r="B243" s="1089" t="s">
        <v>119</v>
      </c>
      <c r="C243" s="1120"/>
      <c r="D243" s="1089" t="s">
        <v>354</v>
      </c>
      <c r="E243" s="1120"/>
      <c r="F243" s="1089" t="s">
        <v>356</v>
      </c>
      <c r="G243" s="1120"/>
      <c r="H243" s="1089" t="s">
        <v>315</v>
      </c>
      <c r="I243" s="1120"/>
      <c r="J243" s="1089" t="s">
        <v>312</v>
      </c>
      <c r="K243" s="1120"/>
      <c r="L243" s="1120"/>
      <c r="M243" s="1089" t="s">
        <v>314</v>
      </c>
      <c r="N243" s="1120"/>
      <c r="O243" s="1120"/>
      <c r="P243" s="1089"/>
      <c r="Q243" s="1120"/>
      <c r="R243" s="1089"/>
      <c r="S243" s="1120"/>
      <c r="T243" s="1096" t="s">
        <v>358</v>
      </c>
      <c r="U243" s="1120"/>
      <c r="V243" s="1120"/>
      <c r="W243" s="1120"/>
      <c r="X243" s="1120"/>
      <c r="Y243" s="1120"/>
      <c r="Z243" s="1120"/>
      <c r="AA243" s="1120"/>
      <c r="AB243" s="1089" t="s">
        <v>305</v>
      </c>
      <c r="AC243" s="1120"/>
      <c r="AD243" s="1120"/>
      <c r="AE243" s="1120"/>
      <c r="AF243" s="1120"/>
      <c r="AG243" s="1089" t="s">
        <v>306</v>
      </c>
      <c r="AH243" s="1120"/>
      <c r="AI243" s="1120"/>
      <c r="AJ243" s="360" t="s">
        <v>85</v>
      </c>
      <c r="AK243" s="1090"/>
      <c r="AL243" s="1090"/>
      <c r="AM243" s="1090"/>
      <c r="AN243" s="1090"/>
      <c r="AO243" s="673">
        <v>600000000</v>
      </c>
      <c r="AP243" s="673">
        <v>567051354</v>
      </c>
      <c r="AQ243" s="673">
        <v>32948646</v>
      </c>
      <c r="AR243" s="782">
        <v>0</v>
      </c>
      <c r="AS243" s="673">
        <v>349696021</v>
      </c>
      <c r="AT243" s="673">
        <v>217355333</v>
      </c>
      <c r="AU243" s="673">
        <v>119140730</v>
      </c>
      <c r="AV243" s="673">
        <v>230555291</v>
      </c>
      <c r="AW243" s="673">
        <v>117008016</v>
      </c>
      <c r="AX243" s="673">
        <v>2132714</v>
      </c>
      <c r="AY243" s="673">
        <v>117008016</v>
      </c>
      <c r="AZ243" s="674">
        <v>0</v>
      </c>
      <c r="BA243" s="674">
        <v>0</v>
      </c>
      <c r="BB243" s="676"/>
      <c r="BC243" s="677">
        <f t="shared" si="14"/>
        <v>0.58282670166666661</v>
      </c>
      <c r="BD243" s="677">
        <f t="shared" si="15"/>
        <v>0.33459922038975676</v>
      </c>
    </row>
    <row r="244" spans="1:56" s="695" customFormat="1" ht="21.75" hidden="1" customHeight="1" x14ac:dyDescent="0.25">
      <c r="A244" s="689" t="str">
        <f t="shared" si="16"/>
        <v>C25021000402110</v>
      </c>
      <c r="B244" s="1126" t="s">
        <v>119</v>
      </c>
      <c r="C244" s="1127"/>
      <c r="D244" s="1126" t="s">
        <v>354</v>
      </c>
      <c r="E244" s="1127"/>
      <c r="F244" s="1126" t="s">
        <v>356</v>
      </c>
      <c r="G244" s="1127"/>
      <c r="H244" s="1126" t="s">
        <v>315</v>
      </c>
      <c r="I244" s="1127"/>
      <c r="J244" s="1126" t="s">
        <v>312</v>
      </c>
      <c r="K244" s="1127"/>
      <c r="L244" s="1127"/>
      <c r="M244" s="1126" t="s">
        <v>314</v>
      </c>
      <c r="N244" s="1127"/>
      <c r="O244" s="1127"/>
      <c r="P244" s="1126" t="s">
        <v>311</v>
      </c>
      <c r="Q244" s="1127"/>
      <c r="R244" s="1126"/>
      <c r="S244" s="1127"/>
      <c r="T244" s="1130" t="s">
        <v>364</v>
      </c>
      <c r="U244" s="1127"/>
      <c r="V244" s="1127"/>
      <c r="W244" s="1127"/>
      <c r="X244" s="1127"/>
      <c r="Y244" s="1127"/>
      <c r="Z244" s="1127"/>
      <c r="AA244" s="1127"/>
      <c r="AB244" s="1126" t="s">
        <v>305</v>
      </c>
      <c r="AC244" s="1127"/>
      <c r="AD244" s="1127"/>
      <c r="AE244" s="1127"/>
      <c r="AF244" s="1127"/>
      <c r="AG244" s="1126" t="s">
        <v>306</v>
      </c>
      <c r="AH244" s="1127"/>
      <c r="AI244" s="1127"/>
      <c r="AJ244" s="690" t="s">
        <v>85</v>
      </c>
      <c r="AK244" s="1128"/>
      <c r="AL244" s="1128"/>
      <c r="AM244" s="1128"/>
      <c r="AN244" s="1128"/>
      <c r="AO244" s="691">
        <v>313318843</v>
      </c>
      <c r="AP244" s="691">
        <v>284734899</v>
      </c>
      <c r="AQ244" s="691">
        <v>28583944</v>
      </c>
      <c r="AR244" s="784">
        <v>0</v>
      </c>
      <c r="AS244" s="691">
        <v>197634899</v>
      </c>
      <c r="AT244" s="691">
        <v>87100000</v>
      </c>
      <c r="AU244" s="691">
        <v>72338049</v>
      </c>
      <c r="AV244" s="691">
        <v>125296850</v>
      </c>
      <c r="AW244" s="691">
        <v>72338049</v>
      </c>
      <c r="AX244" s="692">
        <v>0</v>
      </c>
      <c r="AY244" s="691">
        <v>72338049</v>
      </c>
      <c r="AZ244" s="692">
        <v>0</v>
      </c>
      <c r="BA244" s="692">
        <v>0</v>
      </c>
      <c r="BB244" s="693"/>
      <c r="BC244" s="694">
        <f t="shared" si="14"/>
        <v>0.63077884849715216</v>
      </c>
      <c r="BD244" s="694">
        <f t="shared" si="15"/>
        <v>0.36601859978181284</v>
      </c>
    </row>
    <row r="245" spans="1:56" ht="15" hidden="1" customHeight="1" x14ac:dyDescent="0.25">
      <c r="A245" s="642" t="str">
        <f t="shared" si="16"/>
        <v>C25021000402210</v>
      </c>
      <c r="B245" s="1091" t="s">
        <v>119</v>
      </c>
      <c r="C245" s="1120"/>
      <c r="D245" s="1091" t="s">
        <v>354</v>
      </c>
      <c r="E245" s="1120"/>
      <c r="F245" s="1091" t="s">
        <v>356</v>
      </c>
      <c r="G245" s="1120"/>
      <c r="H245" s="1091" t="s">
        <v>315</v>
      </c>
      <c r="I245" s="1120"/>
      <c r="J245" s="1091" t="s">
        <v>312</v>
      </c>
      <c r="K245" s="1120"/>
      <c r="L245" s="1120"/>
      <c r="M245" s="1091" t="s">
        <v>314</v>
      </c>
      <c r="N245" s="1120"/>
      <c r="O245" s="1120"/>
      <c r="P245" s="1091" t="s">
        <v>314</v>
      </c>
      <c r="Q245" s="1120"/>
      <c r="R245" s="1091"/>
      <c r="S245" s="1120"/>
      <c r="T245" s="1092" t="s">
        <v>359</v>
      </c>
      <c r="U245" s="1120"/>
      <c r="V245" s="1120"/>
      <c r="W245" s="1120"/>
      <c r="X245" s="1120"/>
      <c r="Y245" s="1120"/>
      <c r="Z245" s="1120"/>
      <c r="AA245" s="1120"/>
      <c r="AB245" s="1091" t="s">
        <v>305</v>
      </c>
      <c r="AC245" s="1120"/>
      <c r="AD245" s="1120"/>
      <c r="AE245" s="1120"/>
      <c r="AF245" s="1120"/>
      <c r="AG245" s="1091" t="s">
        <v>306</v>
      </c>
      <c r="AH245" s="1120"/>
      <c r="AI245" s="1120"/>
      <c r="AJ245" s="363" t="s">
        <v>85</v>
      </c>
      <c r="AK245" s="1093"/>
      <c r="AL245" s="1093"/>
      <c r="AM245" s="1093"/>
      <c r="AN245" s="1093"/>
      <c r="AO245" s="678">
        <v>62595455</v>
      </c>
      <c r="AP245" s="678">
        <v>62595455</v>
      </c>
      <c r="AQ245" s="679">
        <v>0</v>
      </c>
      <c r="AR245" s="784">
        <v>0</v>
      </c>
      <c r="AS245" s="678">
        <v>40000000</v>
      </c>
      <c r="AT245" s="678">
        <v>22595455</v>
      </c>
      <c r="AU245" s="679">
        <v>0</v>
      </c>
      <c r="AV245" s="678">
        <v>40000000</v>
      </c>
      <c r="AW245" s="679">
        <v>0</v>
      </c>
      <c r="AX245" s="679">
        <v>0</v>
      </c>
      <c r="AY245" s="679">
        <v>0</v>
      </c>
      <c r="AZ245" s="679">
        <v>0</v>
      </c>
      <c r="BA245" s="679">
        <v>0</v>
      </c>
      <c r="BB245" s="676"/>
      <c r="BC245" s="677">
        <f t="shared" si="14"/>
        <v>0.63902403137735797</v>
      </c>
      <c r="BD245" s="677">
        <f t="shared" si="15"/>
        <v>0</v>
      </c>
    </row>
    <row r="246" spans="1:56" ht="15" hidden="1" customHeight="1" x14ac:dyDescent="0.25">
      <c r="A246" s="642" t="str">
        <f t="shared" si="16"/>
        <v>C25021000402310</v>
      </c>
      <c r="B246" s="1091" t="s">
        <v>119</v>
      </c>
      <c r="C246" s="1120"/>
      <c r="D246" s="1091" t="s">
        <v>354</v>
      </c>
      <c r="E246" s="1120"/>
      <c r="F246" s="1091" t="s">
        <v>356</v>
      </c>
      <c r="G246" s="1120"/>
      <c r="H246" s="1091" t="s">
        <v>315</v>
      </c>
      <c r="I246" s="1120"/>
      <c r="J246" s="1091" t="s">
        <v>312</v>
      </c>
      <c r="K246" s="1120"/>
      <c r="L246" s="1120"/>
      <c r="M246" s="1091" t="s">
        <v>314</v>
      </c>
      <c r="N246" s="1120"/>
      <c r="O246" s="1120"/>
      <c r="P246" s="1091" t="s">
        <v>321</v>
      </c>
      <c r="Q246" s="1120"/>
      <c r="R246" s="1091"/>
      <c r="S246" s="1120"/>
      <c r="T246" s="1092" t="s">
        <v>360</v>
      </c>
      <c r="U246" s="1120"/>
      <c r="V246" s="1120"/>
      <c r="W246" s="1120"/>
      <c r="X246" s="1120"/>
      <c r="Y246" s="1120"/>
      <c r="Z246" s="1120"/>
      <c r="AA246" s="1120"/>
      <c r="AB246" s="1091" t="s">
        <v>305</v>
      </c>
      <c r="AC246" s="1120"/>
      <c r="AD246" s="1120"/>
      <c r="AE246" s="1120"/>
      <c r="AF246" s="1120"/>
      <c r="AG246" s="1091" t="s">
        <v>306</v>
      </c>
      <c r="AH246" s="1120"/>
      <c r="AI246" s="1120"/>
      <c r="AJ246" s="363" t="s">
        <v>85</v>
      </c>
      <c r="AK246" s="1093"/>
      <c r="AL246" s="1093"/>
      <c r="AM246" s="1093"/>
      <c r="AN246" s="1093"/>
      <c r="AO246" s="678">
        <v>45000000</v>
      </c>
      <c r="AP246" s="678">
        <v>45000000</v>
      </c>
      <c r="AQ246" s="679">
        <v>0</v>
      </c>
      <c r="AR246" s="784">
        <v>0</v>
      </c>
      <c r="AS246" s="678">
        <v>45000000</v>
      </c>
      <c r="AT246" s="679">
        <v>0</v>
      </c>
      <c r="AU246" s="678">
        <v>3926588</v>
      </c>
      <c r="AV246" s="678">
        <v>41073412</v>
      </c>
      <c r="AW246" s="678">
        <v>3926588</v>
      </c>
      <c r="AX246" s="679">
        <v>0</v>
      </c>
      <c r="AY246" s="678">
        <v>3926588</v>
      </c>
      <c r="AZ246" s="679">
        <v>0</v>
      </c>
      <c r="BA246" s="679">
        <v>0</v>
      </c>
      <c r="BB246" s="676"/>
      <c r="BC246" s="677">
        <f t="shared" si="14"/>
        <v>1</v>
      </c>
      <c r="BD246" s="677">
        <f t="shared" si="15"/>
        <v>8.7257511111111116E-2</v>
      </c>
    </row>
    <row r="247" spans="1:56" ht="15" hidden="1" customHeight="1" x14ac:dyDescent="0.25">
      <c r="A247" s="642" t="str">
        <f t="shared" si="16"/>
        <v>C25021000402410</v>
      </c>
      <c r="B247" s="1091" t="s">
        <v>119</v>
      </c>
      <c r="C247" s="1120"/>
      <c r="D247" s="1091" t="s">
        <v>354</v>
      </c>
      <c r="E247" s="1120"/>
      <c r="F247" s="1091" t="s">
        <v>356</v>
      </c>
      <c r="G247" s="1120"/>
      <c r="H247" s="1091" t="s">
        <v>315</v>
      </c>
      <c r="I247" s="1120"/>
      <c r="J247" s="1091" t="s">
        <v>312</v>
      </c>
      <c r="K247" s="1120"/>
      <c r="L247" s="1120"/>
      <c r="M247" s="1091" t="s">
        <v>314</v>
      </c>
      <c r="N247" s="1120"/>
      <c r="O247" s="1120"/>
      <c r="P247" s="1091" t="s">
        <v>315</v>
      </c>
      <c r="Q247" s="1120"/>
      <c r="R247" s="1091"/>
      <c r="S247" s="1120"/>
      <c r="T247" s="1092" t="s">
        <v>104</v>
      </c>
      <c r="U247" s="1120"/>
      <c r="V247" s="1120"/>
      <c r="W247" s="1120"/>
      <c r="X247" s="1120"/>
      <c r="Y247" s="1120"/>
      <c r="Z247" s="1120"/>
      <c r="AA247" s="1120"/>
      <c r="AB247" s="1091" t="s">
        <v>305</v>
      </c>
      <c r="AC247" s="1120"/>
      <c r="AD247" s="1120"/>
      <c r="AE247" s="1120"/>
      <c r="AF247" s="1120"/>
      <c r="AG247" s="1091" t="s">
        <v>306</v>
      </c>
      <c r="AH247" s="1120"/>
      <c r="AI247" s="1120"/>
      <c r="AJ247" s="363" t="s">
        <v>85</v>
      </c>
      <c r="AK247" s="1093"/>
      <c r="AL247" s="1093"/>
      <c r="AM247" s="1093"/>
      <c r="AN247" s="1093"/>
      <c r="AO247" s="678">
        <v>139085702</v>
      </c>
      <c r="AP247" s="678">
        <v>134721000</v>
      </c>
      <c r="AQ247" s="678">
        <v>4364702</v>
      </c>
      <c r="AR247" s="784">
        <v>0</v>
      </c>
      <c r="AS247" s="678">
        <v>67061122</v>
      </c>
      <c r="AT247" s="678">
        <v>67659878</v>
      </c>
      <c r="AU247" s="678">
        <v>42876093</v>
      </c>
      <c r="AV247" s="678">
        <v>24185029</v>
      </c>
      <c r="AW247" s="678">
        <v>40743379</v>
      </c>
      <c r="AX247" s="678">
        <v>2132714</v>
      </c>
      <c r="AY247" s="678">
        <v>40743379</v>
      </c>
      <c r="AZ247" s="679">
        <v>0</v>
      </c>
      <c r="BA247" s="679">
        <v>0</v>
      </c>
      <c r="BB247" s="676"/>
      <c r="BC247" s="677">
        <f t="shared" si="14"/>
        <v>0.48215683593414943</v>
      </c>
      <c r="BD247" s="677">
        <f t="shared" si="15"/>
        <v>0.60755588014170114</v>
      </c>
    </row>
    <row r="248" spans="1:56" ht="15" hidden="1" customHeight="1" x14ac:dyDescent="0.25">
      <c r="A248" s="642" t="str">
        <f t="shared" si="16"/>
        <v>C25021000402610</v>
      </c>
      <c r="B248" s="1091" t="s">
        <v>119</v>
      </c>
      <c r="C248" s="1120"/>
      <c r="D248" s="1091" t="s">
        <v>354</v>
      </c>
      <c r="E248" s="1120"/>
      <c r="F248" s="1091" t="s">
        <v>356</v>
      </c>
      <c r="G248" s="1120"/>
      <c r="H248" s="1091" t="s">
        <v>315</v>
      </c>
      <c r="I248" s="1120"/>
      <c r="J248" s="1091" t="s">
        <v>312</v>
      </c>
      <c r="K248" s="1120"/>
      <c r="L248" s="1120"/>
      <c r="M248" s="1091" t="s">
        <v>314</v>
      </c>
      <c r="N248" s="1120"/>
      <c r="O248" s="1120"/>
      <c r="P248" s="1091" t="s">
        <v>324</v>
      </c>
      <c r="Q248" s="1120"/>
      <c r="R248" s="1091"/>
      <c r="S248" s="1120"/>
      <c r="T248" s="1092" t="s">
        <v>361</v>
      </c>
      <c r="U248" s="1120"/>
      <c r="V248" s="1120"/>
      <c r="W248" s="1120"/>
      <c r="X248" s="1120"/>
      <c r="Y248" s="1120"/>
      <c r="Z248" s="1120"/>
      <c r="AA248" s="1120"/>
      <c r="AB248" s="1091" t="s">
        <v>305</v>
      </c>
      <c r="AC248" s="1120"/>
      <c r="AD248" s="1120"/>
      <c r="AE248" s="1120"/>
      <c r="AF248" s="1120"/>
      <c r="AG248" s="1091" t="s">
        <v>306</v>
      </c>
      <c r="AH248" s="1120"/>
      <c r="AI248" s="1120"/>
      <c r="AJ248" s="363" t="s">
        <v>85</v>
      </c>
      <c r="AK248" s="1093"/>
      <c r="AL248" s="1093"/>
      <c r="AM248" s="1093"/>
      <c r="AN248" s="1093"/>
      <c r="AO248" s="678">
        <v>40000000</v>
      </c>
      <c r="AP248" s="678">
        <v>40000000</v>
      </c>
      <c r="AQ248" s="679">
        <v>0</v>
      </c>
      <c r="AR248" s="784">
        <v>0</v>
      </c>
      <c r="AS248" s="679">
        <v>0</v>
      </c>
      <c r="AT248" s="678">
        <v>40000000</v>
      </c>
      <c r="AU248" s="679">
        <v>0</v>
      </c>
      <c r="AV248" s="679">
        <v>0</v>
      </c>
      <c r="AW248" s="679">
        <v>0</v>
      </c>
      <c r="AX248" s="679">
        <v>0</v>
      </c>
      <c r="AY248" s="679">
        <v>0</v>
      </c>
      <c r="AZ248" s="679">
        <v>0</v>
      </c>
      <c r="BA248" s="679">
        <v>0</v>
      </c>
      <c r="BB248" s="676"/>
      <c r="BC248" s="677">
        <f t="shared" si="14"/>
        <v>0</v>
      </c>
      <c r="BD248" s="677" t="e">
        <f t="shared" si="15"/>
        <v>#DIV/0!</v>
      </c>
    </row>
    <row r="249" spans="1:56" ht="15" hidden="1" customHeight="1" x14ac:dyDescent="0.25">
      <c r="A249" s="642" t="str">
        <f t="shared" si="16"/>
        <v>C250210004021110</v>
      </c>
      <c r="B249" s="1091" t="s">
        <v>119</v>
      </c>
      <c r="C249" s="1120"/>
      <c r="D249" s="1091" t="s">
        <v>354</v>
      </c>
      <c r="E249" s="1120"/>
      <c r="F249" s="1091" t="s">
        <v>356</v>
      </c>
      <c r="G249" s="1120"/>
      <c r="H249" s="1091" t="s">
        <v>315</v>
      </c>
      <c r="I249" s="1120"/>
      <c r="J249" s="1091" t="s">
        <v>312</v>
      </c>
      <c r="K249" s="1120"/>
      <c r="L249" s="1120"/>
      <c r="M249" s="1091" t="s">
        <v>314</v>
      </c>
      <c r="N249" s="1120"/>
      <c r="O249" s="1120"/>
      <c r="P249" s="1091" t="s">
        <v>100</v>
      </c>
      <c r="Q249" s="1120"/>
      <c r="R249" s="1091"/>
      <c r="S249" s="1120"/>
      <c r="T249" s="1092" t="s">
        <v>362</v>
      </c>
      <c r="U249" s="1120"/>
      <c r="V249" s="1120"/>
      <c r="W249" s="1120"/>
      <c r="X249" s="1120"/>
      <c r="Y249" s="1120"/>
      <c r="Z249" s="1120"/>
      <c r="AA249" s="1120"/>
      <c r="AB249" s="1091" t="s">
        <v>305</v>
      </c>
      <c r="AC249" s="1120"/>
      <c r="AD249" s="1120"/>
      <c r="AE249" s="1120"/>
      <c r="AF249" s="1120"/>
      <c r="AG249" s="1091" t="s">
        <v>306</v>
      </c>
      <c r="AH249" s="1120"/>
      <c r="AI249" s="1120"/>
      <c r="AJ249" s="363" t="s">
        <v>85</v>
      </c>
      <c r="AK249" s="1093"/>
      <c r="AL249" s="1093"/>
      <c r="AM249" s="1093"/>
      <c r="AN249" s="1093"/>
      <c r="AO249" s="679">
        <v>0</v>
      </c>
      <c r="AP249" s="679">
        <v>0</v>
      </c>
      <c r="AQ249" s="679">
        <v>0</v>
      </c>
      <c r="AR249" s="784">
        <v>0</v>
      </c>
      <c r="AS249" s="679">
        <v>0</v>
      </c>
      <c r="AT249" s="679">
        <v>0</v>
      </c>
      <c r="AU249" s="679">
        <v>0</v>
      </c>
      <c r="AV249" s="679">
        <v>0</v>
      </c>
      <c r="AW249" s="679">
        <v>0</v>
      </c>
      <c r="AX249" s="679">
        <v>0</v>
      </c>
      <c r="AY249" s="679">
        <v>0</v>
      </c>
      <c r="AZ249" s="679">
        <v>0</v>
      </c>
      <c r="BA249" s="679">
        <v>0</v>
      </c>
      <c r="BB249" s="676"/>
      <c r="BC249" s="677" t="e">
        <f t="shared" si="14"/>
        <v>#DIV/0!</v>
      </c>
      <c r="BD249" s="677" t="e">
        <f t="shared" si="15"/>
        <v>#DIV/0!</v>
      </c>
    </row>
    <row r="250" spans="1:56" s="772" customFormat="1" ht="15" customHeight="1" x14ac:dyDescent="0.3">
      <c r="A250" s="772" t="str">
        <f t="shared" si="16"/>
        <v>C25021000510</v>
      </c>
      <c r="B250" s="1122" t="s">
        <v>119</v>
      </c>
      <c r="C250" s="1123"/>
      <c r="D250" s="1122" t="s">
        <v>354</v>
      </c>
      <c r="E250" s="1123"/>
      <c r="F250" s="1122" t="s">
        <v>356</v>
      </c>
      <c r="G250" s="1123"/>
      <c r="H250" s="1122" t="s">
        <v>316</v>
      </c>
      <c r="I250" s="1123"/>
      <c r="J250" s="1122"/>
      <c r="K250" s="1123"/>
      <c r="L250" s="1123"/>
      <c r="M250" s="1122"/>
      <c r="N250" s="1123"/>
      <c r="O250" s="1123"/>
      <c r="P250" s="1122"/>
      <c r="Q250" s="1123"/>
      <c r="R250" s="1122"/>
      <c r="S250" s="1123"/>
      <c r="T250" s="1125" t="s">
        <v>365</v>
      </c>
      <c r="U250" s="1123"/>
      <c r="V250" s="1123"/>
      <c r="W250" s="1123"/>
      <c r="X250" s="1123"/>
      <c r="Y250" s="1123"/>
      <c r="Z250" s="1123"/>
      <c r="AA250" s="1123"/>
      <c r="AB250" s="1122" t="s">
        <v>305</v>
      </c>
      <c r="AC250" s="1123"/>
      <c r="AD250" s="1123"/>
      <c r="AE250" s="1123"/>
      <c r="AF250" s="1123"/>
      <c r="AG250" s="1122" t="s">
        <v>306</v>
      </c>
      <c r="AH250" s="1123"/>
      <c r="AI250" s="1123"/>
      <c r="AJ250" s="773" t="s">
        <v>85</v>
      </c>
      <c r="AK250" s="1124"/>
      <c r="AL250" s="1124"/>
      <c r="AM250" s="1124"/>
      <c r="AN250" s="1124"/>
      <c r="AO250" s="774">
        <v>900000000</v>
      </c>
      <c r="AP250" s="774">
        <v>900000000</v>
      </c>
      <c r="AQ250" s="774">
        <v>0</v>
      </c>
      <c r="AR250" s="783">
        <v>0</v>
      </c>
      <c r="AS250" s="774">
        <v>677655637</v>
      </c>
      <c r="AT250" s="774">
        <v>222344363</v>
      </c>
      <c r="AU250" s="775">
        <v>290139496</v>
      </c>
      <c r="AV250" s="774">
        <v>387516141</v>
      </c>
      <c r="AW250" s="775">
        <v>286886740</v>
      </c>
      <c r="AX250" s="775">
        <v>3252756</v>
      </c>
      <c r="AY250" s="775">
        <v>286886740</v>
      </c>
      <c r="AZ250" s="775">
        <v>0</v>
      </c>
      <c r="BA250" s="775">
        <v>0</v>
      </c>
      <c r="BC250" s="776">
        <f t="shared" si="14"/>
        <v>0.75295070777777773</v>
      </c>
      <c r="BD250" s="776">
        <f t="shared" si="15"/>
        <v>0.42335180929071209</v>
      </c>
    </row>
    <row r="251" spans="1:56" s="772" customFormat="1" ht="15" customHeight="1" x14ac:dyDescent="0.3">
      <c r="A251" s="772" t="str">
        <f t="shared" si="16"/>
        <v>C250210005010</v>
      </c>
      <c r="B251" s="1122" t="s">
        <v>119</v>
      </c>
      <c r="C251" s="1123"/>
      <c r="D251" s="1122" t="s">
        <v>354</v>
      </c>
      <c r="E251" s="1123"/>
      <c r="F251" s="1122" t="s">
        <v>356</v>
      </c>
      <c r="G251" s="1123"/>
      <c r="H251" s="1122" t="s">
        <v>316</v>
      </c>
      <c r="I251" s="1123"/>
      <c r="J251" s="1122" t="s">
        <v>312</v>
      </c>
      <c r="K251" s="1123"/>
      <c r="L251" s="1123"/>
      <c r="M251" s="1122"/>
      <c r="N251" s="1123"/>
      <c r="O251" s="1123"/>
      <c r="P251" s="1122"/>
      <c r="Q251" s="1123"/>
      <c r="R251" s="1122"/>
      <c r="S251" s="1123"/>
      <c r="T251" s="1125" t="s">
        <v>365</v>
      </c>
      <c r="U251" s="1123"/>
      <c r="V251" s="1123"/>
      <c r="W251" s="1123"/>
      <c r="X251" s="1123"/>
      <c r="Y251" s="1123"/>
      <c r="Z251" s="1123"/>
      <c r="AA251" s="1123"/>
      <c r="AB251" s="1122" t="s">
        <v>305</v>
      </c>
      <c r="AC251" s="1123"/>
      <c r="AD251" s="1123"/>
      <c r="AE251" s="1123"/>
      <c r="AF251" s="1123"/>
      <c r="AG251" s="1122" t="s">
        <v>306</v>
      </c>
      <c r="AH251" s="1123"/>
      <c r="AI251" s="1123"/>
      <c r="AJ251" s="773" t="s">
        <v>85</v>
      </c>
      <c r="AK251" s="1124"/>
      <c r="AL251" s="1124"/>
      <c r="AM251" s="1124"/>
      <c r="AN251" s="1124"/>
      <c r="AO251" s="774">
        <v>900000000</v>
      </c>
      <c r="AP251" s="774">
        <v>900000000</v>
      </c>
      <c r="AQ251" s="774">
        <v>0</v>
      </c>
      <c r="AR251" s="783">
        <v>0</v>
      </c>
      <c r="AS251" s="774">
        <v>677655637</v>
      </c>
      <c r="AT251" s="774">
        <v>222344363</v>
      </c>
      <c r="AU251" s="775">
        <v>290139496</v>
      </c>
      <c r="AV251" s="774">
        <v>387516141</v>
      </c>
      <c r="AW251" s="775">
        <v>286886740</v>
      </c>
      <c r="AX251" s="775">
        <v>3252756</v>
      </c>
      <c r="AY251" s="775">
        <v>286886740</v>
      </c>
      <c r="AZ251" s="775">
        <v>0</v>
      </c>
      <c r="BA251" s="775">
        <v>0</v>
      </c>
      <c r="BC251" s="776">
        <f t="shared" si="14"/>
        <v>0.75295070777777773</v>
      </c>
      <c r="BD251" s="776">
        <f t="shared" si="15"/>
        <v>0.42335180929071209</v>
      </c>
    </row>
    <row r="252" spans="1:56" ht="15" hidden="1" customHeight="1" x14ac:dyDescent="0.25">
      <c r="A252" s="642" t="str">
        <f t="shared" si="16"/>
        <v>C2502100050210</v>
      </c>
      <c r="B252" s="1089" t="s">
        <v>119</v>
      </c>
      <c r="C252" s="1120"/>
      <c r="D252" s="1089" t="s">
        <v>354</v>
      </c>
      <c r="E252" s="1120"/>
      <c r="F252" s="1089" t="s">
        <v>356</v>
      </c>
      <c r="G252" s="1120"/>
      <c r="H252" s="1089" t="s">
        <v>316</v>
      </c>
      <c r="I252" s="1120"/>
      <c r="J252" s="1089" t="s">
        <v>312</v>
      </c>
      <c r="K252" s="1120"/>
      <c r="L252" s="1120"/>
      <c r="M252" s="1089" t="s">
        <v>314</v>
      </c>
      <c r="N252" s="1120"/>
      <c r="O252" s="1120"/>
      <c r="P252" s="1089"/>
      <c r="Q252" s="1120"/>
      <c r="R252" s="1089"/>
      <c r="S252" s="1120"/>
      <c r="T252" s="1096" t="s">
        <v>358</v>
      </c>
      <c r="U252" s="1120"/>
      <c r="V252" s="1120"/>
      <c r="W252" s="1120"/>
      <c r="X252" s="1120"/>
      <c r="Y252" s="1120"/>
      <c r="Z252" s="1120"/>
      <c r="AA252" s="1120"/>
      <c r="AB252" s="1089" t="s">
        <v>305</v>
      </c>
      <c r="AC252" s="1120"/>
      <c r="AD252" s="1120"/>
      <c r="AE252" s="1120"/>
      <c r="AF252" s="1120"/>
      <c r="AG252" s="1089" t="s">
        <v>306</v>
      </c>
      <c r="AH252" s="1120"/>
      <c r="AI252" s="1120"/>
      <c r="AJ252" s="360" t="s">
        <v>85</v>
      </c>
      <c r="AK252" s="1090"/>
      <c r="AL252" s="1090"/>
      <c r="AM252" s="1090"/>
      <c r="AN252" s="1090"/>
      <c r="AO252" s="673">
        <v>900000000</v>
      </c>
      <c r="AP252" s="673">
        <v>900000000</v>
      </c>
      <c r="AQ252" s="674">
        <v>0</v>
      </c>
      <c r="AR252" s="782">
        <v>0</v>
      </c>
      <c r="AS252" s="673">
        <v>677655637</v>
      </c>
      <c r="AT252" s="673">
        <v>222344363</v>
      </c>
      <c r="AU252" s="673">
        <v>290139496</v>
      </c>
      <c r="AV252" s="673">
        <v>387516141</v>
      </c>
      <c r="AW252" s="673">
        <v>286886740</v>
      </c>
      <c r="AX252" s="673">
        <v>3252756</v>
      </c>
      <c r="AY252" s="673">
        <v>286886740</v>
      </c>
      <c r="AZ252" s="674">
        <v>0</v>
      </c>
      <c r="BA252" s="674">
        <v>0</v>
      </c>
      <c r="BB252" s="676"/>
      <c r="BC252" s="677">
        <f t="shared" si="14"/>
        <v>0.75295070777777773</v>
      </c>
      <c r="BD252" s="677">
        <f t="shared" si="15"/>
        <v>0.42335180929071209</v>
      </c>
    </row>
    <row r="253" spans="1:56" ht="15" hidden="1" customHeight="1" x14ac:dyDescent="0.25">
      <c r="A253" s="642" t="str">
        <f t="shared" si="16"/>
        <v>C25021000502110</v>
      </c>
      <c r="B253" s="1091" t="s">
        <v>119</v>
      </c>
      <c r="C253" s="1120"/>
      <c r="D253" s="1091" t="s">
        <v>354</v>
      </c>
      <c r="E253" s="1120"/>
      <c r="F253" s="1091" t="s">
        <v>356</v>
      </c>
      <c r="G253" s="1120"/>
      <c r="H253" s="1091" t="s">
        <v>316</v>
      </c>
      <c r="I253" s="1120"/>
      <c r="J253" s="1091" t="s">
        <v>312</v>
      </c>
      <c r="K253" s="1120"/>
      <c r="L253" s="1120"/>
      <c r="M253" s="1091" t="s">
        <v>314</v>
      </c>
      <c r="N253" s="1120"/>
      <c r="O253" s="1120"/>
      <c r="P253" s="1091" t="s">
        <v>311</v>
      </c>
      <c r="Q253" s="1120"/>
      <c r="R253" s="1091"/>
      <c r="S253" s="1120"/>
      <c r="T253" s="1092" t="s">
        <v>364</v>
      </c>
      <c r="U253" s="1120"/>
      <c r="V253" s="1120"/>
      <c r="W253" s="1120"/>
      <c r="X253" s="1120"/>
      <c r="Y253" s="1120"/>
      <c r="Z253" s="1120"/>
      <c r="AA253" s="1120"/>
      <c r="AB253" s="1091" t="s">
        <v>305</v>
      </c>
      <c r="AC253" s="1120"/>
      <c r="AD253" s="1120"/>
      <c r="AE253" s="1120"/>
      <c r="AF253" s="1120"/>
      <c r="AG253" s="1091" t="s">
        <v>306</v>
      </c>
      <c r="AH253" s="1120"/>
      <c r="AI253" s="1120"/>
      <c r="AJ253" s="363" t="s">
        <v>85</v>
      </c>
      <c r="AK253" s="1093"/>
      <c r="AL253" s="1093"/>
      <c r="AM253" s="1093"/>
      <c r="AN253" s="1093"/>
      <c r="AO253" s="678">
        <v>550000000</v>
      </c>
      <c r="AP253" s="678">
        <v>550000000</v>
      </c>
      <c r="AQ253" s="679">
        <v>0</v>
      </c>
      <c r="AR253" s="784">
        <v>0</v>
      </c>
      <c r="AS253" s="678">
        <v>352813333</v>
      </c>
      <c r="AT253" s="678">
        <v>197186667</v>
      </c>
      <c r="AU253" s="678">
        <v>138813333</v>
      </c>
      <c r="AV253" s="678">
        <v>214000000</v>
      </c>
      <c r="AW253" s="678">
        <v>138813333</v>
      </c>
      <c r="AX253" s="679">
        <v>0</v>
      </c>
      <c r="AY253" s="678">
        <v>138813333</v>
      </c>
      <c r="AZ253" s="679">
        <v>0</v>
      </c>
      <c r="BA253" s="679">
        <v>0</v>
      </c>
      <c r="BB253" s="676"/>
      <c r="BC253" s="677">
        <f t="shared" si="14"/>
        <v>0.64147878727272722</v>
      </c>
      <c r="BD253" s="677">
        <f t="shared" si="15"/>
        <v>0.3934469591034418</v>
      </c>
    </row>
    <row r="254" spans="1:56" ht="15" hidden="1" customHeight="1" x14ac:dyDescent="0.25">
      <c r="A254" s="642" t="str">
        <f t="shared" si="16"/>
        <v>C25021000502210</v>
      </c>
      <c r="B254" s="1091" t="s">
        <v>119</v>
      </c>
      <c r="C254" s="1120"/>
      <c r="D254" s="1091" t="s">
        <v>354</v>
      </c>
      <c r="E254" s="1120"/>
      <c r="F254" s="1091" t="s">
        <v>356</v>
      </c>
      <c r="G254" s="1120"/>
      <c r="H254" s="1091" t="s">
        <v>316</v>
      </c>
      <c r="I254" s="1120"/>
      <c r="J254" s="1091" t="s">
        <v>312</v>
      </c>
      <c r="K254" s="1120"/>
      <c r="L254" s="1120"/>
      <c r="M254" s="1091" t="s">
        <v>314</v>
      </c>
      <c r="N254" s="1120"/>
      <c r="O254" s="1120"/>
      <c r="P254" s="1091" t="s">
        <v>314</v>
      </c>
      <c r="Q254" s="1120"/>
      <c r="R254" s="1091"/>
      <c r="S254" s="1120"/>
      <c r="T254" s="1092" t="s">
        <v>359</v>
      </c>
      <c r="U254" s="1120"/>
      <c r="V254" s="1120"/>
      <c r="W254" s="1120"/>
      <c r="X254" s="1120"/>
      <c r="Y254" s="1120"/>
      <c r="Z254" s="1120"/>
      <c r="AA254" s="1120"/>
      <c r="AB254" s="1091" t="s">
        <v>305</v>
      </c>
      <c r="AC254" s="1120"/>
      <c r="AD254" s="1120"/>
      <c r="AE254" s="1120"/>
      <c r="AF254" s="1120"/>
      <c r="AG254" s="1091" t="s">
        <v>306</v>
      </c>
      <c r="AH254" s="1120"/>
      <c r="AI254" s="1120"/>
      <c r="AJ254" s="363" t="s">
        <v>85</v>
      </c>
      <c r="AK254" s="1093"/>
      <c r="AL254" s="1093"/>
      <c r="AM254" s="1093"/>
      <c r="AN254" s="1093"/>
      <c r="AO254" s="678">
        <v>120000000</v>
      </c>
      <c r="AP254" s="678">
        <v>120000000</v>
      </c>
      <c r="AQ254" s="679">
        <v>0</v>
      </c>
      <c r="AR254" s="784">
        <v>0</v>
      </c>
      <c r="AS254" s="678">
        <v>120000000</v>
      </c>
      <c r="AT254" s="679">
        <v>0</v>
      </c>
      <c r="AU254" s="678">
        <v>24000000</v>
      </c>
      <c r="AV254" s="678">
        <v>96000000</v>
      </c>
      <c r="AW254" s="678">
        <v>24000000</v>
      </c>
      <c r="AX254" s="679">
        <v>0</v>
      </c>
      <c r="AY254" s="678">
        <v>24000000</v>
      </c>
      <c r="AZ254" s="679">
        <v>0</v>
      </c>
      <c r="BA254" s="679">
        <v>0</v>
      </c>
      <c r="BB254" s="676"/>
      <c r="BC254" s="677">
        <f t="shared" si="14"/>
        <v>1</v>
      </c>
      <c r="BD254" s="677">
        <f t="shared" si="15"/>
        <v>0.2</v>
      </c>
    </row>
    <row r="255" spans="1:56" ht="15" hidden="1" customHeight="1" x14ac:dyDescent="0.25">
      <c r="A255" s="642" t="str">
        <f t="shared" si="16"/>
        <v>C25021000502310</v>
      </c>
      <c r="B255" s="1091" t="s">
        <v>119</v>
      </c>
      <c r="C255" s="1120"/>
      <c r="D255" s="1091" t="s">
        <v>354</v>
      </c>
      <c r="E255" s="1120"/>
      <c r="F255" s="1091" t="s">
        <v>356</v>
      </c>
      <c r="G255" s="1120"/>
      <c r="H255" s="1091" t="s">
        <v>316</v>
      </c>
      <c r="I255" s="1120"/>
      <c r="J255" s="1091" t="s">
        <v>312</v>
      </c>
      <c r="K255" s="1120"/>
      <c r="L255" s="1120"/>
      <c r="M255" s="1091" t="s">
        <v>314</v>
      </c>
      <c r="N255" s="1120"/>
      <c r="O255" s="1120"/>
      <c r="P255" s="1091" t="s">
        <v>321</v>
      </c>
      <c r="Q255" s="1120"/>
      <c r="R255" s="1091"/>
      <c r="S255" s="1120"/>
      <c r="T255" s="1092" t="s">
        <v>360</v>
      </c>
      <c r="U255" s="1120"/>
      <c r="V255" s="1120"/>
      <c r="W255" s="1120"/>
      <c r="X255" s="1120"/>
      <c r="Y255" s="1120"/>
      <c r="Z255" s="1120"/>
      <c r="AA255" s="1120"/>
      <c r="AB255" s="1091" t="s">
        <v>305</v>
      </c>
      <c r="AC255" s="1120"/>
      <c r="AD255" s="1120"/>
      <c r="AE255" s="1120"/>
      <c r="AF255" s="1120"/>
      <c r="AG255" s="1091" t="s">
        <v>306</v>
      </c>
      <c r="AH255" s="1120"/>
      <c r="AI255" s="1120"/>
      <c r="AJ255" s="363" t="s">
        <v>85</v>
      </c>
      <c r="AK255" s="1093"/>
      <c r="AL255" s="1093"/>
      <c r="AM255" s="1093"/>
      <c r="AN255" s="1093"/>
      <c r="AO255" s="678">
        <v>55000000</v>
      </c>
      <c r="AP255" s="678">
        <v>55000000</v>
      </c>
      <c r="AQ255" s="679">
        <v>0</v>
      </c>
      <c r="AR255" s="784">
        <v>0</v>
      </c>
      <c r="AS255" s="678">
        <v>55000000</v>
      </c>
      <c r="AT255" s="679">
        <v>0</v>
      </c>
      <c r="AU255" s="678">
        <v>19578547</v>
      </c>
      <c r="AV255" s="678">
        <v>35421453</v>
      </c>
      <c r="AW255" s="678">
        <v>19578547</v>
      </c>
      <c r="AX255" s="679">
        <v>0</v>
      </c>
      <c r="AY255" s="678">
        <v>19578547</v>
      </c>
      <c r="AZ255" s="679">
        <v>0</v>
      </c>
      <c r="BA255" s="679">
        <v>0</v>
      </c>
      <c r="BB255" s="676"/>
      <c r="BC255" s="677">
        <f t="shared" si="14"/>
        <v>1</v>
      </c>
      <c r="BD255" s="677">
        <f t="shared" si="15"/>
        <v>0.35597358181818184</v>
      </c>
    </row>
    <row r="256" spans="1:56" ht="15" hidden="1" customHeight="1" x14ac:dyDescent="0.25">
      <c r="A256" s="642" t="str">
        <f t="shared" si="16"/>
        <v>C25021000502410</v>
      </c>
      <c r="B256" s="1091" t="s">
        <v>119</v>
      </c>
      <c r="C256" s="1120"/>
      <c r="D256" s="1091" t="s">
        <v>354</v>
      </c>
      <c r="E256" s="1120"/>
      <c r="F256" s="1091" t="s">
        <v>356</v>
      </c>
      <c r="G256" s="1120"/>
      <c r="H256" s="1091" t="s">
        <v>316</v>
      </c>
      <c r="I256" s="1120"/>
      <c r="J256" s="1091" t="s">
        <v>312</v>
      </c>
      <c r="K256" s="1120"/>
      <c r="L256" s="1120"/>
      <c r="M256" s="1091" t="s">
        <v>314</v>
      </c>
      <c r="N256" s="1120"/>
      <c r="O256" s="1120"/>
      <c r="P256" s="1091" t="s">
        <v>315</v>
      </c>
      <c r="Q256" s="1120"/>
      <c r="R256" s="1091"/>
      <c r="S256" s="1120"/>
      <c r="T256" s="1092" t="s">
        <v>104</v>
      </c>
      <c r="U256" s="1120"/>
      <c r="V256" s="1120"/>
      <c r="W256" s="1120"/>
      <c r="X256" s="1120"/>
      <c r="Y256" s="1120"/>
      <c r="Z256" s="1120"/>
      <c r="AA256" s="1120"/>
      <c r="AB256" s="1091" t="s">
        <v>305</v>
      </c>
      <c r="AC256" s="1120"/>
      <c r="AD256" s="1120"/>
      <c r="AE256" s="1120"/>
      <c r="AF256" s="1120"/>
      <c r="AG256" s="1091" t="s">
        <v>306</v>
      </c>
      <c r="AH256" s="1120"/>
      <c r="AI256" s="1120"/>
      <c r="AJ256" s="363" t="s">
        <v>85</v>
      </c>
      <c r="AK256" s="1093"/>
      <c r="AL256" s="1093"/>
      <c r="AM256" s="1093"/>
      <c r="AN256" s="1093"/>
      <c r="AO256" s="678">
        <v>175000000</v>
      </c>
      <c r="AP256" s="678">
        <v>175000000</v>
      </c>
      <c r="AQ256" s="679">
        <v>0</v>
      </c>
      <c r="AR256" s="784">
        <v>0</v>
      </c>
      <c r="AS256" s="678">
        <v>149842304</v>
      </c>
      <c r="AT256" s="678">
        <v>25157696</v>
      </c>
      <c r="AU256" s="678">
        <v>107747616</v>
      </c>
      <c r="AV256" s="678">
        <v>42094688</v>
      </c>
      <c r="AW256" s="678">
        <v>104494860</v>
      </c>
      <c r="AX256" s="678">
        <v>3252756</v>
      </c>
      <c r="AY256" s="678">
        <v>104494860</v>
      </c>
      <c r="AZ256" s="679">
        <v>0</v>
      </c>
      <c r="BA256" s="679">
        <v>0</v>
      </c>
      <c r="BB256" s="676"/>
      <c r="BC256" s="677">
        <f t="shared" si="14"/>
        <v>0.85624173714285712</v>
      </c>
      <c r="BD256" s="677">
        <f t="shared" si="15"/>
        <v>0.69736554504661119</v>
      </c>
    </row>
    <row r="257" spans="1:56" ht="15" hidden="1" customHeight="1" x14ac:dyDescent="0.25">
      <c r="A257" s="642" t="str">
        <f t="shared" si="16"/>
        <v>C25021000502610</v>
      </c>
      <c r="B257" s="1091" t="s">
        <v>119</v>
      </c>
      <c r="C257" s="1120"/>
      <c r="D257" s="1091" t="s">
        <v>354</v>
      </c>
      <c r="E257" s="1120"/>
      <c r="F257" s="1091" t="s">
        <v>356</v>
      </c>
      <c r="G257" s="1120"/>
      <c r="H257" s="1091" t="s">
        <v>316</v>
      </c>
      <c r="I257" s="1120"/>
      <c r="J257" s="1091" t="s">
        <v>312</v>
      </c>
      <c r="K257" s="1120"/>
      <c r="L257" s="1120"/>
      <c r="M257" s="1091" t="s">
        <v>314</v>
      </c>
      <c r="N257" s="1120"/>
      <c r="O257" s="1120"/>
      <c r="P257" s="1091" t="s">
        <v>324</v>
      </c>
      <c r="Q257" s="1120"/>
      <c r="R257" s="1091"/>
      <c r="S257" s="1120"/>
      <c r="T257" s="1092" t="s">
        <v>361</v>
      </c>
      <c r="U257" s="1120"/>
      <c r="V257" s="1120"/>
      <c r="W257" s="1120"/>
      <c r="X257" s="1120"/>
      <c r="Y257" s="1120"/>
      <c r="Z257" s="1120"/>
      <c r="AA257" s="1120"/>
      <c r="AB257" s="1091" t="s">
        <v>305</v>
      </c>
      <c r="AC257" s="1120"/>
      <c r="AD257" s="1120"/>
      <c r="AE257" s="1120"/>
      <c r="AF257" s="1120"/>
      <c r="AG257" s="1091" t="s">
        <v>306</v>
      </c>
      <c r="AH257" s="1120"/>
      <c r="AI257" s="1120"/>
      <c r="AJ257" s="363" t="s">
        <v>85</v>
      </c>
      <c r="AK257" s="1093"/>
      <c r="AL257" s="1093"/>
      <c r="AM257" s="1093"/>
      <c r="AN257" s="1093"/>
      <c r="AO257" s="679">
        <v>0</v>
      </c>
      <c r="AP257" s="679">
        <v>0</v>
      </c>
      <c r="AQ257" s="679">
        <v>0</v>
      </c>
      <c r="AR257" s="784">
        <v>0</v>
      </c>
      <c r="AS257" s="679">
        <v>0</v>
      </c>
      <c r="AT257" s="679">
        <v>0</v>
      </c>
      <c r="AU257" s="679">
        <v>0</v>
      </c>
      <c r="AV257" s="679">
        <v>0</v>
      </c>
      <c r="AW257" s="679">
        <v>0</v>
      </c>
      <c r="AX257" s="679">
        <v>0</v>
      </c>
      <c r="AY257" s="679">
        <v>0</v>
      </c>
      <c r="AZ257" s="679">
        <v>0</v>
      </c>
      <c r="BA257" s="679">
        <v>0</v>
      </c>
      <c r="BB257" s="676"/>
      <c r="BC257" s="677" t="e">
        <f t="shared" si="14"/>
        <v>#DIV/0!</v>
      </c>
      <c r="BD257" s="677" t="e">
        <f t="shared" si="15"/>
        <v>#DIV/0!</v>
      </c>
    </row>
    <row r="258" spans="1:56" ht="15" hidden="1" customHeight="1" x14ac:dyDescent="0.25">
      <c r="A258" s="642" t="str">
        <f t="shared" si="16"/>
        <v>C250210005021110</v>
      </c>
      <c r="B258" s="1091" t="s">
        <v>119</v>
      </c>
      <c r="C258" s="1120"/>
      <c r="D258" s="1091" t="s">
        <v>354</v>
      </c>
      <c r="E258" s="1120"/>
      <c r="F258" s="1091" t="s">
        <v>356</v>
      </c>
      <c r="G258" s="1120"/>
      <c r="H258" s="1091" t="s">
        <v>316</v>
      </c>
      <c r="I258" s="1120"/>
      <c r="J258" s="1091" t="s">
        <v>312</v>
      </c>
      <c r="K258" s="1120"/>
      <c r="L258" s="1120"/>
      <c r="M258" s="1091" t="s">
        <v>314</v>
      </c>
      <c r="N258" s="1120"/>
      <c r="O258" s="1120"/>
      <c r="P258" s="1091" t="s">
        <v>100</v>
      </c>
      <c r="Q258" s="1120"/>
      <c r="R258" s="1091"/>
      <c r="S258" s="1120"/>
      <c r="T258" s="1092" t="s">
        <v>362</v>
      </c>
      <c r="U258" s="1120"/>
      <c r="V258" s="1120"/>
      <c r="W258" s="1120"/>
      <c r="X258" s="1120"/>
      <c r="Y258" s="1120"/>
      <c r="Z258" s="1120"/>
      <c r="AA258" s="1120"/>
      <c r="AB258" s="1091" t="s">
        <v>305</v>
      </c>
      <c r="AC258" s="1120"/>
      <c r="AD258" s="1120"/>
      <c r="AE258" s="1120"/>
      <c r="AF258" s="1120"/>
      <c r="AG258" s="1091" t="s">
        <v>306</v>
      </c>
      <c r="AH258" s="1120"/>
      <c r="AI258" s="1120"/>
      <c r="AJ258" s="363" t="s">
        <v>85</v>
      </c>
      <c r="AK258" s="1093"/>
      <c r="AL258" s="1093"/>
      <c r="AM258" s="1093"/>
      <c r="AN258" s="1093"/>
      <c r="AO258" s="679">
        <v>0</v>
      </c>
      <c r="AP258" s="679">
        <v>0</v>
      </c>
      <c r="AQ258" s="679">
        <v>0</v>
      </c>
      <c r="AR258" s="784">
        <v>0</v>
      </c>
      <c r="AS258" s="679">
        <v>0</v>
      </c>
      <c r="AT258" s="679">
        <v>0</v>
      </c>
      <c r="AU258" s="679">
        <v>0</v>
      </c>
      <c r="AV258" s="679">
        <v>0</v>
      </c>
      <c r="AW258" s="679">
        <v>0</v>
      </c>
      <c r="AX258" s="679">
        <v>0</v>
      </c>
      <c r="AY258" s="679">
        <v>0</v>
      </c>
      <c r="AZ258" s="679">
        <v>0</v>
      </c>
      <c r="BA258" s="679">
        <v>0</v>
      </c>
      <c r="BB258" s="676"/>
      <c r="BC258" s="677" t="e">
        <f t="shared" si="14"/>
        <v>#DIV/0!</v>
      </c>
      <c r="BD258" s="677" t="e">
        <f t="shared" si="15"/>
        <v>#DIV/0!</v>
      </c>
    </row>
    <row r="259" spans="1:56" s="772" customFormat="1" ht="15" customHeight="1" x14ac:dyDescent="0.3">
      <c r="A259" s="772" t="str">
        <f t="shared" si="16"/>
        <v>C25021000610</v>
      </c>
      <c r="B259" s="1122" t="s">
        <v>119</v>
      </c>
      <c r="C259" s="1123"/>
      <c r="D259" s="1122" t="s">
        <v>354</v>
      </c>
      <c r="E259" s="1123"/>
      <c r="F259" s="1122" t="s">
        <v>356</v>
      </c>
      <c r="G259" s="1123"/>
      <c r="H259" s="1122" t="s">
        <v>324</v>
      </c>
      <c r="I259" s="1123"/>
      <c r="J259" s="1122"/>
      <c r="K259" s="1123"/>
      <c r="L259" s="1123"/>
      <c r="M259" s="1122"/>
      <c r="N259" s="1123"/>
      <c r="O259" s="1123"/>
      <c r="P259" s="1122"/>
      <c r="Q259" s="1123"/>
      <c r="R259" s="1122"/>
      <c r="S259" s="1123"/>
      <c r="T259" s="1125" t="s">
        <v>366</v>
      </c>
      <c r="U259" s="1123"/>
      <c r="V259" s="1123"/>
      <c r="W259" s="1123"/>
      <c r="X259" s="1123"/>
      <c r="Y259" s="1123"/>
      <c r="Z259" s="1123"/>
      <c r="AA259" s="1123"/>
      <c r="AB259" s="1122" t="s">
        <v>305</v>
      </c>
      <c r="AC259" s="1123"/>
      <c r="AD259" s="1123"/>
      <c r="AE259" s="1123"/>
      <c r="AF259" s="1123"/>
      <c r="AG259" s="1122" t="s">
        <v>306</v>
      </c>
      <c r="AH259" s="1123"/>
      <c r="AI259" s="1123"/>
      <c r="AJ259" s="773" t="s">
        <v>85</v>
      </c>
      <c r="AK259" s="1124"/>
      <c r="AL259" s="1124"/>
      <c r="AM259" s="1124"/>
      <c r="AN259" s="1124"/>
      <c r="AO259" s="787">
        <v>4000000000</v>
      </c>
      <c r="AP259" s="774">
        <v>3200000000</v>
      </c>
      <c r="AQ259" s="774">
        <v>400000000</v>
      </c>
      <c r="AR259" s="783">
        <v>400000000</v>
      </c>
      <c r="AS259" s="774">
        <v>2655486173</v>
      </c>
      <c r="AT259" s="774">
        <v>544513827</v>
      </c>
      <c r="AU259" s="775">
        <v>1383827217</v>
      </c>
      <c r="AV259" s="774">
        <v>1271658956</v>
      </c>
      <c r="AW259" s="775">
        <v>1375664403</v>
      </c>
      <c r="AX259" s="775">
        <v>8162814</v>
      </c>
      <c r="AY259" s="775">
        <v>1375664403</v>
      </c>
      <c r="AZ259" s="775">
        <v>0</v>
      </c>
      <c r="BA259" s="775">
        <v>1535129</v>
      </c>
      <c r="BC259" s="776">
        <f t="shared" si="14"/>
        <v>0.66387154324999997</v>
      </c>
      <c r="BD259" s="776">
        <f t="shared" si="15"/>
        <v>0.51804615553537658</v>
      </c>
    </row>
    <row r="260" spans="1:56" s="772" customFormat="1" ht="15" customHeight="1" x14ac:dyDescent="0.3">
      <c r="A260" s="772" t="str">
        <f t="shared" si="16"/>
        <v>C250210006010</v>
      </c>
      <c r="B260" s="1122" t="s">
        <v>119</v>
      </c>
      <c r="C260" s="1123"/>
      <c r="D260" s="1122" t="s">
        <v>354</v>
      </c>
      <c r="E260" s="1123"/>
      <c r="F260" s="1122" t="s">
        <v>356</v>
      </c>
      <c r="G260" s="1123"/>
      <c r="H260" s="1122" t="s">
        <v>324</v>
      </c>
      <c r="I260" s="1123"/>
      <c r="J260" s="1122" t="s">
        <v>312</v>
      </c>
      <c r="K260" s="1123"/>
      <c r="L260" s="1123"/>
      <c r="M260" s="1122"/>
      <c r="N260" s="1123"/>
      <c r="O260" s="1123"/>
      <c r="P260" s="1122"/>
      <c r="Q260" s="1123"/>
      <c r="R260" s="1122"/>
      <c r="S260" s="1123"/>
      <c r="T260" s="1125" t="s">
        <v>366</v>
      </c>
      <c r="U260" s="1123"/>
      <c r="V260" s="1123"/>
      <c r="W260" s="1123"/>
      <c r="X260" s="1123"/>
      <c r="Y260" s="1123"/>
      <c r="Z260" s="1123"/>
      <c r="AA260" s="1123"/>
      <c r="AB260" s="1122" t="s">
        <v>305</v>
      </c>
      <c r="AC260" s="1123"/>
      <c r="AD260" s="1123"/>
      <c r="AE260" s="1123"/>
      <c r="AF260" s="1123"/>
      <c r="AG260" s="1122" t="s">
        <v>306</v>
      </c>
      <c r="AH260" s="1123"/>
      <c r="AI260" s="1123"/>
      <c r="AJ260" s="773" t="s">
        <v>85</v>
      </c>
      <c r="AK260" s="1124"/>
      <c r="AL260" s="1124"/>
      <c r="AM260" s="1124"/>
      <c r="AN260" s="1124"/>
      <c r="AO260" s="787">
        <v>3600000000</v>
      </c>
      <c r="AP260" s="774">
        <v>3200000000</v>
      </c>
      <c r="AQ260" s="774">
        <v>400000000</v>
      </c>
      <c r="AR260" s="783">
        <v>0</v>
      </c>
      <c r="AS260" s="774">
        <v>2655486173</v>
      </c>
      <c r="AT260" s="774">
        <v>544513827</v>
      </c>
      <c r="AU260" s="775">
        <v>1383827217</v>
      </c>
      <c r="AV260" s="774">
        <v>1271658956</v>
      </c>
      <c r="AW260" s="775">
        <v>1375664403</v>
      </c>
      <c r="AX260" s="775">
        <v>8162814</v>
      </c>
      <c r="AY260" s="775">
        <v>1375664403</v>
      </c>
      <c r="AZ260" s="775">
        <v>0</v>
      </c>
      <c r="BA260" s="775">
        <v>1535129</v>
      </c>
      <c r="BC260" s="776">
        <f t="shared" si="14"/>
        <v>0.73763504805555558</v>
      </c>
      <c r="BD260" s="776">
        <f t="shared" si="15"/>
        <v>0.51804615553537658</v>
      </c>
    </row>
    <row r="261" spans="1:56" ht="15" hidden="1" customHeight="1" x14ac:dyDescent="0.25">
      <c r="A261" s="642" t="str">
        <f t="shared" si="16"/>
        <v>C2502100060110</v>
      </c>
      <c r="B261" s="1089" t="s">
        <v>119</v>
      </c>
      <c r="C261" s="1120"/>
      <c r="D261" s="1089" t="s">
        <v>354</v>
      </c>
      <c r="E261" s="1120"/>
      <c r="F261" s="1089" t="s">
        <v>356</v>
      </c>
      <c r="G261" s="1120"/>
      <c r="H261" s="1089" t="s">
        <v>324</v>
      </c>
      <c r="I261" s="1120"/>
      <c r="J261" s="1089" t="s">
        <v>312</v>
      </c>
      <c r="K261" s="1120"/>
      <c r="L261" s="1120"/>
      <c r="M261" s="1089" t="s">
        <v>311</v>
      </c>
      <c r="N261" s="1120"/>
      <c r="O261" s="1120"/>
      <c r="P261" s="1089"/>
      <c r="Q261" s="1120"/>
      <c r="R261" s="1089"/>
      <c r="S261" s="1120"/>
      <c r="T261" s="1096" t="s">
        <v>363</v>
      </c>
      <c r="U261" s="1120"/>
      <c r="V261" s="1120"/>
      <c r="W261" s="1120"/>
      <c r="X261" s="1120"/>
      <c r="Y261" s="1120"/>
      <c r="Z261" s="1120"/>
      <c r="AA261" s="1120"/>
      <c r="AB261" s="1089" t="s">
        <v>305</v>
      </c>
      <c r="AC261" s="1120"/>
      <c r="AD261" s="1120"/>
      <c r="AE261" s="1120"/>
      <c r="AF261" s="1120"/>
      <c r="AG261" s="1089" t="s">
        <v>306</v>
      </c>
      <c r="AH261" s="1120"/>
      <c r="AI261" s="1120"/>
      <c r="AJ261" s="360" t="s">
        <v>85</v>
      </c>
      <c r="AK261" s="1090"/>
      <c r="AL261" s="1090"/>
      <c r="AM261" s="1090"/>
      <c r="AN261" s="1090"/>
      <c r="AO261" s="673">
        <v>3600000000</v>
      </c>
      <c r="AP261" s="673">
        <v>3200000000</v>
      </c>
      <c r="AQ261" s="673">
        <v>400000000</v>
      </c>
      <c r="AR261" s="782">
        <v>0</v>
      </c>
      <c r="AS261" s="673">
        <v>2655486173</v>
      </c>
      <c r="AT261" s="673">
        <v>544513827</v>
      </c>
      <c r="AU261" s="673">
        <v>1383827217</v>
      </c>
      <c r="AV261" s="673">
        <v>1271658956</v>
      </c>
      <c r="AW261" s="673">
        <v>1375664403</v>
      </c>
      <c r="AX261" s="673">
        <v>8162814</v>
      </c>
      <c r="AY261" s="673">
        <v>1375664403</v>
      </c>
      <c r="AZ261" s="674">
        <v>0</v>
      </c>
      <c r="BA261" s="673">
        <v>1535129</v>
      </c>
      <c r="BB261" s="676"/>
      <c r="BC261" s="677">
        <f t="shared" si="14"/>
        <v>0.73763504805555558</v>
      </c>
      <c r="BD261" s="677">
        <f t="shared" si="15"/>
        <v>0.51804615553537658</v>
      </c>
    </row>
    <row r="262" spans="1:56" ht="15" hidden="1" customHeight="1" x14ac:dyDescent="0.25">
      <c r="A262" s="642" t="str">
        <f t="shared" si="16"/>
        <v>C25021000601110</v>
      </c>
      <c r="B262" s="1091" t="s">
        <v>119</v>
      </c>
      <c r="C262" s="1120"/>
      <c r="D262" s="1091" t="s">
        <v>354</v>
      </c>
      <c r="E262" s="1120"/>
      <c r="F262" s="1091" t="s">
        <v>356</v>
      </c>
      <c r="G262" s="1120"/>
      <c r="H262" s="1091" t="s">
        <v>324</v>
      </c>
      <c r="I262" s="1120"/>
      <c r="J262" s="1091" t="s">
        <v>312</v>
      </c>
      <c r="K262" s="1120"/>
      <c r="L262" s="1120"/>
      <c r="M262" s="1091" t="s">
        <v>311</v>
      </c>
      <c r="N262" s="1120"/>
      <c r="O262" s="1120"/>
      <c r="P262" s="1091" t="s">
        <v>311</v>
      </c>
      <c r="Q262" s="1120"/>
      <c r="R262" s="1091"/>
      <c r="S262" s="1120"/>
      <c r="T262" s="1092" t="s">
        <v>364</v>
      </c>
      <c r="U262" s="1120"/>
      <c r="V262" s="1120"/>
      <c r="W262" s="1120"/>
      <c r="X262" s="1120"/>
      <c r="Y262" s="1120"/>
      <c r="Z262" s="1120"/>
      <c r="AA262" s="1120"/>
      <c r="AB262" s="1091" t="s">
        <v>305</v>
      </c>
      <c r="AC262" s="1120"/>
      <c r="AD262" s="1120"/>
      <c r="AE262" s="1120"/>
      <c r="AF262" s="1120"/>
      <c r="AG262" s="1091" t="s">
        <v>306</v>
      </c>
      <c r="AH262" s="1120"/>
      <c r="AI262" s="1120"/>
      <c r="AJ262" s="363" t="s">
        <v>85</v>
      </c>
      <c r="AK262" s="1093"/>
      <c r="AL262" s="1093"/>
      <c r="AM262" s="1093"/>
      <c r="AN262" s="1093"/>
      <c r="AO262" s="678">
        <v>868452358</v>
      </c>
      <c r="AP262" s="678">
        <v>868452358</v>
      </c>
      <c r="AQ262" s="679">
        <v>0</v>
      </c>
      <c r="AR262" s="784">
        <v>0</v>
      </c>
      <c r="AS262" s="678">
        <v>785890233</v>
      </c>
      <c r="AT262" s="678">
        <v>82562125</v>
      </c>
      <c r="AU262" s="678">
        <v>319290400</v>
      </c>
      <c r="AV262" s="678">
        <v>466599833</v>
      </c>
      <c r="AW262" s="678">
        <v>319290400</v>
      </c>
      <c r="AX262" s="679">
        <v>0</v>
      </c>
      <c r="AY262" s="678">
        <v>319290400</v>
      </c>
      <c r="AZ262" s="679">
        <v>0</v>
      </c>
      <c r="BA262" s="679">
        <v>0</v>
      </c>
      <c r="BB262" s="676"/>
      <c r="BC262" s="677">
        <f t="shared" si="14"/>
        <v>0.90493188919408751</v>
      </c>
      <c r="BD262" s="677">
        <f t="shared" si="15"/>
        <v>0.40627862084653238</v>
      </c>
    </row>
    <row r="263" spans="1:56" ht="15" hidden="1" customHeight="1" x14ac:dyDescent="0.25">
      <c r="A263" s="642" t="str">
        <f t="shared" si="16"/>
        <v>C25021000601210</v>
      </c>
      <c r="B263" s="1091" t="s">
        <v>119</v>
      </c>
      <c r="C263" s="1120"/>
      <c r="D263" s="1091" t="s">
        <v>354</v>
      </c>
      <c r="E263" s="1120"/>
      <c r="F263" s="1091" t="s">
        <v>356</v>
      </c>
      <c r="G263" s="1120"/>
      <c r="H263" s="1091" t="s">
        <v>324</v>
      </c>
      <c r="I263" s="1120"/>
      <c r="J263" s="1091" t="s">
        <v>312</v>
      </c>
      <c r="K263" s="1120"/>
      <c r="L263" s="1120"/>
      <c r="M263" s="1091" t="s">
        <v>311</v>
      </c>
      <c r="N263" s="1120"/>
      <c r="O263" s="1120"/>
      <c r="P263" s="1091" t="s">
        <v>314</v>
      </c>
      <c r="Q263" s="1120"/>
      <c r="R263" s="1091"/>
      <c r="S263" s="1120"/>
      <c r="T263" s="1092" t="s">
        <v>359</v>
      </c>
      <c r="U263" s="1120"/>
      <c r="V263" s="1120"/>
      <c r="W263" s="1120"/>
      <c r="X263" s="1120"/>
      <c r="Y263" s="1120"/>
      <c r="Z263" s="1120"/>
      <c r="AA263" s="1120"/>
      <c r="AB263" s="1091" t="s">
        <v>305</v>
      </c>
      <c r="AC263" s="1120"/>
      <c r="AD263" s="1120"/>
      <c r="AE263" s="1120"/>
      <c r="AF263" s="1120"/>
      <c r="AG263" s="1091" t="s">
        <v>306</v>
      </c>
      <c r="AH263" s="1120"/>
      <c r="AI263" s="1120"/>
      <c r="AJ263" s="363" t="s">
        <v>85</v>
      </c>
      <c r="AK263" s="1093"/>
      <c r="AL263" s="1093"/>
      <c r="AM263" s="1093"/>
      <c r="AN263" s="1093"/>
      <c r="AO263" s="678">
        <v>480000000</v>
      </c>
      <c r="AP263" s="678">
        <v>370000000</v>
      </c>
      <c r="AQ263" s="678">
        <v>110000000</v>
      </c>
      <c r="AR263" s="784">
        <v>0</v>
      </c>
      <c r="AS263" s="678">
        <v>370000000</v>
      </c>
      <c r="AT263" s="679">
        <v>0</v>
      </c>
      <c r="AU263" s="678">
        <v>74000000</v>
      </c>
      <c r="AV263" s="678">
        <v>296000000</v>
      </c>
      <c r="AW263" s="678">
        <v>74000000</v>
      </c>
      <c r="AX263" s="679">
        <v>0</v>
      </c>
      <c r="AY263" s="678">
        <v>74000000</v>
      </c>
      <c r="AZ263" s="679">
        <v>0</v>
      </c>
      <c r="BA263" s="679">
        <v>0</v>
      </c>
      <c r="BB263" s="676"/>
      <c r="BC263" s="677">
        <f t="shared" si="14"/>
        <v>0.77083333333333337</v>
      </c>
      <c r="BD263" s="677">
        <f t="shared" si="15"/>
        <v>0.2</v>
      </c>
    </row>
    <row r="264" spans="1:56" ht="15" hidden="1" customHeight="1" x14ac:dyDescent="0.25">
      <c r="A264" s="642" t="str">
        <f t="shared" si="16"/>
        <v>C25021000601310</v>
      </c>
      <c r="B264" s="1091" t="s">
        <v>119</v>
      </c>
      <c r="C264" s="1120"/>
      <c r="D264" s="1091" t="s">
        <v>354</v>
      </c>
      <c r="E264" s="1120"/>
      <c r="F264" s="1091" t="s">
        <v>356</v>
      </c>
      <c r="G264" s="1120"/>
      <c r="H264" s="1091" t="s">
        <v>324</v>
      </c>
      <c r="I264" s="1120"/>
      <c r="J264" s="1091" t="s">
        <v>312</v>
      </c>
      <c r="K264" s="1120"/>
      <c r="L264" s="1120"/>
      <c r="M264" s="1091" t="s">
        <v>311</v>
      </c>
      <c r="N264" s="1120"/>
      <c r="O264" s="1120"/>
      <c r="P264" s="1091" t="s">
        <v>321</v>
      </c>
      <c r="Q264" s="1120"/>
      <c r="R264" s="1091"/>
      <c r="S264" s="1120"/>
      <c r="T264" s="1092" t="s">
        <v>360</v>
      </c>
      <c r="U264" s="1120"/>
      <c r="V264" s="1120"/>
      <c r="W264" s="1120"/>
      <c r="X264" s="1120"/>
      <c r="Y264" s="1120"/>
      <c r="Z264" s="1120"/>
      <c r="AA264" s="1120"/>
      <c r="AB264" s="1091" t="s">
        <v>305</v>
      </c>
      <c r="AC264" s="1120"/>
      <c r="AD264" s="1120"/>
      <c r="AE264" s="1120"/>
      <c r="AF264" s="1120"/>
      <c r="AG264" s="1091" t="s">
        <v>306</v>
      </c>
      <c r="AH264" s="1120"/>
      <c r="AI264" s="1120"/>
      <c r="AJ264" s="363" t="s">
        <v>85</v>
      </c>
      <c r="AK264" s="1093"/>
      <c r="AL264" s="1093"/>
      <c r="AM264" s="1093"/>
      <c r="AN264" s="1093"/>
      <c r="AO264" s="678">
        <v>390000000</v>
      </c>
      <c r="AP264" s="678">
        <v>390000000</v>
      </c>
      <c r="AQ264" s="679">
        <v>0</v>
      </c>
      <c r="AR264" s="784">
        <v>0</v>
      </c>
      <c r="AS264" s="678">
        <v>390000000</v>
      </c>
      <c r="AT264" s="679">
        <v>0</v>
      </c>
      <c r="AU264" s="678">
        <v>51240318</v>
      </c>
      <c r="AV264" s="678">
        <v>338759682</v>
      </c>
      <c r="AW264" s="678">
        <v>51240318</v>
      </c>
      <c r="AX264" s="679">
        <v>0</v>
      </c>
      <c r="AY264" s="678">
        <v>51240318</v>
      </c>
      <c r="AZ264" s="679">
        <v>0</v>
      </c>
      <c r="BA264" s="679">
        <v>0</v>
      </c>
      <c r="BB264" s="676"/>
      <c r="BC264" s="677">
        <f t="shared" si="14"/>
        <v>1</v>
      </c>
      <c r="BD264" s="677">
        <f t="shared" si="15"/>
        <v>0.13138543076923076</v>
      </c>
    </row>
    <row r="265" spans="1:56" ht="15" hidden="1" customHeight="1" x14ac:dyDescent="0.25">
      <c r="A265" s="642" t="str">
        <f t="shared" si="16"/>
        <v>C25021000601410</v>
      </c>
      <c r="B265" s="1091" t="s">
        <v>119</v>
      </c>
      <c r="C265" s="1120"/>
      <c r="D265" s="1091" t="s">
        <v>354</v>
      </c>
      <c r="E265" s="1120"/>
      <c r="F265" s="1091" t="s">
        <v>356</v>
      </c>
      <c r="G265" s="1120"/>
      <c r="H265" s="1091" t="s">
        <v>324</v>
      </c>
      <c r="I265" s="1120"/>
      <c r="J265" s="1091" t="s">
        <v>312</v>
      </c>
      <c r="K265" s="1120"/>
      <c r="L265" s="1120"/>
      <c r="M265" s="1091" t="s">
        <v>311</v>
      </c>
      <c r="N265" s="1120"/>
      <c r="O265" s="1120"/>
      <c r="P265" s="1091" t="s">
        <v>315</v>
      </c>
      <c r="Q265" s="1120"/>
      <c r="R265" s="1091"/>
      <c r="S265" s="1120"/>
      <c r="T265" s="1092" t="s">
        <v>104</v>
      </c>
      <c r="U265" s="1120"/>
      <c r="V265" s="1120"/>
      <c r="W265" s="1120"/>
      <c r="X265" s="1120"/>
      <c r="Y265" s="1120"/>
      <c r="Z265" s="1120"/>
      <c r="AA265" s="1120"/>
      <c r="AB265" s="1091" t="s">
        <v>305</v>
      </c>
      <c r="AC265" s="1120"/>
      <c r="AD265" s="1120"/>
      <c r="AE265" s="1120"/>
      <c r="AF265" s="1120"/>
      <c r="AG265" s="1091" t="s">
        <v>306</v>
      </c>
      <c r="AH265" s="1120"/>
      <c r="AI265" s="1120"/>
      <c r="AJ265" s="363" t="s">
        <v>85</v>
      </c>
      <c r="AK265" s="1093"/>
      <c r="AL265" s="1093"/>
      <c r="AM265" s="1093"/>
      <c r="AN265" s="1093"/>
      <c r="AO265" s="678">
        <v>1571547642</v>
      </c>
      <c r="AP265" s="678">
        <v>1571547642</v>
      </c>
      <c r="AQ265" s="679">
        <v>0</v>
      </c>
      <c r="AR265" s="784">
        <v>0</v>
      </c>
      <c r="AS265" s="678">
        <v>1109595940</v>
      </c>
      <c r="AT265" s="678">
        <v>461951702</v>
      </c>
      <c r="AU265" s="678">
        <v>939296499</v>
      </c>
      <c r="AV265" s="678">
        <v>170299441</v>
      </c>
      <c r="AW265" s="678">
        <v>931133685</v>
      </c>
      <c r="AX265" s="678">
        <v>8162814</v>
      </c>
      <c r="AY265" s="678">
        <v>931133685</v>
      </c>
      <c r="AZ265" s="679">
        <v>0</v>
      </c>
      <c r="BA265" s="678">
        <v>1535129</v>
      </c>
      <c r="BB265" s="676"/>
      <c r="BC265" s="677">
        <f t="shared" si="14"/>
        <v>0.70605300809582461</v>
      </c>
      <c r="BD265" s="677">
        <f t="shared" si="15"/>
        <v>0.83916464672716806</v>
      </c>
    </row>
    <row r="266" spans="1:56" ht="15" hidden="1" customHeight="1" x14ac:dyDescent="0.25">
      <c r="A266" s="642" t="str">
        <f t="shared" si="16"/>
        <v>C25021000601710</v>
      </c>
      <c r="B266" s="1091" t="s">
        <v>119</v>
      </c>
      <c r="C266" s="1120"/>
      <c r="D266" s="1091" t="s">
        <v>354</v>
      </c>
      <c r="E266" s="1120"/>
      <c r="F266" s="1091" t="s">
        <v>356</v>
      </c>
      <c r="G266" s="1120"/>
      <c r="H266" s="1091" t="s">
        <v>324</v>
      </c>
      <c r="I266" s="1120"/>
      <c r="J266" s="1091" t="s">
        <v>312</v>
      </c>
      <c r="K266" s="1120"/>
      <c r="L266" s="1120"/>
      <c r="M266" s="1091" t="s">
        <v>311</v>
      </c>
      <c r="N266" s="1120"/>
      <c r="O266" s="1120"/>
      <c r="P266" s="1091" t="s">
        <v>325</v>
      </c>
      <c r="Q266" s="1120"/>
      <c r="R266" s="1091"/>
      <c r="S266" s="1120"/>
      <c r="T266" s="1092" t="s">
        <v>367</v>
      </c>
      <c r="U266" s="1120"/>
      <c r="V266" s="1120"/>
      <c r="W266" s="1120"/>
      <c r="X266" s="1120"/>
      <c r="Y266" s="1120"/>
      <c r="Z266" s="1120"/>
      <c r="AA266" s="1120"/>
      <c r="AB266" s="1091" t="s">
        <v>305</v>
      </c>
      <c r="AC266" s="1120"/>
      <c r="AD266" s="1120"/>
      <c r="AE266" s="1120"/>
      <c r="AF266" s="1120"/>
      <c r="AG266" s="1091" t="s">
        <v>306</v>
      </c>
      <c r="AH266" s="1120"/>
      <c r="AI266" s="1120"/>
      <c r="AJ266" s="363" t="s">
        <v>85</v>
      </c>
      <c r="AK266" s="1093"/>
      <c r="AL266" s="1093"/>
      <c r="AM266" s="1093"/>
      <c r="AN266" s="1093"/>
      <c r="AO266" s="678">
        <v>170000000</v>
      </c>
      <c r="AP266" s="679">
        <v>0</v>
      </c>
      <c r="AQ266" s="678">
        <v>170000000</v>
      </c>
      <c r="AR266" s="784">
        <v>0</v>
      </c>
      <c r="AS266" s="679">
        <v>0</v>
      </c>
      <c r="AT266" s="679">
        <v>0</v>
      </c>
      <c r="AU266" s="679">
        <v>0</v>
      </c>
      <c r="AV266" s="679">
        <v>0</v>
      </c>
      <c r="AW266" s="679">
        <v>0</v>
      </c>
      <c r="AX266" s="679">
        <v>0</v>
      </c>
      <c r="AY266" s="679">
        <v>0</v>
      </c>
      <c r="AZ266" s="679">
        <v>0</v>
      </c>
      <c r="BA266" s="679">
        <v>0</v>
      </c>
      <c r="BB266" s="676"/>
      <c r="BC266" s="677">
        <f t="shared" si="14"/>
        <v>0</v>
      </c>
      <c r="BD266" s="677" t="e">
        <f t="shared" si="15"/>
        <v>#DIV/0!</v>
      </c>
    </row>
    <row r="267" spans="1:56" ht="33" customHeight="1" x14ac:dyDescent="0.25">
      <c r="A267" s="642" t="str">
        <f t="shared" si="16"/>
        <v>250210006011210</v>
      </c>
      <c r="B267" s="1091"/>
      <c r="C267" s="1120"/>
      <c r="D267" s="1091" t="s">
        <v>354</v>
      </c>
      <c r="E267" s="1120"/>
      <c r="F267" s="1091" t="s">
        <v>356</v>
      </c>
      <c r="G267" s="1120"/>
      <c r="H267" s="1091" t="s">
        <v>324</v>
      </c>
      <c r="I267" s="1120"/>
      <c r="J267" s="1091" t="s">
        <v>312</v>
      </c>
      <c r="K267" s="1120"/>
      <c r="L267" s="1120"/>
      <c r="M267" s="1091" t="s">
        <v>311</v>
      </c>
      <c r="N267" s="1120"/>
      <c r="O267" s="1120"/>
      <c r="P267" s="1091" t="s">
        <v>322</v>
      </c>
      <c r="Q267" s="1120"/>
      <c r="R267" s="1091" t="s">
        <v>268</v>
      </c>
      <c r="S267" s="1120"/>
      <c r="T267" s="1092" t="s">
        <v>897</v>
      </c>
      <c r="U267" s="1120"/>
      <c r="V267" s="1120"/>
      <c r="W267" s="1120"/>
      <c r="X267" s="1120"/>
      <c r="Y267" s="1120"/>
      <c r="Z267" s="1120"/>
      <c r="AA267" s="1120"/>
      <c r="AB267" s="1091" t="s">
        <v>305</v>
      </c>
      <c r="AC267" s="1120"/>
      <c r="AD267" s="1120"/>
      <c r="AE267" s="1120"/>
      <c r="AF267" s="1120"/>
      <c r="AG267" s="1091" t="s">
        <v>306</v>
      </c>
      <c r="AH267" s="1120"/>
      <c r="AI267" s="1120"/>
      <c r="AJ267" s="363" t="s">
        <v>85</v>
      </c>
      <c r="AK267" s="1093"/>
      <c r="AL267" s="1093"/>
      <c r="AM267" s="1093"/>
      <c r="AN267" s="1093"/>
      <c r="AO267" s="678">
        <v>120000000</v>
      </c>
      <c r="AP267" s="679">
        <v>0</v>
      </c>
      <c r="AQ267" s="678">
        <v>120000000</v>
      </c>
      <c r="AR267" s="784">
        <v>0</v>
      </c>
      <c r="AS267" s="679">
        <v>0</v>
      </c>
      <c r="AT267" s="679">
        <v>0</v>
      </c>
      <c r="AU267" s="679">
        <v>0</v>
      </c>
      <c r="AV267" s="679">
        <v>0</v>
      </c>
      <c r="AW267" s="679">
        <v>0</v>
      </c>
      <c r="AX267" s="679">
        <v>0</v>
      </c>
      <c r="AY267" s="679">
        <v>0</v>
      </c>
      <c r="AZ267" s="679">
        <v>0</v>
      </c>
      <c r="BA267" s="679">
        <v>0</v>
      </c>
      <c r="BB267" s="676"/>
      <c r="BC267" s="677">
        <f t="shared" si="14"/>
        <v>0</v>
      </c>
      <c r="BD267" s="677" t="e">
        <f t="shared" si="15"/>
        <v>#DIV/0!</v>
      </c>
    </row>
    <row r="268" spans="1:56" s="772" customFormat="1" ht="15" customHeight="1" x14ac:dyDescent="0.3">
      <c r="A268" s="772" t="str">
        <f t="shared" si="16"/>
        <v>C25021000710</v>
      </c>
      <c r="B268" s="1122" t="s">
        <v>119</v>
      </c>
      <c r="C268" s="1123"/>
      <c r="D268" s="1122" t="s">
        <v>354</v>
      </c>
      <c r="E268" s="1123"/>
      <c r="F268" s="1122" t="s">
        <v>356</v>
      </c>
      <c r="G268" s="1123"/>
      <c r="H268" s="1122" t="s">
        <v>325</v>
      </c>
      <c r="I268" s="1123"/>
      <c r="J268" s="1122"/>
      <c r="K268" s="1123"/>
      <c r="L268" s="1123"/>
      <c r="M268" s="1122"/>
      <c r="N268" s="1123"/>
      <c r="O268" s="1123"/>
      <c r="P268" s="1122"/>
      <c r="Q268" s="1123"/>
      <c r="R268" s="1122"/>
      <c r="S268" s="1123"/>
      <c r="T268" s="1125" t="s">
        <v>368</v>
      </c>
      <c r="U268" s="1123"/>
      <c r="V268" s="1123"/>
      <c r="W268" s="1123"/>
      <c r="X268" s="1123"/>
      <c r="Y268" s="1123"/>
      <c r="Z268" s="1123"/>
      <c r="AA268" s="1123"/>
      <c r="AB268" s="1122" t="s">
        <v>305</v>
      </c>
      <c r="AC268" s="1123"/>
      <c r="AD268" s="1123"/>
      <c r="AE268" s="1123"/>
      <c r="AF268" s="1123"/>
      <c r="AG268" s="1122" t="s">
        <v>306</v>
      </c>
      <c r="AH268" s="1123"/>
      <c r="AI268" s="1123"/>
      <c r="AJ268" s="773" t="s">
        <v>85</v>
      </c>
      <c r="AK268" s="1124"/>
      <c r="AL268" s="1124"/>
      <c r="AM268" s="1124"/>
      <c r="AN268" s="1124"/>
      <c r="AO268" s="787">
        <v>4700000000</v>
      </c>
      <c r="AP268" s="774">
        <v>3240529999</v>
      </c>
      <c r="AQ268" s="774">
        <v>459470001</v>
      </c>
      <c r="AR268" s="783">
        <v>1000000000</v>
      </c>
      <c r="AS268" s="774">
        <v>2833399729</v>
      </c>
      <c r="AT268" s="774">
        <v>407130270</v>
      </c>
      <c r="AU268" s="775">
        <v>1179432535</v>
      </c>
      <c r="AV268" s="774">
        <v>1653967194</v>
      </c>
      <c r="AW268" s="775">
        <v>1176101420</v>
      </c>
      <c r="AX268" s="775">
        <v>3331115</v>
      </c>
      <c r="AY268" s="775">
        <v>1176101420</v>
      </c>
      <c r="AZ268" s="775">
        <v>0</v>
      </c>
      <c r="BA268" s="775">
        <v>0</v>
      </c>
      <c r="BC268" s="776">
        <f t="shared" si="14"/>
        <v>0.60285100617021281</v>
      </c>
      <c r="BD268" s="776">
        <f t="shared" si="15"/>
        <v>0.4150848918218415</v>
      </c>
    </row>
    <row r="269" spans="1:56" s="772" customFormat="1" ht="15" customHeight="1" x14ac:dyDescent="0.3">
      <c r="A269" s="772" t="str">
        <f t="shared" si="16"/>
        <v>C250210007010</v>
      </c>
      <c r="B269" s="1122" t="s">
        <v>119</v>
      </c>
      <c r="C269" s="1123"/>
      <c r="D269" s="1122" t="s">
        <v>354</v>
      </c>
      <c r="E269" s="1123"/>
      <c r="F269" s="1122" t="s">
        <v>356</v>
      </c>
      <c r="G269" s="1123"/>
      <c r="H269" s="1122" t="s">
        <v>325</v>
      </c>
      <c r="I269" s="1123"/>
      <c r="J269" s="1122" t="s">
        <v>312</v>
      </c>
      <c r="K269" s="1123"/>
      <c r="L269" s="1123"/>
      <c r="M269" s="1122"/>
      <c r="N269" s="1123"/>
      <c r="O269" s="1123"/>
      <c r="P269" s="1122"/>
      <c r="Q269" s="1123"/>
      <c r="R269" s="1122"/>
      <c r="S269" s="1123"/>
      <c r="T269" s="1125" t="s">
        <v>368</v>
      </c>
      <c r="U269" s="1123"/>
      <c r="V269" s="1123"/>
      <c r="W269" s="1123"/>
      <c r="X269" s="1123"/>
      <c r="Y269" s="1123"/>
      <c r="Z269" s="1123"/>
      <c r="AA269" s="1123"/>
      <c r="AB269" s="1122" t="s">
        <v>305</v>
      </c>
      <c r="AC269" s="1123"/>
      <c r="AD269" s="1123"/>
      <c r="AE269" s="1123"/>
      <c r="AF269" s="1123"/>
      <c r="AG269" s="1122" t="s">
        <v>306</v>
      </c>
      <c r="AH269" s="1123"/>
      <c r="AI269" s="1123"/>
      <c r="AJ269" s="773" t="s">
        <v>85</v>
      </c>
      <c r="AK269" s="1124"/>
      <c r="AL269" s="1124"/>
      <c r="AM269" s="1124"/>
      <c r="AN269" s="1124"/>
      <c r="AO269" s="787">
        <v>3500000000</v>
      </c>
      <c r="AP269" s="774">
        <v>3240529999</v>
      </c>
      <c r="AQ269" s="774">
        <v>259470001</v>
      </c>
      <c r="AR269" s="783">
        <v>0</v>
      </c>
      <c r="AS269" s="774">
        <v>2833399729</v>
      </c>
      <c r="AT269" s="774">
        <v>407130270</v>
      </c>
      <c r="AU269" s="775">
        <v>1179432535</v>
      </c>
      <c r="AV269" s="774">
        <v>1653967194</v>
      </c>
      <c r="AW269" s="775">
        <v>1176101420</v>
      </c>
      <c r="AX269" s="775">
        <v>3331115</v>
      </c>
      <c r="AY269" s="775">
        <v>1176101420</v>
      </c>
      <c r="AZ269" s="775">
        <v>0</v>
      </c>
      <c r="BA269" s="775">
        <v>0</v>
      </c>
      <c r="BC269" s="776">
        <f t="shared" si="14"/>
        <v>0.80954277971428568</v>
      </c>
      <c r="BD269" s="776">
        <f t="shared" si="15"/>
        <v>0.4150848918218415</v>
      </c>
    </row>
    <row r="270" spans="1:56" ht="15" hidden="1" customHeight="1" x14ac:dyDescent="0.25">
      <c r="A270" s="642" t="str">
        <f t="shared" si="16"/>
        <v>C2502100070210</v>
      </c>
      <c r="B270" s="1089" t="s">
        <v>119</v>
      </c>
      <c r="C270" s="1120"/>
      <c r="D270" s="1089" t="s">
        <v>354</v>
      </c>
      <c r="E270" s="1120"/>
      <c r="F270" s="1089" t="s">
        <v>356</v>
      </c>
      <c r="G270" s="1120"/>
      <c r="H270" s="1089" t="s">
        <v>325</v>
      </c>
      <c r="I270" s="1120"/>
      <c r="J270" s="1089" t="s">
        <v>312</v>
      </c>
      <c r="K270" s="1120"/>
      <c r="L270" s="1120"/>
      <c r="M270" s="1089" t="s">
        <v>314</v>
      </c>
      <c r="N270" s="1120"/>
      <c r="O270" s="1120"/>
      <c r="P270" s="1089"/>
      <c r="Q270" s="1120"/>
      <c r="R270" s="1089"/>
      <c r="S270" s="1120"/>
      <c r="T270" s="1096" t="s">
        <v>358</v>
      </c>
      <c r="U270" s="1120"/>
      <c r="V270" s="1120"/>
      <c r="W270" s="1120"/>
      <c r="X270" s="1120"/>
      <c r="Y270" s="1120"/>
      <c r="Z270" s="1120"/>
      <c r="AA270" s="1120"/>
      <c r="AB270" s="1089" t="s">
        <v>305</v>
      </c>
      <c r="AC270" s="1120"/>
      <c r="AD270" s="1120"/>
      <c r="AE270" s="1120"/>
      <c r="AF270" s="1120"/>
      <c r="AG270" s="1089" t="s">
        <v>306</v>
      </c>
      <c r="AH270" s="1120"/>
      <c r="AI270" s="1120"/>
      <c r="AJ270" s="360" t="s">
        <v>85</v>
      </c>
      <c r="AK270" s="1090"/>
      <c r="AL270" s="1090"/>
      <c r="AM270" s="1090"/>
      <c r="AN270" s="1090"/>
      <c r="AO270" s="673">
        <v>3500000000</v>
      </c>
      <c r="AP270" s="673">
        <v>3240529999</v>
      </c>
      <c r="AQ270" s="673">
        <v>259470001</v>
      </c>
      <c r="AR270" s="782">
        <v>0</v>
      </c>
      <c r="AS270" s="673">
        <v>2833399729</v>
      </c>
      <c r="AT270" s="673">
        <v>407130270</v>
      </c>
      <c r="AU270" s="673">
        <v>1179432535</v>
      </c>
      <c r="AV270" s="673">
        <v>1653967194</v>
      </c>
      <c r="AW270" s="673">
        <v>1176101420</v>
      </c>
      <c r="AX270" s="673">
        <v>3331115</v>
      </c>
      <c r="AY270" s="673">
        <v>1176101420</v>
      </c>
      <c r="AZ270" s="674">
        <v>0</v>
      </c>
      <c r="BA270" s="674">
        <v>0</v>
      </c>
      <c r="BB270" s="676"/>
      <c r="BC270" s="677">
        <f t="shared" si="14"/>
        <v>0.80954277971428568</v>
      </c>
      <c r="BD270" s="677">
        <f t="shared" si="15"/>
        <v>0.4150848918218415</v>
      </c>
    </row>
    <row r="271" spans="1:56" ht="15" hidden="1" customHeight="1" x14ac:dyDescent="0.25">
      <c r="A271" s="642" t="str">
        <f t="shared" si="16"/>
        <v>C25021000702110</v>
      </c>
      <c r="B271" s="1091" t="s">
        <v>119</v>
      </c>
      <c r="C271" s="1120"/>
      <c r="D271" s="1091" t="s">
        <v>354</v>
      </c>
      <c r="E271" s="1120"/>
      <c r="F271" s="1091" t="s">
        <v>356</v>
      </c>
      <c r="G271" s="1120"/>
      <c r="H271" s="1091" t="s">
        <v>325</v>
      </c>
      <c r="I271" s="1120"/>
      <c r="J271" s="1091" t="s">
        <v>312</v>
      </c>
      <c r="K271" s="1120"/>
      <c r="L271" s="1120"/>
      <c r="M271" s="1091" t="s">
        <v>314</v>
      </c>
      <c r="N271" s="1120"/>
      <c r="O271" s="1120"/>
      <c r="P271" s="1091" t="s">
        <v>311</v>
      </c>
      <c r="Q271" s="1120"/>
      <c r="R271" s="1091"/>
      <c r="S271" s="1120"/>
      <c r="T271" s="1092" t="s">
        <v>364</v>
      </c>
      <c r="U271" s="1120"/>
      <c r="V271" s="1120"/>
      <c r="W271" s="1120"/>
      <c r="X271" s="1120"/>
      <c r="Y271" s="1120"/>
      <c r="Z271" s="1120"/>
      <c r="AA271" s="1120"/>
      <c r="AB271" s="1091" t="s">
        <v>305</v>
      </c>
      <c r="AC271" s="1120"/>
      <c r="AD271" s="1120"/>
      <c r="AE271" s="1120"/>
      <c r="AF271" s="1120"/>
      <c r="AG271" s="1091" t="s">
        <v>306</v>
      </c>
      <c r="AH271" s="1120"/>
      <c r="AI271" s="1120"/>
      <c r="AJ271" s="363" t="s">
        <v>85</v>
      </c>
      <c r="AK271" s="1093"/>
      <c r="AL271" s="1093"/>
      <c r="AM271" s="1093"/>
      <c r="AN271" s="1093"/>
      <c r="AO271" s="678">
        <v>2400000000</v>
      </c>
      <c r="AP271" s="678">
        <v>2215529999</v>
      </c>
      <c r="AQ271" s="678">
        <v>184470001</v>
      </c>
      <c r="AR271" s="784">
        <v>0</v>
      </c>
      <c r="AS271" s="678">
        <v>1950122331</v>
      </c>
      <c r="AT271" s="678">
        <v>265407668</v>
      </c>
      <c r="AU271" s="678">
        <v>762776652</v>
      </c>
      <c r="AV271" s="678">
        <v>1187345679</v>
      </c>
      <c r="AW271" s="678">
        <v>762776652</v>
      </c>
      <c r="AX271" s="679">
        <v>0</v>
      </c>
      <c r="AY271" s="678">
        <v>762776652</v>
      </c>
      <c r="AZ271" s="679">
        <v>0</v>
      </c>
      <c r="BA271" s="679">
        <v>0</v>
      </c>
      <c r="BB271" s="676"/>
      <c r="BC271" s="677">
        <f t="shared" si="14"/>
        <v>0.81255097124999998</v>
      </c>
      <c r="BD271" s="677">
        <f t="shared" si="15"/>
        <v>0.39114297594287689</v>
      </c>
    </row>
    <row r="272" spans="1:56" ht="15" hidden="1" customHeight="1" x14ac:dyDescent="0.25">
      <c r="A272" s="642" t="str">
        <f t="shared" si="16"/>
        <v>C25021000702210</v>
      </c>
      <c r="B272" s="1091" t="s">
        <v>119</v>
      </c>
      <c r="C272" s="1120"/>
      <c r="D272" s="1091" t="s">
        <v>354</v>
      </c>
      <c r="E272" s="1120"/>
      <c r="F272" s="1091" t="s">
        <v>356</v>
      </c>
      <c r="G272" s="1120"/>
      <c r="H272" s="1091" t="s">
        <v>325</v>
      </c>
      <c r="I272" s="1120"/>
      <c r="J272" s="1091" t="s">
        <v>312</v>
      </c>
      <c r="K272" s="1120"/>
      <c r="L272" s="1120"/>
      <c r="M272" s="1091" t="s">
        <v>314</v>
      </c>
      <c r="N272" s="1120"/>
      <c r="O272" s="1120"/>
      <c r="P272" s="1091" t="s">
        <v>314</v>
      </c>
      <c r="Q272" s="1120"/>
      <c r="R272" s="1091"/>
      <c r="S272" s="1120"/>
      <c r="T272" s="1092" t="s">
        <v>359</v>
      </c>
      <c r="U272" s="1120"/>
      <c r="V272" s="1120"/>
      <c r="W272" s="1120"/>
      <c r="X272" s="1120"/>
      <c r="Y272" s="1120"/>
      <c r="Z272" s="1120"/>
      <c r="AA272" s="1120"/>
      <c r="AB272" s="1091" t="s">
        <v>305</v>
      </c>
      <c r="AC272" s="1120"/>
      <c r="AD272" s="1120"/>
      <c r="AE272" s="1120"/>
      <c r="AF272" s="1120"/>
      <c r="AG272" s="1091" t="s">
        <v>306</v>
      </c>
      <c r="AH272" s="1120"/>
      <c r="AI272" s="1120"/>
      <c r="AJ272" s="363" t="s">
        <v>85</v>
      </c>
      <c r="AK272" s="1093"/>
      <c r="AL272" s="1093"/>
      <c r="AM272" s="1093"/>
      <c r="AN272" s="1093"/>
      <c r="AO272" s="678">
        <v>375000000</v>
      </c>
      <c r="AP272" s="678">
        <v>375000000</v>
      </c>
      <c r="AQ272" s="679">
        <v>0</v>
      </c>
      <c r="AR272" s="784">
        <v>0</v>
      </c>
      <c r="AS272" s="678">
        <v>375000000</v>
      </c>
      <c r="AT272" s="679">
        <v>0</v>
      </c>
      <c r="AU272" s="678">
        <v>75000000</v>
      </c>
      <c r="AV272" s="678">
        <v>300000000</v>
      </c>
      <c r="AW272" s="678">
        <v>75000000</v>
      </c>
      <c r="AX272" s="679">
        <v>0</v>
      </c>
      <c r="AY272" s="678">
        <v>75000000</v>
      </c>
      <c r="AZ272" s="679">
        <v>0</v>
      </c>
      <c r="BA272" s="679">
        <v>0</v>
      </c>
      <c r="BB272" s="676"/>
      <c r="BC272" s="677">
        <f t="shared" si="14"/>
        <v>1</v>
      </c>
      <c r="BD272" s="677">
        <f t="shared" si="15"/>
        <v>0.2</v>
      </c>
    </row>
    <row r="273" spans="1:56" ht="15" hidden="1" customHeight="1" x14ac:dyDescent="0.25">
      <c r="A273" s="642" t="str">
        <f t="shared" si="16"/>
        <v>C25021000702310</v>
      </c>
      <c r="B273" s="1091" t="s">
        <v>119</v>
      </c>
      <c r="C273" s="1120"/>
      <c r="D273" s="1091" t="s">
        <v>354</v>
      </c>
      <c r="E273" s="1120"/>
      <c r="F273" s="1091" t="s">
        <v>356</v>
      </c>
      <c r="G273" s="1120"/>
      <c r="H273" s="1091" t="s">
        <v>325</v>
      </c>
      <c r="I273" s="1120"/>
      <c r="J273" s="1091" t="s">
        <v>312</v>
      </c>
      <c r="K273" s="1120"/>
      <c r="L273" s="1120"/>
      <c r="M273" s="1091" t="s">
        <v>314</v>
      </c>
      <c r="N273" s="1120"/>
      <c r="O273" s="1120"/>
      <c r="P273" s="1091" t="s">
        <v>321</v>
      </c>
      <c r="Q273" s="1120"/>
      <c r="R273" s="1091"/>
      <c r="S273" s="1120"/>
      <c r="T273" s="1092" t="s">
        <v>360</v>
      </c>
      <c r="U273" s="1120"/>
      <c r="V273" s="1120"/>
      <c r="W273" s="1120"/>
      <c r="X273" s="1120"/>
      <c r="Y273" s="1120"/>
      <c r="Z273" s="1120"/>
      <c r="AA273" s="1120"/>
      <c r="AB273" s="1091" t="s">
        <v>305</v>
      </c>
      <c r="AC273" s="1120"/>
      <c r="AD273" s="1120"/>
      <c r="AE273" s="1120"/>
      <c r="AF273" s="1120"/>
      <c r="AG273" s="1091" t="s">
        <v>306</v>
      </c>
      <c r="AH273" s="1120"/>
      <c r="AI273" s="1120"/>
      <c r="AJ273" s="363" t="s">
        <v>85</v>
      </c>
      <c r="AK273" s="1093"/>
      <c r="AL273" s="1093"/>
      <c r="AM273" s="1093"/>
      <c r="AN273" s="1093"/>
      <c r="AO273" s="678">
        <v>150000000</v>
      </c>
      <c r="AP273" s="678">
        <v>150000000</v>
      </c>
      <c r="AQ273" s="679">
        <v>0</v>
      </c>
      <c r="AR273" s="784">
        <v>0</v>
      </c>
      <c r="AS273" s="678">
        <v>150000000</v>
      </c>
      <c r="AT273" s="679">
        <v>0</v>
      </c>
      <c r="AU273" s="678">
        <v>76781230</v>
      </c>
      <c r="AV273" s="678">
        <v>73218770</v>
      </c>
      <c r="AW273" s="678">
        <v>76781230</v>
      </c>
      <c r="AX273" s="679">
        <v>0</v>
      </c>
      <c r="AY273" s="678">
        <v>76781230</v>
      </c>
      <c r="AZ273" s="679">
        <v>0</v>
      </c>
      <c r="BA273" s="679">
        <v>0</v>
      </c>
      <c r="BB273" s="676"/>
      <c r="BC273" s="677">
        <f t="shared" si="14"/>
        <v>1</v>
      </c>
      <c r="BD273" s="677">
        <f t="shared" si="15"/>
        <v>0.51187486666666671</v>
      </c>
    </row>
    <row r="274" spans="1:56" ht="15" hidden="1" customHeight="1" x14ac:dyDescent="0.25">
      <c r="A274" s="642" t="str">
        <f t="shared" si="16"/>
        <v>C25021000702410</v>
      </c>
      <c r="B274" s="1091" t="s">
        <v>119</v>
      </c>
      <c r="C274" s="1120"/>
      <c r="D274" s="1091" t="s">
        <v>354</v>
      </c>
      <c r="E274" s="1120"/>
      <c r="F274" s="1091" t="s">
        <v>356</v>
      </c>
      <c r="G274" s="1120"/>
      <c r="H274" s="1091" t="s">
        <v>325</v>
      </c>
      <c r="I274" s="1120"/>
      <c r="J274" s="1091" t="s">
        <v>312</v>
      </c>
      <c r="K274" s="1120"/>
      <c r="L274" s="1120"/>
      <c r="M274" s="1091" t="s">
        <v>314</v>
      </c>
      <c r="N274" s="1120"/>
      <c r="O274" s="1120"/>
      <c r="P274" s="1091" t="s">
        <v>315</v>
      </c>
      <c r="Q274" s="1120"/>
      <c r="R274" s="1091"/>
      <c r="S274" s="1120"/>
      <c r="T274" s="1092" t="s">
        <v>104</v>
      </c>
      <c r="U274" s="1120"/>
      <c r="V274" s="1120"/>
      <c r="W274" s="1120"/>
      <c r="X274" s="1120"/>
      <c r="Y274" s="1120"/>
      <c r="Z274" s="1120"/>
      <c r="AA274" s="1120"/>
      <c r="AB274" s="1091" t="s">
        <v>305</v>
      </c>
      <c r="AC274" s="1120"/>
      <c r="AD274" s="1120"/>
      <c r="AE274" s="1120"/>
      <c r="AF274" s="1120"/>
      <c r="AG274" s="1091" t="s">
        <v>306</v>
      </c>
      <c r="AH274" s="1120"/>
      <c r="AI274" s="1120"/>
      <c r="AJ274" s="363" t="s">
        <v>85</v>
      </c>
      <c r="AK274" s="1093"/>
      <c r="AL274" s="1093"/>
      <c r="AM274" s="1093"/>
      <c r="AN274" s="1093"/>
      <c r="AO274" s="678">
        <v>500000000</v>
      </c>
      <c r="AP274" s="678">
        <v>500000000</v>
      </c>
      <c r="AQ274" s="679">
        <v>0</v>
      </c>
      <c r="AR274" s="784">
        <v>0</v>
      </c>
      <c r="AS274" s="678">
        <v>358277398</v>
      </c>
      <c r="AT274" s="678">
        <v>141722602</v>
      </c>
      <c r="AU274" s="678">
        <v>264874653</v>
      </c>
      <c r="AV274" s="678">
        <v>93402745</v>
      </c>
      <c r="AW274" s="678">
        <v>261543538</v>
      </c>
      <c r="AX274" s="678">
        <v>3331115</v>
      </c>
      <c r="AY274" s="678">
        <v>261543538</v>
      </c>
      <c r="AZ274" s="679">
        <v>0</v>
      </c>
      <c r="BA274" s="679">
        <v>0</v>
      </c>
      <c r="BB274" s="676"/>
      <c r="BC274" s="677">
        <f t="shared" si="14"/>
        <v>0.71655479600000005</v>
      </c>
      <c r="BD274" s="677">
        <f t="shared" si="15"/>
        <v>0.73000289568922239</v>
      </c>
    </row>
    <row r="275" spans="1:56" ht="15" hidden="1" customHeight="1" x14ac:dyDescent="0.25">
      <c r="A275" s="642" t="str">
        <f t="shared" si="16"/>
        <v>C25021000702610</v>
      </c>
      <c r="B275" s="1091" t="s">
        <v>119</v>
      </c>
      <c r="C275" s="1120"/>
      <c r="D275" s="1091" t="s">
        <v>354</v>
      </c>
      <c r="E275" s="1120"/>
      <c r="F275" s="1091" t="s">
        <v>356</v>
      </c>
      <c r="G275" s="1120"/>
      <c r="H275" s="1091" t="s">
        <v>325</v>
      </c>
      <c r="I275" s="1120"/>
      <c r="J275" s="1091" t="s">
        <v>312</v>
      </c>
      <c r="K275" s="1120"/>
      <c r="L275" s="1120"/>
      <c r="M275" s="1091" t="s">
        <v>314</v>
      </c>
      <c r="N275" s="1120"/>
      <c r="O275" s="1120"/>
      <c r="P275" s="1091" t="s">
        <v>324</v>
      </c>
      <c r="Q275" s="1120"/>
      <c r="R275" s="1091"/>
      <c r="S275" s="1120"/>
      <c r="T275" s="1092" t="s">
        <v>361</v>
      </c>
      <c r="U275" s="1120"/>
      <c r="V275" s="1120"/>
      <c r="W275" s="1120"/>
      <c r="X275" s="1120"/>
      <c r="Y275" s="1120"/>
      <c r="Z275" s="1120"/>
      <c r="AA275" s="1120"/>
      <c r="AB275" s="1091" t="s">
        <v>305</v>
      </c>
      <c r="AC275" s="1120"/>
      <c r="AD275" s="1120"/>
      <c r="AE275" s="1120"/>
      <c r="AF275" s="1120"/>
      <c r="AG275" s="1091" t="s">
        <v>306</v>
      </c>
      <c r="AH275" s="1120"/>
      <c r="AI275" s="1120"/>
      <c r="AJ275" s="363" t="s">
        <v>85</v>
      </c>
      <c r="AK275" s="1093"/>
      <c r="AL275" s="1093"/>
      <c r="AM275" s="1093"/>
      <c r="AN275" s="1093"/>
      <c r="AO275" s="678">
        <v>75000000</v>
      </c>
      <c r="AP275" s="679">
        <v>0</v>
      </c>
      <c r="AQ275" s="678">
        <v>75000000</v>
      </c>
      <c r="AR275" s="784">
        <v>0</v>
      </c>
      <c r="AS275" s="679">
        <v>0</v>
      </c>
      <c r="AT275" s="679">
        <v>0</v>
      </c>
      <c r="AU275" s="679">
        <v>0</v>
      </c>
      <c r="AV275" s="679">
        <v>0</v>
      </c>
      <c r="AW275" s="679">
        <v>0</v>
      </c>
      <c r="AX275" s="679">
        <v>0</v>
      </c>
      <c r="AY275" s="679">
        <v>0</v>
      </c>
      <c r="AZ275" s="679">
        <v>0</v>
      </c>
      <c r="BA275" s="679">
        <v>0</v>
      </c>
      <c r="BB275" s="676"/>
      <c r="BC275" s="677">
        <f t="shared" si="14"/>
        <v>0</v>
      </c>
      <c r="BD275" s="677" t="e">
        <f t="shared" si="15"/>
        <v>#DIV/0!</v>
      </c>
    </row>
    <row r="276" spans="1:56" s="695" customFormat="1" ht="15" hidden="1" customHeight="1" x14ac:dyDescent="0.25">
      <c r="A276" s="689" t="str">
        <f t="shared" si="16"/>
        <v>C250210007021110</v>
      </c>
      <c r="B276" s="1126" t="s">
        <v>119</v>
      </c>
      <c r="C276" s="1127"/>
      <c r="D276" s="1126" t="s">
        <v>354</v>
      </c>
      <c r="E276" s="1127"/>
      <c r="F276" s="1126" t="s">
        <v>356</v>
      </c>
      <c r="G276" s="1127"/>
      <c r="H276" s="1126" t="s">
        <v>325</v>
      </c>
      <c r="I276" s="1127"/>
      <c r="J276" s="1126" t="s">
        <v>312</v>
      </c>
      <c r="K276" s="1127"/>
      <c r="L276" s="1127"/>
      <c r="M276" s="1126" t="s">
        <v>314</v>
      </c>
      <c r="N276" s="1127"/>
      <c r="O276" s="1127"/>
      <c r="P276" s="1126" t="s">
        <v>100</v>
      </c>
      <c r="Q276" s="1127"/>
      <c r="R276" s="1126"/>
      <c r="S276" s="1127"/>
      <c r="T276" s="1130" t="s">
        <v>362</v>
      </c>
      <c r="U276" s="1127"/>
      <c r="V276" s="1127"/>
      <c r="W276" s="1127"/>
      <c r="X276" s="1127"/>
      <c r="Y276" s="1127"/>
      <c r="Z276" s="1127"/>
      <c r="AA276" s="1127"/>
      <c r="AB276" s="1126" t="s">
        <v>305</v>
      </c>
      <c r="AC276" s="1127"/>
      <c r="AD276" s="1127"/>
      <c r="AE276" s="1127"/>
      <c r="AF276" s="1127"/>
      <c r="AG276" s="1126" t="s">
        <v>306</v>
      </c>
      <c r="AH276" s="1127"/>
      <c r="AI276" s="1127"/>
      <c r="AJ276" s="690" t="s">
        <v>85</v>
      </c>
      <c r="AK276" s="1128"/>
      <c r="AL276" s="1128"/>
      <c r="AM276" s="1128"/>
      <c r="AN276" s="1128"/>
      <c r="AO276" s="692">
        <v>0</v>
      </c>
      <c r="AP276" s="692">
        <v>0</v>
      </c>
      <c r="AQ276" s="692">
        <v>0</v>
      </c>
      <c r="AR276" s="784">
        <v>0</v>
      </c>
      <c r="AS276" s="692">
        <v>0</v>
      </c>
      <c r="AT276" s="692">
        <v>0</v>
      </c>
      <c r="AU276" s="692">
        <v>0</v>
      </c>
      <c r="AV276" s="692">
        <v>0</v>
      </c>
      <c r="AW276" s="692">
        <v>0</v>
      </c>
      <c r="AX276" s="692">
        <v>0</v>
      </c>
      <c r="AY276" s="692">
        <v>0</v>
      </c>
      <c r="AZ276" s="692">
        <v>0</v>
      </c>
      <c r="BA276" s="692">
        <v>0</v>
      </c>
      <c r="BB276" s="693"/>
      <c r="BC276" s="694" t="e">
        <f t="shared" si="14"/>
        <v>#DIV/0!</v>
      </c>
      <c r="BD276" s="694" t="e">
        <f t="shared" si="15"/>
        <v>#DIV/0!</v>
      </c>
    </row>
    <row r="277" spans="1:56" ht="15" hidden="1" customHeight="1" x14ac:dyDescent="0.25">
      <c r="A277" s="737" t="str">
        <f t="shared" si="16"/>
        <v>C259910</v>
      </c>
      <c r="B277" s="1089" t="s">
        <v>119</v>
      </c>
      <c r="C277" s="1089"/>
      <c r="D277" s="1089" t="s">
        <v>369</v>
      </c>
      <c r="E277" s="1089"/>
      <c r="F277" s="1089"/>
      <c r="G277" s="1089"/>
      <c r="H277" s="1089"/>
      <c r="I277" s="1089"/>
      <c r="J277" s="1089"/>
      <c r="K277" s="1089"/>
      <c r="L277" s="1089"/>
      <c r="M277" s="1089"/>
      <c r="N277" s="1089"/>
      <c r="O277" s="1089"/>
      <c r="P277" s="1089"/>
      <c r="Q277" s="1089"/>
      <c r="R277" s="1089"/>
      <c r="S277" s="1089"/>
      <c r="T277" s="1096" t="s">
        <v>370</v>
      </c>
      <c r="U277" s="1096"/>
      <c r="V277" s="1096"/>
      <c r="W277" s="1096"/>
      <c r="X277" s="1096"/>
      <c r="Y277" s="1096"/>
      <c r="Z277" s="1096"/>
      <c r="AA277" s="1096"/>
      <c r="AB277" s="1089" t="s">
        <v>305</v>
      </c>
      <c r="AC277" s="1089"/>
      <c r="AD277" s="1089"/>
      <c r="AE277" s="1089"/>
      <c r="AF277" s="1089"/>
      <c r="AG277" s="1089" t="s">
        <v>306</v>
      </c>
      <c r="AH277" s="1089"/>
      <c r="AI277" s="1089"/>
      <c r="AJ277" s="360" t="s">
        <v>85</v>
      </c>
      <c r="AK277" s="1090"/>
      <c r="AL277" s="1090"/>
      <c r="AM277" s="1090"/>
      <c r="AN277" s="1090"/>
      <c r="AO277" s="673">
        <v>9670420000</v>
      </c>
      <c r="AP277" s="673">
        <v>503332000</v>
      </c>
      <c r="AQ277" s="673">
        <v>770588000</v>
      </c>
      <c r="AR277" s="782">
        <v>8396500000</v>
      </c>
      <c r="AS277" s="674">
        <v>0</v>
      </c>
      <c r="AT277" s="673">
        <v>503332000</v>
      </c>
      <c r="AU277" s="674">
        <v>0</v>
      </c>
      <c r="AV277" s="674">
        <v>0</v>
      </c>
      <c r="AW277" s="674">
        <v>0</v>
      </c>
      <c r="AX277" s="674">
        <v>0</v>
      </c>
      <c r="AY277" s="674">
        <v>0</v>
      </c>
      <c r="AZ277" s="674">
        <v>0</v>
      </c>
      <c r="BA277" s="674">
        <v>0</v>
      </c>
      <c r="BB277" s="676"/>
      <c r="BC277" s="677">
        <f t="shared" si="14"/>
        <v>0</v>
      </c>
      <c r="BD277" s="677" t="e">
        <f t="shared" si="15"/>
        <v>#DIV/0!</v>
      </c>
    </row>
    <row r="278" spans="1:56" ht="15" hidden="1" customHeight="1" x14ac:dyDescent="0.25">
      <c r="A278" s="642" t="str">
        <f t="shared" si="16"/>
        <v>C259913</v>
      </c>
      <c r="B278" s="1089" t="s">
        <v>119</v>
      </c>
      <c r="C278" s="1120"/>
      <c r="D278" s="1089" t="s">
        <v>369</v>
      </c>
      <c r="E278" s="1120"/>
      <c r="F278" s="1089"/>
      <c r="G278" s="1120"/>
      <c r="H278" s="1089"/>
      <c r="I278" s="1120"/>
      <c r="J278" s="1089"/>
      <c r="K278" s="1120"/>
      <c r="L278" s="1120"/>
      <c r="M278" s="1089"/>
      <c r="N278" s="1120"/>
      <c r="O278" s="1120"/>
      <c r="P278" s="1089"/>
      <c r="Q278" s="1120"/>
      <c r="R278" s="1089"/>
      <c r="S278" s="1120"/>
      <c r="T278" s="1096" t="s">
        <v>370</v>
      </c>
      <c r="U278" s="1120"/>
      <c r="V278" s="1120"/>
      <c r="W278" s="1120"/>
      <c r="X278" s="1120"/>
      <c r="Y278" s="1120"/>
      <c r="Z278" s="1120"/>
      <c r="AA278" s="1120"/>
      <c r="AB278" s="1089" t="s">
        <v>305</v>
      </c>
      <c r="AC278" s="1120"/>
      <c r="AD278" s="1120"/>
      <c r="AE278" s="1120"/>
      <c r="AF278" s="1120"/>
      <c r="AG278" s="1089" t="s">
        <v>306</v>
      </c>
      <c r="AH278" s="1120"/>
      <c r="AI278" s="1120"/>
      <c r="AJ278" s="360" t="s">
        <v>335</v>
      </c>
      <c r="AK278" s="1090"/>
      <c r="AL278" s="1090"/>
      <c r="AM278" s="1090"/>
      <c r="AN278" s="1090"/>
      <c r="AO278" s="673">
        <v>5000000000</v>
      </c>
      <c r="AP278" s="673">
        <v>5000000000</v>
      </c>
      <c r="AQ278" s="674">
        <v>0</v>
      </c>
      <c r="AR278" s="782">
        <v>0</v>
      </c>
      <c r="AS278" s="673">
        <v>5000000000</v>
      </c>
      <c r="AT278" s="674">
        <v>0</v>
      </c>
      <c r="AU278" s="673">
        <v>241645683.05000001</v>
      </c>
      <c r="AV278" s="673">
        <v>4758354316.9499998</v>
      </c>
      <c r="AW278" s="673">
        <v>241645683.05000001</v>
      </c>
      <c r="AX278" s="674">
        <v>0</v>
      </c>
      <c r="AY278" s="673">
        <v>241645683.05000001</v>
      </c>
      <c r="AZ278" s="674">
        <v>0</v>
      </c>
      <c r="BA278" s="674">
        <v>0</v>
      </c>
      <c r="BB278" s="676"/>
      <c r="BC278" s="677">
        <f t="shared" si="14"/>
        <v>1</v>
      </c>
      <c r="BD278" s="677">
        <f t="shared" si="15"/>
        <v>4.8329136610000004E-2</v>
      </c>
    </row>
    <row r="279" spans="1:56" ht="15" hidden="1" customHeight="1" x14ac:dyDescent="0.25">
      <c r="A279" s="642" t="str">
        <f t="shared" si="16"/>
        <v>C2599100010</v>
      </c>
      <c r="B279" s="1089" t="s">
        <v>119</v>
      </c>
      <c r="C279" s="1120"/>
      <c r="D279" s="1089" t="s">
        <v>369</v>
      </c>
      <c r="E279" s="1120"/>
      <c r="F279" s="1089" t="s">
        <v>356</v>
      </c>
      <c r="G279" s="1120"/>
      <c r="H279" s="1089"/>
      <c r="I279" s="1120"/>
      <c r="J279" s="1089"/>
      <c r="K279" s="1120"/>
      <c r="L279" s="1120"/>
      <c r="M279" s="1089"/>
      <c r="N279" s="1120"/>
      <c r="O279" s="1120"/>
      <c r="P279" s="1089"/>
      <c r="Q279" s="1120"/>
      <c r="R279" s="1089"/>
      <c r="S279" s="1120"/>
      <c r="T279" s="1096" t="s">
        <v>357</v>
      </c>
      <c r="U279" s="1120"/>
      <c r="V279" s="1120"/>
      <c r="W279" s="1120"/>
      <c r="X279" s="1120"/>
      <c r="Y279" s="1120"/>
      <c r="Z279" s="1120"/>
      <c r="AA279" s="1120"/>
      <c r="AB279" s="1089" t="s">
        <v>305</v>
      </c>
      <c r="AC279" s="1120"/>
      <c r="AD279" s="1120"/>
      <c r="AE279" s="1120"/>
      <c r="AF279" s="1120"/>
      <c r="AG279" s="1089" t="s">
        <v>306</v>
      </c>
      <c r="AH279" s="1120"/>
      <c r="AI279" s="1120"/>
      <c r="AJ279" s="360" t="s">
        <v>85</v>
      </c>
      <c r="AK279" s="1090"/>
      <c r="AL279" s="1090"/>
      <c r="AM279" s="1090"/>
      <c r="AN279" s="1090"/>
      <c r="AO279" s="673">
        <v>9670420000</v>
      </c>
      <c r="AP279" s="673">
        <v>503332000</v>
      </c>
      <c r="AQ279" s="673">
        <v>770588000</v>
      </c>
      <c r="AR279" s="782">
        <v>8396500000</v>
      </c>
      <c r="AS279" s="674">
        <v>0</v>
      </c>
      <c r="AT279" s="673">
        <v>503332000</v>
      </c>
      <c r="AU279" s="674">
        <v>0</v>
      </c>
      <c r="AV279" s="674">
        <v>0</v>
      </c>
      <c r="AW279" s="674">
        <v>0</v>
      </c>
      <c r="AX279" s="674">
        <v>0</v>
      </c>
      <c r="AY279" s="674">
        <v>0</v>
      </c>
      <c r="AZ279" s="674">
        <v>0</v>
      </c>
      <c r="BA279" s="674">
        <v>0</v>
      </c>
      <c r="BB279" s="676"/>
      <c r="BC279" s="677">
        <f t="shared" si="14"/>
        <v>0</v>
      </c>
      <c r="BD279" s="677" t="e">
        <f t="shared" si="15"/>
        <v>#DIV/0!</v>
      </c>
    </row>
    <row r="280" spans="1:56" ht="15" hidden="1" customHeight="1" x14ac:dyDescent="0.25">
      <c r="A280" s="642" t="str">
        <f t="shared" si="16"/>
        <v>C2599100013</v>
      </c>
      <c r="B280" s="1089" t="s">
        <v>119</v>
      </c>
      <c r="C280" s="1120"/>
      <c r="D280" s="1089" t="s">
        <v>369</v>
      </c>
      <c r="E280" s="1120"/>
      <c r="F280" s="1089" t="s">
        <v>356</v>
      </c>
      <c r="G280" s="1120"/>
      <c r="H280" s="1089"/>
      <c r="I280" s="1120"/>
      <c r="J280" s="1089"/>
      <c r="K280" s="1120"/>
      <c r="L280" s="1120"/>
      <c r="M280" s="1089"/>
      <c r="N280" s="1120"/>
      <c r="O280" s="1120"/>
      <c r="P280" s="1089"/>
      <c r="Q280" s="1120"/>
      <c r="R280" s="1089"/>
      <c r="S280" s="1120"/>
      <c r="T280" s="1096" t="s">
        <v>357</v>
      </c>
      <c r="U280" s="1120"/>
      <c r="V280" s="1120"/>
      <c r="W280" s="1120"/>
      <c r="X280" s="1120"/>
      <c r="Y280" s="1120"/>
      <c r="Z280" s="1120"/>
      <c r="AA280" s="1120"/>
      <c r="AB280" s="1089" t="s">
        <v>305</v>
      </c>
      <c r="AC280" s="1120"/>
      <c r="AD280" s="1120"/>
      <c r="AE280" s="1120"/>
      <c r="AF280" s="1120"/>
      <c r="AG280" s="1089" t="s">
        <v>306</v>
      </c>
      <c r="AH280" s="1120"/>
      <c r="AI280" s="1120"/>
      <c r="AJ280" s="360" t="s">
        <v>335</v>
      </c>
      <c r="AK280" s="1090"/>
      <c r="AL280" s="1090"/>
      <c r="AM280" s="1090"/>
      <c r="AN280" s="1090"/>
      <c r="AO280" s="673">
        <v>5000000000</v>
      </c>
      <c r="AP280" s="673">
        <v>5000000000</v>
      </c>
      <c r="AQ280" s="674">
        <v>0</v>
      </c>
      <c r="AR280" s="782">
        <v>0</v>
      </c>
      <c r="AS280" s="673">
        <v>5000000000</v>
      </c>
      <c r="AT280" s="674">
        <v>0</v>
      </c>
      <c r="AU280" s="673">
        <v>241645683.05000001</v>
      </c>
      <c r="AV280" s="673">
        <v>4758354316.9499998</v>
      </c>
      <c r="AW280" s="673">
        <v>241645683.05000001</v>
      </c>
      <c r="AX280" s="674">
        <v>0</v>
      </c>
      <c r="AY280" s="673">
        <v>241645683.05000001</v>
      </c>
      <c r="AZ280" s="674">
        <v>0</v>
      </c>
      <c r="BA280" s="674">
        <v>0</v>
      </c>
      <c r="BB280" s="676"/>
      <c r="BC280" s="677">
        <f t="shared" si="14"/>
        <v>1</v>
      </c>
      <c r="BD280" s="677">
        <f t="shared" si="15"/>
        <v>4.8329136610000004E-2</v>
      </c>
    </row>
    <row r="281" spans="1:56" s="772" customFormat="1" ht="15" customHeight="1" x14ac:dyDescent="0.3">
      <c r="A281" s="772" t="str">
        <f t="shared" si="16"/>
        <v>C25991000110</v>
      </c>
      <c r="B281" s="1122" t="s">
        <v>119</v>
      </c>
      <c r="C281" s="1123"/>
      <c r="D281" s="1122" t="s">
        <v>369</v>
      </c>
      <c r="E281" s="1123"/>
      <c r="F281" s="1122" t="s">
        <v>356</v>
      </c>
      <c r="G281" s="1123"/>
      <c r="H281" s="1122" t="s">
        <v>311</v>
      </c>
      <c r="I281" s="1123"/>
      <c r="J281" s="1122"/>
      <c r="K281" s="1123"/>
      <c r="L281" s="1123"/>
      <c r="M281" s="1122"/>
      <c r="N281" s="1123"/>
      <c r="O281" s="1123"/>
      <c r="P281" s="1122"/>
      <c r="Q281" s="1123"/>
      <c r="R281" s="1122"/>
      <c r="S281" s="1123"/>
      <c r="T281" s="1125" t="s">
        <v>208</v>
      </c>
      <c r="U281" s="1123"/>
      <c r="V281" s="1123"/>
      <c r="W281" s="1123"/>
      <c r="X281" s="1123"/>
      <c r="Y281" s="1123"/>
      <c r="Z281" s="1123"/>
      <c r="AA281" s="1123"/>
      <c r="AB281" s="1122" t="s">
        <v>305</v>
      </c>
      <c r="AC281" s="1123"/>
      <c r="AD281" s="1123"/>
      <c r="AE281" s="1123"/>
      <c r="AF281" s="1123"/>
      <c r="AG281" s="1122" t="s">
        <v>306</v>
      </c>
      <c r="AH281" s="1123"/>
      <c r="AI281" s="1123"/>
      <c r="AJ281" s="773" t="s">
        <v>85</v>
      </c>
      <c r="AK281" s="1124"/>
      <c r="AL281" s="1124"/>
      <c r="AM281" s="1124"/>
      <c r="AN281" s="1124"/>
      <c r="AO281" s="774">
        <v>8396500000</v>
      </c>
      <c r="AP281" s="774">
        <v>0</v>
      </c>
      <c r="AQ281" s="774">
        <v>0</v>
      </c>
      <c r="AR281" s="783">
        <v>8396500000</v>
      </c>
      <c r="AS281" s="774">
        <v>0</v>
      </c>
      <c r="AT281" s="774">
        <v>0</v>
      </c>
      <c r="AU281" s="775">
        <v>0</v>
      </c>
      <c r="AV281" s="774">
        <v>0</v>
      </c>
      <c r="AW281" s="775">
        <v>0</v>
      </c>
      <c r="AX281" s="775">
        <v>0</v>
      </c>
      <c r="AY281" s="775">
        <v>0</v>
      </c>
      <c r="AZ281" s="775">
        <v>0</v>
      </c>
      <c r="BA281" s="775">
        <v>0</v>
      </c>
      <c r="BC281" s="776">
        <f t="shared" si="14"/>
        <v>0</v>
      </c>
      <c r="BD281" s="776" t="e">
        <f t="shared" si="15"/>
        <v>#DIV/0!</v>
      </c>
    </row>
    <row r="282" spans="1:56" s="772" customFormat="1" ht="15" customHeight="1" x14ac:dyDescent="0.3">
      <c r="A282" s="772" t="str">
        <f t="shared" si="16"/>
        <v>C25991000113</v>
      </c>
      <c r="B282" s="1122" t="s">
        <v>119</v>
      </c>
      <c r="C282" s="1123"/>
      <c r="D282" s="1122" t="s">
        <v>369</v>
      </c>
      <c r="E282" s="1123"/>
      <c r="F282" s="1122" t="s">
        <v>356</v>
      </c>
      <c r="G282" s="1123"/>
      <c r="H282" s="1122" t="s">
        <v>311</v>
      </c>
      <c r="I282" s="1123"/>
      <c r="J282" s="1122"/>
      <c r="K282" s="1123"/>
      <c r="L282" s="1123"/>
      <c r="M282" s="1122"/>
      <c r="N282" s="1123"/>
      <c r="O282" s="1123"/>
      <c r="P282" s="1122"/>
      <c r="Q282" s="1123"/>
      <c r="R282" s="1122"/>
      <c r="S282" s="1123"/>
      <c r="T282" s="1125" t="s">
        <v>208</v>
      </c>
      <c r="U282" s="1123"/>
      <c r="V282" s="1123"/>
      <c r="W282" s="1123"/>
      <c r="X282" s="1123"/>
      <c r="Y282" s="1123"/>
      <c r="Z282" s="1123"/>
      <c r="AA282" s="1123"/>
      <c r="AB282" s="1122" t="s">
        <v>305</v>
      </c>
      <c r="AC282" s="1123"/>
      <c r="AD282" s="1123"/>
      <c r="AE282" s="1123"/>
      <c r="AF282" s="1123"/>
      <c r="AG282" s="1122" t="s">
        <v>306</v>
      </c>
      <c r="AH282" s="1123"/>
      <c r="AI282" s="1123"/>
      <c r="AJ282" s="773" t="s">
        <v>335</v>
      </c>
      <c r="AK282" s="1124"/>
      <c r="AL282" s="1124"/>
      <c r="AM282" s="1124"/>
      <c r="AN282" s="1124"/>
      <c r="AO282" s="774">
        <v>5000000000</v>
      </c>
      <c r="AP282" s="774">
        <v>5000000000</v>
      </c>
      <c r="AQ282" s="774">
        <v>0</v>
      </c>
      <c r="AR282" s="783">
        <v>0</v>
      </c>
      <c r="AS282" s="774">
        <v>5000000000</v>
      </c>
      <c r="AT282" s="774">
        <v>0</v>
      </c>
      <c r="AU282" s="775">
        <v>241645683.05000001</v>
      </c>
      <c r="AV282" s="774">
        <v>4758354316.9499998</v>
      </c>
      <c r="AW282" s="775">
        <v>241645683.05000001</v>
      </c>
      <c r="AX282" s="775">
        <v>0</v>
      </c>
      <c r="AY282" s="775">
        <v>241645683.05000001</v>
      </c>
      <c r="AZ282" s="775">
        <v>0</v>
      </c>
      <c r="BA282" s="775">
        <v>0</v>
      </c>
      <c r="BC282" s="776">
        <f t="shared" si="14"/>
        <v>1</v>
      </c>
      <c r="BD282" s="776">
        <f t="shared" si="15"/>
        <v>4.8329136610000004E-2</v>
      </c>
    </row>
    <row r="283" spans="1:56" s="772" customFormat="1" ht="15" customHeight="1" x14ac:dyDescent="0.3">
      <c r="A283" s="772" t="str">
        <f t="shared" si="16"/>
        <v>C25991000210</v>
      </c>
      <c r="B283" s="1122" t="s">
        <v>119</v>
      </c>
      <c r="C283" s="1123"/>
      <c r="D283" s="1122" t="s">
        <v>369</v>
      </c>
      <c r="E283" s="1123"/>
      <c r="F283" s="1122" t="s">
        <v>356</v>
      </c>
      <c r="G283" s="1123"/>
      <c r="H283" s="1122" t="s">
        <v>314</v>
      </c>
      <c r="I283" s="1123"/>
      <c r="J283" s="1122" t="s">
        <v>268</v>
      </c>
      <c r="K283" s="1123"/>
      <c r="L283" s="1123"/>
      <c r="M283" s="1122" t="s">
        <v>268</v>
      </c>
      <c r="N283" s="1123"/>
      <c r="O283" s="1123"/>
      <c r="P283" s="1122" t="s">
        <v>268</v>
      </c>
      <c r="Q283" s="1123"/>
      <c r="R283" s="1122" t="s">
        <v>268</v>
      </c>
      <c r="S283" s="1123"/>
      <c r="T283" s="1125" t="s">
        <v>681</v>
      </c>
      <c r="U283" s="1123"/>
      <c r="V283" s="1123"/>
      <c r="W283" s="1123"/>
      <c r="X283" s="1123"/>
      <c r="Y283" s="1123"/>
      <c r="Z283" s="1123"/>
      <c r="AA283" s="1123"/>
      <c r="AB283" s="1122" t="s">
        <v>305</v>
      </c>
      <c r="AC283" s="1123"/>
      <c r="AD283" s="1123"/>
      <c r="AE283" s="1123"/>
      <c r="AF283" s="1123"/>
      <c r="AG283" s="1122" t="s">
        <v>306</v>
      </c>
      <c r="AH283" s="1123"/>
      <c r="AI283" s="1123"/>
      <c r="AJ283" s="773" t="s">
        <v>85</v>
      </c>
      <c r="AK283" s="1124"/>
      <c r="AL283" s="1124"/>
      <c r="AM283" s="1124"/>
      <c r="AN283" s="1124"/>
      <c r="AO283" s="774">
        <v>323920000</v>
      </c>
      <c r="AP283" s="774">
        <v>0</v>
      </c>
      <c r="AQ283" s="774">
        <v>323920000</v>
      </c>
      <c r="AR283" s="783">
        <v>0</v>
      </c>
      <c r="AS283" s="774">
        <v>0</v>
      </c>
      <c r="AT283" s="774">
        <v>0</v>
      </c>
      <c r="AU283" s="775">
        <v>0</v>
      </c>
      <c r="AV283" s="774">
        <v>0</v>
      </c>
      <c r="AW283" s="775">
        <v>0</v>
      </c>
      <c r="AX283" s="775">
        <v>0</v>
      </c>
      <c r="AY283" s="775">
        <v>0</v>
      </c>
      <c r="AZ283" s="775">
        <v>0</v>
      </c>
      <c r="BA283" s="775">
        <v>0</v>
      </c>
      <c r="BC283" s="776">
        <f t="shared" si="14"/>
        <v>0</v>
      </c>
      <c r="BD283" s="776" t="e">
        <f t="shared" si="15"/>
        <v>#DIV/0!</v>
      </c>
    </row>
    <row r="284" spans="1:56" s="695" customFormat="1" ht="15" hidden="1" customHeight="1" x14ac:dyDescent="0.25">
      <c r="A284" s="689" t="str">
        <f t="shared" si="16"/>
        <v>C259910004010</v>
      </c>
      <c r="B284" s="1132" t="s">
        <v>119</v>
      </c>
      <c r="C284" s="1127"/>
      <c r="D284" s="1132" t="s">
        <v>369</v>
      </c>
      <c r="E284" s="1127"/>
      <c r="F284" s="1132" t="s">
        <v>356</v>
      </c>
      <c r="G284" s="1127"/>
      <c r="H284" s="1132" t="s">
        <v>315</v>
      </c>
      <c r="I284" s="1127"/>
      <c r="J284" s="1132" t="s">
        <v>312</v>
      </c>
      <c r="K284" s="1127"/>
      <c r="L284" s="1127"/>
      <c r="M284" s="1132"/>
      <c r="N284" s="1127"/>
      <c r="O284" s="1127"/>
      <c r="P284" s="1132"/>
      <c r="Q284" s="1127"/>
      <c r="R284" s="1132"/>
      <c r="S284" s="1127"/>
      <c r="T284" s="1133" t="s">
        <v>682</v>
      </c>
      <c r="U284" s="1127"/>
      <c r="V284" s="1127"/>
      <c r="W284" s="1127"/>
      <c r="X284" s="1127"/>
      <c r="Y284" s="1127"/>
      <c r="Z284" s="1127"/>
      <c r="AA284" s="1127"/>
      <c r="AB284" s="1132" t="s">
        <v>305</v>
      </c>
      <c r="AC284" s="1127"/>
      <c r="AD284" s="1127"/>
      <c r="AE284" s="1127"/>
      <c r="AF284" s="1127"/>
      <c r="AG284" s="1132" t="s">
        <v>306</v>
      </c>
      <c r="AH284" s="1127"/>
      <c r="AI284" s="1127"/>
      <c r="AJ284" s="696" t="s">
        <v>85</v>
      </c>
      <c r="AK284" s="1131"/>
      <c r="AL284" s="1131"/>
      <c r="AM284" s="1131"/>
      <c r="AN284" s="1131"/>
      <c r="AO284" s="697">
        <v>350000000</v>
      </c>
      <c r="AP284" s="697">
        <v>120000000</v>
      </c>
      <c r="AQ284" s="697">
        <v>230000000</v>
      </c>
      <c r="AR284" s="782">
        <v>0</v>
      </c>
      <c r="AS284" s="698">
        <v>0</v>
      </c>
      <c r="AT284" s="697">
        <v>120000000</v>
      </c>
      <c r="AU284" s="698">
        <v>0</v>
      </c>
      <c r="AV284" s="698">
        <v>0</v>
      </c>
      <c r="AW284" s="698">
        <v>0</v>
      </c>
      <c r="AX284" s="698">
        <v>0</v>
      </c>
      <c r="AY284" s="698">
        <v>0</v>
      </c>
      <c r="AZ284" s="698">
        <v>0</v>
      </c>
      <c r="BA284" s="698">
        <v>0</v>
      </c>
      <c r="BB284" s="693"/>
      <c r="BC284" s="694">
        <f t="shared" si="14"/>
        <v>0</v>
      </c>
      <c r="BD284" s="694" t="e">
        <f t="shared" si="15"/>
        <v>#DIV/0!</v>
      </c>
    </row>
    <row r="285" spans="1:56" s="772" customFormat="1" ht="15" customHeight="1" x14ac:dyDescent="0.3">
      <c r="A285" s="772" t="str">
        <f t="shared" si="16"/>
        <v>C25991000410</v>
      </c>
      <c r="B285" s="1122" t="s">
        <v>119</v>
      </c>
      <c r="C285" s="1123"/>
      <c r="D285" s="1122" t="s">
        <v>369</v>
      </c>
      <c r="E285" s="1123"/>
      <c r="F285" s="1122" t="s">
        <v>356</v>
      </c>
      <c r="G285" s="1123"/>
      <c r="H285" s="1122" t="s">
        <v>315</v>
      </c>
      <c r="I285" s="1123"/>
      <c r="J285" s="1122" t="s">
        <v>268</v>
      </c>
      <c r="K285" s="1123"/>
      <c r="L285" s="1123"/>
      <c r="M285" s="1122" t="s">
        <v>268</v>
      </c>
      <c r="N285" s="1123"/>
      <c r="O285" s="1123"/>
      <c r="P285" s="1122" t="s">
        <v>268</v>
      </c>
      <c r="Q285" s="1123"/>
      <c r="R285" s="1122" t="s">
        <v>268</v>
      </c>
      <c r="S285" s="1123"/>
      <c r="T285" s="1125" t="s">
        <v>682</v>
      </c>
      <c r="U285" s="1123"/>
      <c r="V285" s="1123"/>
      <c r="W285" s="1123"/>
      <c r="X285" s="1123"/>
      <c r="Y285" s="1123"/>
      <c r="Z285" s="1123"/>
      <c r="AA285" s="1123"/>
      <c r="AB285" s="1122" t="s">
        <v>305</v>
      </c>
      <c r="AC285" s="1123"/>
      <c r="AD285" s="1123"/>
      <c r="AE285" s="1123"/>
      <c r="AF285" s="1123"/>
      <c r="AG285" s="1122" t="s">
        <v>306</v>
      </c>
      <c r="AH285" s="1123"/>
      <c r="AI285" s="1123"/>
      <c r="AJ285" s="773" t="s">
        <v>85</v>
      </c>
      <c r="AK285" s="1124"/>
      <c r="AL285" s="1124"/>
      <c r="AM285" s="1124"/>
      <c r="AN285" s="1124"/>
      <c r="AO285" s="774">
        <v>350000000</v>
      </c>
      <c r="AP285" s="774">
        <v>120000000</v>
      </c>
      <c r="AQ285" s="774">
        <v>230000000</v>
      </c>
      <c r="AR285" s="783">
        <v>0</v>
      </c>
      <c r="AS285" s="774">
        <v>0</v>
      </c>
      <c r="AT285" s="774">
        <v>120000000</v>
      </c>
      <c r="AU285" s="775">
        <v>0</v>
      </c>
      <c r="AV285" s="774">
        <v>0</v>
      </c>
      <c r="AW285" s="775">
        <v>0</v>
      </c>
      <c r="AX285" s="775">
        <v>0</v>
      </c>
      <c r="AY285" s="775">
        <v>0</v>
      </c>
      <c r="AZ285" s="775">
        <v>0</v>
      </c>
      <c r="BA285" s="775">
        <v>0</v>
      </c>
      <c r="BC285" s="776">
        <f t="shared" si="14"/>
        <v>0</v>
      </c>
      <c r="BD285" s="776" t="e">
        <f t="shared" si="15"/>
        <v>#DIV/0!</v>
      </c>
    </row>
    <row r="286" spans="1:56" s="695" customFormat="1" ht="15" hidden="1" customHeight="1" x14ac:dyDescent="0.25">
      <c r="A286" s="689" t="str">
        <f t="shared" si="16"/>
        <v>C2599100040210</v>
      </c>
      <c r="B286" s="1132" t="s">
        <v>119</v>
      </c>
      <c r="C286" s="1127"/>
      <c r="D286" s="1132" t="s">
        <v>369</v>
      </c>
      <c r="E286" s="1127"/>
      <c r="F286" s="1132" t="s">
        <v>356</v>
      </c>
      <c r="G286" s="1127"/>
      <c r="H286" s="1132" t="s">
        <v>315</v>
      </c>
      <c r="I286" s="1127"/>
      <c r="J286" s="1132" t="s">
        <v>312</v>
      </c>
      <c r="K286" s="1127"/>
      <c r="L286" s="1127"/>
      <c r="M286" s="1132" t="s">
        <v>314</v>
      </c>
      <c r="N286" s="1127"/>
      <c r="O286" s="1127"/>
      <c r="P286" s="1132"/>
      <c r="Q286" s="1127"/>
      <c r="R286" s="1132"/>
      <c r="S286" s="1127"/>
      <c r="T286" s="1133" t="s">
        <v>358</v>
      </c>
      <c r="U286" s="1127"/>
      <c r="V286" s="1127"/>
      <c r="W286" s="1127"/>
      <c r="X286" s="1127"/>
      <c r="Y286" s="1127"/>
      <c r="Z286" s="1127"/>
      <c r="AA286" s="1127"/>
      <c r="AB286" s="1132" t="s">
        <v>305</v>
      </c>
      <c r="AC286" s="1127"/>
      <c r="AD286" s="1127"/>
      <c r="AE286" s="1127"/>
      <c r="AF286" s="1127"/>
      <c r="AG286" s="1132" t="s">
        <v>306</v>
      </c>
      <c r="AH286" s="1127"/>
      <c r="AI286" s="1127"/>
      <c r="AJ286" s="696" t="s">
        <v>85</v>
      </c>
      <c r="AK286" s="1131"/>
      <c r="AL286" s="1131"/>
      <c r="AM286" s="1131"/>
      <c r="AN286" s="1131"/>
      <c r="AO286" s="697">
        <v>350000000</v>
      </c>
      <c r="AP286" s="697">
        <v>120000000</v>
      </c>
      <c r="AQ286" s="697">
        <v>230000000</v>
      </c>
      <c r="AR286" s="782">
        <v>0</v>
      </c>
      <c r="AS286" s="698">
        <v>0</v>
      </c>
      <c r="AT286" s="697">
        <v>120000000</v>
      </c>
      <c r="AU286" s="698">
        <v>0</v>
      </c>
      <c r="AV286" s="698">
        <v>0</v>
      </c>
      <c r="AW286" s="698">
        <v>0</v>
      </c>
      <c r="AX286" s="698">
        <v>0</v>
      </c>
      <c r="AY286" s="698">
        <v>0</v>
      </c>
      <c r="AZ286" s="698">
        <v>0</v>
      </c>
      <c r="BA286" s="698">
        <v>0</v>
      </c>
      <c r="BB286" s="693"/>
      <c r="BC286" s="694">
        <f t="shared" ref="BC286:BC305" si="17">+AS286/AO286</f>
        <v>0</v>
      </c>
      <c r="BD286" s="694" t="e">
        <f t="shared" ref="BD286:BD305" si="18">+AW286/AS286</f>
        <v>#DIV/0!</v>
      </c>
    </row>
    <row r="287" spans="1:56" s="695" customFormat="1" ht="15" hidden="1" customHeight="1" x14ac:dyDescent="0.25">
      <c r="A287" s="689" t="str">
        <f t="shared" si="16"/>
        <v>C25991000402110</v>
      </c>
      <c r="B287" s="1126" t="s">
        <v>119</v>
      </c>
      <c r="C287" s="1127"/>
      <c r="D287" s="1126" t="s">
        <v>369</v>
      </c>
      <c r="E287" s="1127"/>
      <c r="F287" s="1126" t="s">
        <v>356</v>
      </c>
      <c r="G287" s="1127"/>
      <c r="H287" s="1126" t="s">
        <v>315</v>
      </c>
      <c r="I287" s="1127"/>
      <c r="J287" s="1126" t="s">
        <v>312</v>
      </c>
      <c r="K287" s="1127"/>
      <c r="L287" s="1127"/>
      <c r="M287" s="1126" t="s">
        <v>314</v>
      </c>
      <c r="N287" s="1127"/>
      <c r="O287" s="1127"/>
      <c r="P287" s="1126" t="s">
        <v>311</v>
      </c>
      <c r="Q287" s="1127"/>
      <c r="R287" s="1126"/>
      <c r="S287" s="1127"/>
      <c r="T287" s="1130" t="s">
        <v>364</v>
      </c>
      <c r="U287" s="1127"/>
      <c r="V287" s="1127"/>
      <c r="W287" s="1127"/>
      <c r="X287" s="1127"/>
      <c r="Y287" s="1127"/>
      <c r="Z287" s="1127"/>
      <c r="AA287" s="1127"/>
      <c r="AB287" s="1126" t="s">
        <v>305</v>
      </c>
      <c r="AC287" s="1127"/>
      <c r="AD287" s="1127"/>
      <c r="AE287" s="1127"/>
      <c r="AF287" s="1127"/>
      <c r="AG287" s="1126" t="s">
        <v>306</v>
      </c>
      <c r="AH287" s="1127"/>
      <c r="AI287" s="1127"/>
      <c r="AJ287" s="690" t="s">
        <v>85</v>
      </c>
      <c r="AK287" s="1128"/>
      <c r="AL287" s="1128"/>
      <c r="AM287" s="1128"/>
      <c r="AN287" s="1128"/>
      <c r="AO287" s="691">
        <v>120000000</v>
      </c>
      <c r="AP287" s="691">
        <v>120000000</v>
      </c>
      <c r="AQ287" s="692">
        <v>0</v>
      </c>
      <c r="AR287" s="784">
        <v>0</v>
      </c>
      <c r="AS287" s="692">
        <v>0</v>
      </c>
      <c r="AT287" s="691">
        <v>120000000</v>
      </c>
      <c r="AU287" s="692">
        <v>0</v>
      </c>
      <c r="AV287" s="692">
        <v>0</v>
      </c>
      <c r="AW287" s="692">
        <v>0</v>
      </c>
      <c r="AX287" s="692">
        <v>0</v>
      </c>
      <c r="AY287" s="692">
        <v>0</v>
      </c>
      <c r="AZ287" s="692">
        <v>0</v>
      </c>
      <c r="BA287" s="692">
        <v>0</v>
      </c>
      <c r="BB287" s="693"/>
      <c r="BC287" s="694">
        <f t="shared" si="17"/>
        <v>0</v>
      </c>
      <c r="BD287" s="694" t="e">
        <f t="shared" si="18"/>
        <v>#DIV/0!</v>
      </c>
    </row>
    <row r="288" spans="1:56" s="695" customFormat="1" ht="15" hidden="1" customHeight="1" x14ac:dyDescent="0.25">
      <c r="A288" s="689" t="str">
        <f t="shared" si="16"/>
        <v>C25991000402310</v>
      </c>
      <c r="B288" s="1126" t="s">
        <v>119</v>
      </c>
      <c r="C288" s="1127"/>
      <c r="D288" s="1126" t="s">
        <v>369</v>
      </c>
      <c r="E288" s="1127"/>
      <c r="F288" s="1126" t="s">
        <v>356</v>
      </c>
      <c r="G288" s="1127"/>
      <c r="H288" s="1126" t="s">
        <v>315</v>
      </c>
      <c r="I288" s="1127"/>
      <c r="J288" s="1126" t="s">
        <v>312</v>
      </c>
      <c r="K288" s="1127"/>
      <c r="L288" s="1127"/>
      <c r="M288" s="1126" t="s">
        <v>314</v>
      </c>
      <c r="N288" s="1127"/>
      <c r="O288" s="1127"/>
      <c r="P288" s="1126" t="s">
        <v>321</v>
      </c>
      <c r="Q288" s="1127"/>
      <c r="R288" s="1126"/>
      <c r="S288" s="1127"/>
      <c r="T288" s="1130" t="s">
        <v>360</v>
      </c>
      <c r="U288" s="1127"/>
      <c r="V288" s="1127"/>
      <c r="W288" s="1127"/>
      <c r="X288" s="1127"/>
      <c r="Y288" s="1127"/>
      <c r="Z288" s="1127"/>
      <c r="AA288" s="1127"/>
      <c r="AB288" s="1126" t="s">
        <v>305</v>
      </c>
      <c r="AC288" s="1127"/>
      <c r="AD288" s="1127"/>
      <c r="AE288" s="1127"/>
      <c r="AF288" s="1127"/>
      <c r="AG288" s="1126" t="s">
        <v>306</v>
      </c>
      <c r="AH288" s="1127"/>
      <c r="AI288" s="1127"/>
      <c r="AJ288" s="690" t="s">
        <v>85</v>
      </c>
      <c r="AK288" s="1128"/>
      <c r="AL288" s="1128"/>
      <c r="AM288" s="1128"/>
      <c r="AN288" s="1128"/>
      <c r="AO288" s="691">
        <v>45000000</v>
      </c>
      <c r="AP288" s="692">
        <v>0</v>
      </c>
      <c r="AQ288" s="691">
        <v>45000000</v>
      </c>
      <c r="AR288" s="784">
        <v>0</v>
      </c>
      <c r="AS288" s="692">
        <v>0</v>
      </c>
      <c r="AT288" s="692">
        <v>0</v>
      </c>
      <c r="AU288" s="692">
        <v>0</v>
      </c>
      <c r="AV288" s="692">
        <v>0</v>
      </c>
      <c r="AW288" s="692">
        <v>0</v>
      </c>
      <c r="AX288" s="692">
        <v>0</v>
      </c>
      <c r="AY288" s="692">
        <v>0</v>
      </c>
      <c r="AZ288" s="692">
        <v>0</v>
      </c>
      <c r="BA288" s="692">
        <v>0</v>
      </c>
      <c r="BB288" s="693"/>
      <c r="BC288" s="694">
        <f t="shared" si="17"/>
        <v>0</v>
      </c>
      <c r="BD288" s="694" t="e">
        <f t="shared" si="18"/>
        <v>#DIV/0!</v>
      </c>
    </row>
    <row r="289" spans="1:56" s="695" customFormat="1" ht="15" hidden="1" customHeight="1" x14ac:dyDescent="0.25">
      <c r="A289" s="689" t="str">
        <f t="shared" si="16"/>
        <v>C25991000402410</v>
      </c>
      <c r="B289" s="1126" t="s">
        <v>119</v>
      </c>
      <c r="C289" s="1127"/>
      <c r="D289" s="1126" t="s">
        <v>369</v>
      </c>
      <c r="E289" s="1127"/>
      <c r="F289" s="1126" t="s">
        <v>356</v>
      </c>
      <c r="G289" s="1127"/>
      <c r="H289" s="1126" t="s">
        <v>315</v>
      </c>
      <c r="I289" s="1127"/>
      <c r="J289" s="1126" t="s">
        <v>312</v>
      </c>
      <c r="K289" s="1127"/>
      <c r="L289" s="1127"/>
      <c r="M289" s="1126" t="s">
        <v>314</v>
      </c>
      <c r="N289" s="1127"/>
      <c r="O289" s="1127"/>
      <c r="P289" s="1126" t="s">
        <v>315</v>
      </c>
      <c r="Q289" s="1127"/>
      <c r="R289" s="1126"/>
      <c r="S289" s="1127"/>
      <c r="T289" s="1130" t="s">
        <v>104</v>
      </c>
      <c r="U289" s="1127"/>
      <c r="V289" s="1127"/>
      <c r="W289" s="1127"/>
      <c r="X289" s="1127"/>
      <c r="Y289" s="1127"/>
      <c r="Z289" s="1127"/>
      <c r="AA289" s="1127"/>
      <c r="AB289" s="1126" t="s">
        <v>305</v>
      </c>
      <c r="AC289" s="1127"/>
      <c r="AD289" s="1127"/>
      <c r="AE289" s="1127"/>
      <c r="AF289" s="1127"/>
      <c r="AG289" s="1126" t="s">
        <v>306</v>
      </c>
      <c r="AH289" s="1127"/>
      <c r="AI289" s="1127"/>
      <c r="AJ289" s="690" t="s">
        <v>85</v>
      </c>
      <c r="AK289" s="1128"/>
      <c r="AL289" s="1128"/>
      <c r="AM289" s="1128"/>
      <c r="AN289" s="1128"/>
      <c r="AO289" s="691">
        <v>55000000</v>
      </c>
      <c r="AP289" s="692">
        <v>0</v>
      </c>
      <c r="AQ289" s="691">
        <v>55000000</v>
      </c>
      <c r="AR289" s="784">
        <v>0</v>
      </c>
      <c r="AS289" s="692">
        <v>0</v>
      </c>
      <c r="AT289" s="692">
        <v>0</v>
      </c>
      <c r="AU289" s="692">
        <v>0</v>
      </c>
      <c r="AV289" s="692">
        <v>0</v>
      </c>
      <c r="AW289" s="692">
        <v>0</v>
      </c>
      <c r="AX289" s="692">
        <v>0</v>
      </c>
      <c r="AY289" s="692">
        <v>0</v>
      </c>
      <c r="AZ289" s="692">
        <v>0</v>
      </c>
      <c r="BA289" s="692">
        <v>0</v>
      </c>
      <c r="BB289" s="693"/>
      <c r="BC289" s="694">
        <f t="shared" si="17"/>
        <v>0</v>
      </c>
      <c r="BD289" s="694" t="e">
        <f t="shared" si="18"/>
        <v>#DIV/0!</v>
      </c>
    </row>
    <row r="290" spans="1:56" s="695" customFormat="1" ht="18" hidden="1" customHeight="1" x14ac:dyDescent="0.25">
      <c r="A290" s="689" t="str">
        <f t="shared" ref="A290:A305" si="19">+B290&amp;D290&amp;F290&amp;H290&amp;J290&amp;M290&amp;P290&amp;R290&amp;AJ290</f>
        <v>C25991000402710</v>
      </c>
      <c r="B290" s="1126" t="s">
        <v>119</v>
      </c>
      <c r="C290" s="1127"/>
      <c r="D290" s="1126" t="s">
        <v>369</v>
      </c>
      <c r="E290" s="1127"/>
      <c r="F290" s="1126" t="s">
        <v>356</v>
      </c>
      <c r="G290" s="1127"/>
      <c r="H290" s="1126" t="s">
        <v>315</v>
      </c>
      <c r="I290" s="1127"/>
      <c r="J290" s="1126" t="s">
        <v>312</v>
      </c>
      <c r="K290" s="1127"/>
      <c r="L290" s="1127"/>
      <c r="M290" s="1126" t="s">
        <v>314</v>
      </c>
      <c r="N290" s="1127"/>
      <c r="O290" s="1127"/>
      <c r="P290" s="1126" t="s">
        <v>325</v>
      </c>
      <c r="Q290" s="1127"/>
      <c r="R290" s="1126"/>
      <c r="S290" s="1127"/>
      <c r="T290" s="1129" t="s">
        <v>367</v>
      </c>
      <c r="U290" s="1127"/>
      <c r="V290" s="1127"/>
      <c r="W290" s="1127"/>
      <c r="X290" s="1127"/>
      <c r="Y290" s="1127"/>
      <c r="Z290" s="1127"/>
      <c r="AA290" s="1127"/>
      <c r="AB290" s="1126" t="s">
        <v>305</v>
      </c>
      <c r="AC290" s="1127"/>
      <c r="AD290" s="1127"/>
      <c r="AE290" s="1127"/>
      <c r="AF290" s="1127"/>
      <c r="AG290" s="1126" t="s">
        <v>306</v>
      </c>
      <c r="AH290" s="1127"/>
      <c r="AI290" s="1127"/>
      <c r="AJ290" s="690" t="s">
        <v>85</v>
      </c>
      <c r="AK290" s="1128"/>
      <c r="AL290" s="1128"/>
      <c r="AM290" s="1128"/>
      <c r="AN290" s="1128"/>
      <c r="AO290" s="691">
        <v>130000000</v>
      </c>
      <c r="AP290" s="692">
        <v>0</v>
      </c>
      <c r="AQ290" s="691">
        <v>130000000</v>
      </c>
      <c r="AR290" s="784">
        <v>0</v>
      </c>
      <c r="AS290" s="692">
        <v>0</v>
      </c>
      <c r="AT290" s="692">
        <v>0</v>
      </c>
      <c r="AU290" s="692">
        <v>0</v>
      </c>
      <c r="AV290" s="692">
        <v>0</v>
      </c>
      <c r="AW290" s="692">
        <v>0</v>
      </c>
      <c r="AX290" s="692">
        <v>0</v>
      </c>
      <c r="AY290" s="692">
        <v>0</v>
      </c>
      <c r="AZ290" s="692">
        <v>0</v>
      </c>
      <c r="BA290" s="692">
        <v>0</v>
      </c>
      <c r="BB290" s="693"/>
      <c r="BC290" s="694">
        <f t="shared" si="17"/>
        <v>0</v>
      </c>
      <c r="BD290" s="694" t="e">
        <f t="shared" si="18"/>
        <v>#DIV/0!</v>
      </c>
    </row>
    <row r="291" spans="1:56" s="772" customFormat="1" ht="15" customHeight="1" x14ac:dyDescent="0.3">
      <c r="A291" s="772" t="str">
        <f t="shared" si="19"/>
        <v>C259910005010</v>
      </c>
      <c r="B291" s="1122" t="s">
        <v>119</v>
      </c>
      <c r="C291" s="1123"/>
      <c r="D291" s="1122" t="s">
        <v>369</v>
      </c>
      <c r="E291" s="1123"/>
      <c r="F291" s="1122" t="s">
        <v>356</v>
      </c>
      <c r="G291" s="1123"/>
      <c r="H291" s="1122" t="s">
        <v>316</v>
      </c>
      <c r="I291" s="1123"/>
      <c r="J291" s="1122" t="s">
        <v>312</v>
      </c>
      <c r="K291" s="1123"/>
      <c r="L291" s="1123"/>
      <c r="M291" s="1122"/>
      <c r="N291" s="1123"/>
      <c r="O291" s="1123"/>
      <c r="P291" s="1122"/>
      <c r="Q291" s="1123"/>
      <c r="R291" s="1122"/>
      <c r="S291" s="1123"/>
      <c r="T291" s="1125" t="s">
        <v>683</v>
      </c>
      <c r="U291" s="1123"/>
      <c r="V291" s="1123"/>
      <c r="W291" s="1123"/>
      <c r="X291" s="1123"/>
      <c r="Y291" s="1123"/>
      <c r="Z291" s="1123"/>
      <c r="AA291" s="1123"/>
      <c r="AB291" s="1122" t="s">
        <v>305</v>
      </c>
      <c r="AC291" s="1123"/>
      <c r="AD291" s="1123"/>
      <c r="AE291" s="1123"/>
      <c r="AF291" s="1123"/>
      <c r="AG291" s="1122" t="s">
        <v>306</v>
      </c>
      <c r="AH291" s="1123"/>
      <c r="AI291" s="1123"/>
      <c r="AJ291" s="773" t="s">
        <v>85</v>
      </c>
      <c r="AK291" s="1124"/>
      <c r="AL291" s="1124"/>
      <c r="AM291" s="1124"/>
      <c r="AN291" s="1124"/>
      <c r="AO291" s="774">
        <v>300000000</v>
      </c>
      <c r="AP291" s="774">
        <v>300000000</v>
      </c>
      <c r="AQ291" s="774">
        <v>0</v>
      </c>
      <c r="AR291" s="783">
        <v>0</v>
      </c>
      <c r="AS291" s="774">
        <v>0</v>
      </c>
      <c r="AT291" s="774">
        <v>300000000</v>
      </c>
      <c r="AU291" s="775">
        <v>0</v>
      </c>
      <c r="AV291" s="774">
        <v>0</v>
      </c>
      <c r="AW291" s="775">
        <v>0</v>
      </c>
      <c r="AX291" s="775">
        <v>0</v>
      </c>
      <c r="AY291" s="775">
        <v>0</v>
      </c>
      <c r="AZ291" s="775">
        <v>0</v>
      </c>
      <c r="BA291" s="775">
        <v>0</v>
      </c>
      <c r="BC291" s="776">
        <f t="shared" si="17"/>
        <v>0</v>
      </c>
      <c r="BD291" s="776" t="e">
        <f t="shared" si="18"/>
        <v>#DIV/0!</v>
      </c>
    </row>
    <row r="292" spans="1:56" ht="15" hidden="1" customHeight="1" x14ac:dyDescent="0.25">
      <c r="A292" s="642" t="str">
        <f t="shared" si="19"/>
        <v>C25991000510</v>
      </c>
      <c r="B292" s="1089" t="s">
        <v>119</v>
      </c>
      <c r="C292" s="1120"/>
      <c r="D292" s="1089" t="s">
        <v>369</v>
      </c>
      <c r="E292" s="1120"/>
      <c r="F292" s="1089" t="s">
        <v>356</v>
      </c>
      <c r="G292" s="1120"/>
      <c r="H292" s="1089" t="s">
        <v>316</v>
      </c>
      <c r="I292" s="1120"/>
      <c r="J292" s="1089" t="s">
        <v>268</v>
      </c>
      <c r="K292" s="1120"/>
      <c r="L292" s="1120"/>
      <c r="M292" s="1089" t="s">
        <v>268</v>
      </c>
      <c r="N292" s="1120"/>
      <c r="O292" s="1120"/>
      <c r="P292" s="1089" t="s">
        <v>268</v>
      </c>
      <c r="Q292" s="1120"/>
      <c r="R292" s="1089" t="s">
        <v>268</v>
      </c>
      <c r="S292" s="1120"/>
      <c r="T292" s="1096" t="s">
        <v>683</v>
      </c>
      <c r="U292" s="1120"/>
      <c r="V292" s="1120"/>
      <c r="W292" s="1120"/>
      <c r="X292" s="1120"/>
      <c r="Y292" s="1120"/>
      <c r="Z292" s="1120"/>
      <c r="AA292" s="1120"/>
      <c r="AB292" s="1089" t="s">
        <v>305</v>
      </c>
      <c r="AC292" s="1120"/>
      <c r="AD292" s="1120"/>
      <c r="AE292" s="1120"/>
      <c r="AF292" s="1120"/>
      <c r="AG292" s="1089" t="s">
        <v>306</v>
      </c>
      <c r="AH292" s="1120"/>
      <c r="AI292" s="1120"/>
      <c r="AJ292" s="360" t="s">
        <v>85</v>
      </c>
      <c r="AK292" s="1090"/>
      <c r="AL292" s="1090"/>
      <c r="AM292" s="1090"/>
      <c r="AN292" s="1090"/>
      <c r="AO292" s="673">
        <v>300000000</v>
      </c>
      <c r="AP292" s="673">
        <v>300000000</v>
      </c>
      <c r="AQ292" s="674">
        <v>0</v>
      </c>
      <c r="AR292" s="782">
        <v>0</v>
      </c>
      <c r="AS292" s="674">
        <v>0</v>
      </c>
      <c r="AT292" s="673">
        <v>300000000</v>
      </c>
      <c r="AU292" s="674">
        <v>0</v>
      </c>
      <c r="AV292" s="674">
        <v>0</v>
      </c>
      <c r="AW292" s="674">
        <v>0</v>
      </c>
      <c r="AX292" s="674">
        <v>0</v>
      </c>
      <c r="AY292" s="674">
        <v>0</v>
      </c>
      <c r="AZ292" s="674">
        <v>0</v>
      </c>
      <c r="BA292" s="674">
        <v>0</v>
      </c>
      <c r="BB292" s="676"/>
      <c r="BC292" s="677">
        <f t="shared" si="17"/>
        <v>0</v>
      </c>
      <c r="BD292" s="677" t="e">
        <f t="shared" si="18"/>
        <v>#DIV/0!</v>
      </c>
    </row>
    <row r="293" spans="1:56" ht="15" hidden="1" customHeight="1" x14ac:dyDescent="0.25">
      <c r="A293" s="642" t="str">
        <f t="shared" si="19"/>
        <v>C2599100050210</v>
      </c>
      <c r="B293" s="1089" t="s">
        <v>119</v>
      </c>
      <c r="C293" s="1120"/>
      <c r="D293" s="1089" t="s">
        <v>369</v>
      </c>
      <c r="E293" s="1120"/>
      <c r="F293" s="1089" t="s">
        <v>356</v>
      </c>
      <c r="G293" s="1120"/>
      <c r="H293" s="1089" t="s">
        <v>316</v>
      </c>
      <c r="I293" s="1120"/>
      <c r="J293" s="1089" t="s">
        <v>312</v>
      </c>
      <c r="K293" s="1120"/>
      <c r="L293" s="1120"/>
      <c r="M293" s="1089" t="s">
        <v>314</v>
      </c>
      <c r="N293" s="1120"/>
      <c r="O293" s="1120"/>
      <c r="P293" s="1089"/>
      <c r="Q293" s="1120"/>
      <c r="R293" s="1089"/>
      <c r="S293" s="1120"/>
      <c r="T293" s="1096" t="s">
        <v>358</v>
      </c>
      <c r="U293" s="1120"/>
      <c r="V293" s="1120"/>
      <c r="W293" s="1120"/>
      <c r="X293" s="1120"/>
      <c r="Y293" s="1120"/>
      <c r="Z293" s="1120"/>
      <c r="AA293" s="1120"/>
      <c r="AB293" s="1089" t="s">
        <v>305</v>
      </c>
      <c r="AC293" s="1120"/>
      <c r="AD293" s="1120"/>
      <c r="AE293" s="1120"/>
      <c r="AF293" s="1120"/>
      <c r="AG293" s="1089" t="s">
        <v>306</v>
      </c>
      <c r="AH293" s="1120"/>
      <c r="AI293" s="1120"/>
      <c r="AJ293" s="360" t="s">
        <v>85</v>
      </c>
      <c r="AK293" s="1090"/>
      <c r="AL293" s="1090"/>
      <c r="AM293" s="1090"/>
      <c r="AN293" s="1090"/>
      <c r="AO293" s="673">
        <v>300000000</v>
      </c>
      <c r="AP293" s="673">
        <v>300000000</v>
      </c>
      <c r="AQ293" s="674">
        <v>0</v>
      </c>
      <c r="AR293" s="782">
        <v>0</v>
      </c>
      <c r="AS293" s="674">
        <v>0</v>
      </c>
      <c r="AT293" s="673">
        <v>300000000</v>
      </c>
      <c r="AU293" s="674">
        <v>0</v>
      </c>
      <c r="AV293" s="674">
        <v>0</v>
      </c>
      <c r="AW293" s="674">
        <v>0</v>
      </c>
      <c r="AX293" s="674">
        <v>0</v>
      </c>
      <c r="AY293" s="674">
        <v>0</v>
      </c>
      <c r="AZ293" s="674">
        <v>0</v>
      </c>
      <c r="BA293" s="674">
        <v>0</v>
      </c>
      <c r="BB293" s="676"/>
      <c r="BC293" s="677">
        <f t="shared" si="17"/>
        <v>0</v>
      </c>
      <c r="BD293" s="677" t="e">
        <f t="shared" si="18"/>
        <v>#DIV/0!</v>
      </c>
    </row>
    <row r="294" spans="1:56" ht="15" hidden="1" customHeight="1" x14ac:dyDescent="0.25">
      <c r="A294" s="642" t="str">
        <f t="shared" si="19"/>
        <v>C25991000502110</v>
      </c>
      <c r="B294" s="1091" t="s">
        <v>119</v>
      </c>
      <c r="C294" s="1120"/>
      <c r="D294" s="1091" t="s">
        <v>369</v>
      </c>
      <c r="E294" s="1120"/>
      <c r="F294" s="1091" t="s">
        <v>356</v>
      </c>
      <c r="G294" s="1120"/>
      <c r="H294" s="1091" t="s">
        <v>316</v>
      </c>
      <c r="I294" s="1120"/>
      <c r="J294" s="1091" t="s">
        <v>312</v>
      </c>
      <c r="K294" s="1120"/>
      <c r="L294" s="1120"/>
      <c r="M294" s="1091" t="s">
        <v>314</v>
      </c>
      <c r="N294" s="1120"/>
      <c r="O294" s="1120"/>
      <c r="P294" s="1091" t="s">
        <v>311</v>
      </c>
      <c r="Q294" s="1120"/>
      <c r="R294" s="1091"/>
      <c r="S294" s="1120"/>
      <c r="T294" s="1092" t="s">
        <v>364</v>
      </c>
      <c r="U294" s="1120"/>
      <c r="V294" s="1120"/>
      <c r="W294" s="1120"/>
      <c r="X294" s="1120"/>
      <c r="Y294" s="1120"/>
      <c r="Z294" s="1120"/>
      <c r="AA294" s="1120"/>
      <c r="AB294" s="1091" t="s">
        <v>305</v>
      </c>
      <c r="AC294" s="1120"/>
      <c r="AD294" s="1120"/>
      <c r="AE294" s="1120"/>
      <c r="AF294" s="1120"/>
      <c r="AG294" s="1091" t="s">
        <v>306</v>
      </c>
      <c r="AH294" s="1120"/>
      <c r="AI294" s="1120"/>
      <c r="AJ294" s="363" t="s">
        <v>85</v>
      </c>
      <c r="AK294" s="1093"/>
      <c r="AL294" s="1093"/>
      <c r="AM294" s="1093"/>
      <c r="AN294" s="1093"/>
      <c r="AO294" s="678">
        <v>300000000</v>
      </c>
      <c r="AP294" s="678">
        <v>300000000</v>
      </c>
      <c r="AQ294" s="679">
        <v>0</v>
      </c>
      <c r="AR294" s="784">
        <v>0</v>
      </c>
      <c r="AS294" s="679">
        <v>0</v>
      </c>
      <c r="AT294" s="678">
        <v>300000000</v>
      </c>
      <c r="AU294" s="679">
        <v>0</v>
      </c>
      <c r="AV294" s="679">
        <v>0</v>
      </c>
      <c r="AW294" s="679">
        <v>0</v>
      </c>
      <c r="AX294" s="679">
        <v>0</v>
      </c>
      <c r="AY294" s="679">
        <v>0</v>
      </c>
      <c r="AZ294" s="679">
        <v>0</v>
      </c>
      <c r="BA294" s="679">
        <v>0</v>
      </c>
      <c r="BB294" s="676"/>
      <c r="BC294" s="677">
        <f t="shared" si="17"/>
        <v>0</v>
      </c>
      <c r="BD294" s="677" t="e">
        <f t="shared" si="18"/>
        <v>#DIV/0!</v>
      </c>
    </row>
    <row r="295" spans="1:56" ht="32.25" hidden="1" customHeight="1" x14ac:dyDescent="0.25">
      <c r="A295" s="642" t="str">
        <f t="shared" si="19"/>
        <v>C259910006010</v>
      </c>
      <c r="B295" s="1089" t="s">
        <v>119</v>
      </c>
      <c r="C295" s="1120"/>
      <c r="D295" s="1089" t="s">
        <v>369</v>
      </c>
      <c r="E295" s="1120"/>
      <c r="F295" s="1089" t="s">
        <v>356</v>
      </c>
      <c r="G295" s="1120"/>
      <c r="H295" s="1089" t="s">
        <v>324</v>
      </c>
      <c r="I295" s="1120"/>
      <c r="J295" s="1089" t="s">
        <v>312</v>
      </c>
      <c r="K295" s="1120"/>
      <c r="L295" s="1120"/>
      <c r="M295" s="1089"/>
      <c r="N295" s="1120"/>
      <c r="O295" s="1120"/>
      <c r="P295" s="1089"/>
      <c r="Q295" s="1120"/>
      <c r="R295" s="1089"/>
      <c r="S295" s="1120"/>
      <c r="T295" s="1096" t="s">
        <v>700</v>
      </c>
      <c r="U295" s="1120"/>
      <c r="V295" s="1120"/>
      <c r="W295" s="1120"/>
      <c r="X295" s="1120"/>
      <c r="Y295" s="1120"/>
      <c r="Z295" s="1120"/>
      <c r="AA295" s="1120"/>
      <c r="AB295" s="1089" t="s">
        <v>305</v>
      </c>
      <c r="AC295" s="1120"/>
      <c r="AD295" s="1120"/>
      <c r="AE295" s="1120"/>
      <c r="AF295" s="1120"/>
      <c r="AG295" s="1089" t="s">
        <v>306</v>
      </c>
      <c r="AH295" s="1120"/>
      <c r="AI295" s="1120"/>
      <c r="AJ295" s="360" t="s">
        <v>85</v>
      </c>
      <c r="AK295" s="1090"/>
      <c r="AL295" s="1090"/>
      <c r="AM295" s="1090"/>
      <c r="AN295" s="1090"/>
      <c r="AO295" s="673">
        <v>300000000</v>
      </c>
      <c r="AP295" s="673">
        <v>83332000</v>
      </c>
      <c r="AQ295" s="673">
        <v>216668000</v>
      </c>
      <c r="AR295" s="782">
        <v>0</v>
      </c>
      <c r="AS295" s="674">
        <v>0</v>
      </c>
      <c r="AT295" s="673">
        <v>83332000</v>
      </c>
      <c r="AU295" s="674">
        <v>0</v>
      </c>
      <c r="AV295" s="674">
        <v>0</v>
      </c>
      <c r="AW295" s="674">
        <v>0</v>
      </c>
      <c r="AX295" s="674">
        <v>0</v>
      </c>
      <c r="AY295" s="674">
        <v>0</v>
      </c>
      <c r="AZ295" s="674">
        <v>0</v>
      </c>
      <c r="BA295" s="674">
        <v>0</v>
      </c>
      <c r="BB295" s="676"/>
      <c r="BC295" s="677">
        <f t="shared" si="17"/>
        <v>0</v>
      </c>
      <c r="BD295" s="677" t="e">
        <f t="shared" si="18"/>
        <v>#DIV/0!</v>
      </c>
    </row>
    <row r="296" spans="1:56" s="772" customFormat="1" ht="15" customHeight="1" x14ac:dyDescent="0.3">
      <c r="A296" s="772" t="str">
        <f t="shared" si="19"/>
        <v>C25991000610</v>
      </c>
      <c r="B296" s="1122" t="s">
        <v>119</v>
      </c>
      <c r="C296" s="1123"/>
      <c r="D296" s="1122" t="s">
        <v>369</v>
      </c>
      <c r="E296" s="1123"/>
      <c r="F296" s="1122" t="s">
        <v>356</v>
      </c>
      <c r="G296" s="1123"/>
      <c r="H296" s="1122" t="s">
        <v>324</v>
      </c>
      <c r="I296" s="1123"/>
      <c r="J296" s="1122" t="s">
        <v>268</v>
      </c>
      <c r="K296" s="1123"/>
      <c r="L296" s="1123"/>
      <c r="M296" s="1122" t="s">
        <v>268</v>
      </c>
      <c r="N296" s="1123"/>
      <c r="O296" s="1123"/>
      <c r="P296" s="1122" t="s">
        <v>268</v>
      </c>
      <c r="Q296" s="1123"/>
      <c r="R296" s="1122" t="s">
        <v>268</v>
      </c>
      <c r="S296" s="1123"/>
      <c r="T296" s="1125" t="s">
        <v>685</v>
      </c>
      <c r="U296" s="1123"/>
      <c r="V296" s="1123"/>
      <c r="W296" s="1123"/>
      <c r="X296" s="1123"/>
      <c r="Y296" s="1123"/>
      <c r="Z296" s="1123"/>
      <c r="AA296" s="1123"/>
      <c r="AB296" s="1122" t="s">
        <v>305</v>
      </c>
      <c r="AC296" s="1123"/>
      <c r="AD296" s="1123"/>
      <c r="AE296" s="1123"/>
      <c r="AF296" s="1123"/>
      <c r="AG296" s="1122" t="s">
        <v>306</v>
      </c>
      <c r="AH296" s="1123"/>
      <c r="AI296" s="1123"/>
      <c r="AJ296" s="773" t="s">
        <v>85</v>
      </c>
      <c r="AK296" s="1124"/>
      <c r="AL296" s="1124"/>
      <c r="AM296" s="1124"/>
      <c r="AN296" s="1124"/>
      <c r="AO296" s="774">
        <v>300000000</v>
      </c>
      <c r="AP296" s="774">
        <v>83332000</v>
      </c>
      <c r="AQ296" s="774">
        <v>216668000</v>
      </c>
      <c r="AR296" s="783">
        <v>0</v>
      </c>
      <c r="AS296" s="774">
        <v>0</v>
      </c>
      <c r="AT296" s="774">
        <v>83332000</v>
      </c>
      <c r="AU296" s="775">
        <v>0</v>
      </c>
      <c r="AV296" s="774">
        <v>0</v>
      </c>
      <c r="AW296" s="775">
        <v>0</v>
      </c>
      <c r="AX296" s="775">
        <v>0</v>
      </c>
      <c r="AY296" s="775">
        <v>0</v>
      </c>
      <c r="AZ296" s="775">
        <v>0</v>
      </c>
      <c r="BA296" s="775">
        <v>0</v>
      </c>
      <c r="BC296" s="776">
        <f t="shared" si="17"/>
        <v>0</v>
      </c>
      <c r="BD296" s="776" t="e">
        <f t="shared" si="18"/>
        <v>#DIV/0!</v>
      </c>
    </row>
    <row r="297" spans="1:56" ht="15" hidden="1" customHeight="1" x14ac:dyDescent="0.25">
      <c r="A297" s="642" t="str">
        <f t="shared" si="19"/>
        <v>C2599100060110</v>
      </c>
      <c r="B297" s="1089" t="s">
        <v>119</v>
      </c>
      <c r="C297" s="1120"/>
      <c r="D297" s="1089" t="s">
        <v>369</v>
      </c>
      <c r="E297" s="1120"/>
      <c r="F297" s="1089" t="s">
        <v>356</v>
      </c>
      <c r="G297" s="1120"/>
      <c r="H297" s="1089" t="s">
        <v>324</v>
      </c>
      <c r="I297" s="1120"/>
      <c r="J297" s="1089" t="s">
        <v>312</v>
      </c>
      <c r="K297" s="1120"/>
      <c r="L297" s="1120"/>
      <c r="M297" s="1089" t="s">
        <v>311</v>
      </c>
      <c r="N297" s="1120"/>
      <c r="O297" s="1120"/>
      <c r="P297" s="1089"/>
      <c r="Q297" s="1120"/>
      <c r="R297" s="1089"/>
      <c r="S297" s="1120"/>
      <c r="T297" s="1096" t="s">
        <v>363</v>
      </c>
      <c r="U297" s="1120"/>
      <c r="V297" s="1120"/>
      <c r="W297" s="1120"/>
      <c r="X297" s="1120"/>
      <c r="Y297" s="1120"/>
      <c r="Z297" s="1120"/>
      <c r="AA297" s="1120"/>
      <c r="AB297" s="1089" t="s">
        <v>305</v>
      </c>
      <c r="AC297" s="1120"/>
      <c r="AD297" s="1120"/>
      <c r="AE297" s="1120"/>
      <c r="AF297" s="1120"/>
      <c r="AG297" s="1089" t="s">
        <v>306</v>
      </c>
      <c r="AH297" s="1120"/>
      <c r="AI297" s="1120"/>
      <c r="AJ297" s="360" t="s">
        <v>85</v>
      </c>
      <c r="AK297" s="1090"/>
      <c r="AL297" s="1090"/>
      <c r="AM297" s="1090"/>
      <c r="AN297" s="1090"/>
      <c r="AO297" s="674">
        <v>0</v>
      </c>
      <c r="AP297" s="674">
        <v>0</v>
      </c>
      <c r="AQ297" s="674">
        <v>0</v>
      </c>
      <c r="AR297" s="782">
        <v>0</v>
      </c>
      <c r="AS297" s="674">
        <v>0</v>
      </c>
      <c r="AT297" s="674">
        <v>0</v>
      </c>
      <c r="AU297" s="674">
        <v>0</v>
      </c>
      <c r="AV297" s="674">
        <v>0</v>
      </c>
      <c r="AW297" s="674">
        <v>0</v>
      </c>
      <c r="AX297" s="674">
        <v>0</v>
      </c>
      <c r="AY297" s="674">
        <v>0</v>
      </c>
      <c r="AZ297" s="674">
        <v>0</v>
      </c>
      <c r="BA297" s="674">
        <v>0</v>
      </c>
      <c r="BB297" s="676"/>
      <c r="BC297" s="677" t="e">
        <f t="shared" si="17"/>
        <v>#DIV/0!</v>
      </c>
      <c r="BD297" s="677" t="e">
        <f t="shared" si="18"/>
        <v>#DIV/0!</v>
      </c>
    </row>
    <row r="298" spans="1:56" ht="15" hidden="1" customHeight="1" x14ac:dyDescent="0.25">
      <c r="A298" s="642" t="str">
        <f t="shared" si="19"/>
        <v>C25991000601110</v>
      </c>
      <c r="B298" s="1091" t="s">
        <v>119</v>
      </c>
      <c r="C298" s="1120"/>
      <c r="D298" s="1091" t="s">
        <v>369</v>
      </c>
      <c r="E298" s="1120"/>
      <c r="F298" s="1091" t="s">
        <v>356</v>
      </c>
      <c r="G298" s="1120"/>
      <c r="H298" s="1091" t="s">
        <v>324</v>
      </c>
      <c r="I298" s="1120"/>
      <c r="J298" s="1091" t="s">
        <v>312</v>
      </c>
      <c r="K298" s="1120"/>
      <c r="L298" s="1120"/>
      <c r="M298" s="1091" t="s">
        <v>311</v>
      </c>
      <c r="N298" s="1120"/>
      <c r="O298" s="1120"/>
      <c r="P298" s="1091" t="s">
        <v>311</v>
      </c>
      <c r="Q298" s="1120"/>
      <c r="R298" s="1091"/>
      <c r="S298" s="1120"/>
      <c r="T298" s="1092" t="s">
        <v>364</v>
      </c>
      <c r="U298" s="1120"/>
      <c r="V298" s="1120"/>
      <c r="W298" s="1120"/>
      <c r="X298" s="1120"/>
      <c r="Y298" s="1120"/>
      <c r="Z298" s="1120"/>
      <c r="AA298" s="1120"/>
      <c r="AB298" s="1091" t="s">
        <v>305</v>
      </c>
      <c r="AC298" s="1120"/>
      <c r="AD298" s="1120"/>
      <c r="AE298" s="1120"/>
      <c r="AF298" s="1120"/>
      <c r="AG298" s="1091" t="s">
        <v>306</v>
      </c>
      <c r="AH298" s="1120"/>
      <c r="AI298" s="1120"/>
      <c r="AJ298" s="363" t="s">
        <v>85</v>
      </c>
      <c r="AK298" s="1093"/>
      <c r="AL298" s="1093"/>
      <c r="AM298" s="1093"/>
      <c r="AN298" s="1093"/>
      <c r="AO298" s="679">
        <v>0</v>
      </c>
      <c r="AP298" s="679">
        <v>0</v>
      </c>
      <c r="AQ298" s="679">
        <v>0</v>
      </c>
      <c r="AR298" s="784">
        <v>0</v>
      </c>
      <c r="AS298" s="679">
        <v>0</v>
      </c>
      <c r="AT298" s="679">
        <v>0</v>
      </c>
      <c r="AU298" s="679">
        <v>0</v>
      </c>
      <c r="AV298" s="679">
        <v>0</v>
      </c>
      <c r="AW298" s="679">
        <v>0</v>
      </c>
      <c r="AX298" s="679">
        <v>0</v>
      </c>
      <c r="AY298" s="679">
        <v>0</v>
      </c>
      <c r="AZ298" s="679">
        <v>0</v>
      </c>
      <c r="BA298" s="679">
        <v>0</v>
      </c>
      <c r="BB298" s="676"/>
      <c r="BC298" s="677" t="e">
        <f t="shared" si="17"/>
        <v>#DIV/0!</v>
      </c>
      <c r="BD298" s="677" t="e">
        <f t="shared" si="18"/>
        <v>#DIV/0!</v>
      </c>
    </row>
    <row r="299" spans="1:56" ht="15" hidden="1" customHeight="1" x14ac:dyDescent="0.25">
      <c r="A299" s="642" t="str">
        <f t="shared" si="19"/>
        <v>C2599100060210</v>
      </c>
      <c r="B299" s="1089" t="s">
        <v>119</v>
      </c>
      <c r="C299" s="1120"/>
      <c r="D299" s="1089" t="s">
        <v>369</v>
      </c>
      <c r="E299" s="1120"/>
      <c r="F299" s="1089" t="s">
        <v>356</v>
      </c>
      <c r="G299" s="1120"/>
      <c r="H299" s="1089" t="s">
        <v>324</v>
      </c>
      <c r="I299" s="1120"/>
      <c r="J299" s="1089" t="s">
        <v>312</v>
      </c>
      <c r="K299" s="1120"/>
      <c r="L299" s="1120"/>
      <c r="M299" s="1089" t="s">
        <v>314</v>
      </c>
      <c r="N299" s="1120"/>
      <c r="O299" s="1120"/>
      <c r="P299" s="1089"/>
      <c r="Q299" s="1120"/>
      <c r="R299" s="1089"/>
      <c r="S299" s="1120"/>
      <c r="T299" s="1096" t="s">
        <v>358</v>
      </c>
      <c r="U299" s="1120"/>
      <c r="V299" s="1120"/>
      <c r="W299" s="1120"/>
      <c r="X299" s="1120"/>
      <c r="Y299" s="1120"/>
      <c r="Z299" s="1120"/>
      <c r="AA299" s="1120"/>
      <c r="AB299" s="1089" t="s">
        <v>305</v>
      </c>
      <c r="AC299" s="1120"/>
      <c r="AD299" s="1120"/>
      <c r="AE299" s="1120"/>
      <c r="AF299" s="1120"/>
      <c r="AG299" s="1089" t="s">
        <v>306</v>
      </c>
      <c r="AH299" s="1120"/>
      <c r="AI299" s="1120"/>
      <c r="AJ299" s="360" t="s">
        <v>85</v>
      </c>
      <c r="AK299" s="1090"/>
      <c r="AL299" s="1090"/>
      <c r="AM299" s="1090"/>
      <c r="AN299" s="1090"/>
      <c r="AO299" s="673">
        <v>300000000</v>
      </c>
      <c r="AP299" s="673">
        <v>83332000</v>
      </c>
      <c r="AQ299" s="673">
        <v>216668000</v>
      </c>
      <c r="AR299" s="782">
        <v>0</v>
      </c>
      <c r="AS299" s="674">
        <v>0</v>
      </c>
      <c r="AT299" s="673">
        <v>83332000</v>
      </c>
      <c r="AU299" s="674">
        <v>0</v>
      </c>
      <c r="AV299" s="674">
        <v>0</v>
      </c>
      <c r="AW299" s="674">
        <v>0</v>
      </c>
      <c r="AX299" s="674">
        <v>0</v>
      </c>
      <c r="AY299" s="674">
        <v>0</v>
      </c>
      <c r="AZ299" s="674">
        <v>0</v>
      </c>
      <c r="BA299" s="674">
        <v>0</v>
      </c>
      <c r="BB299" s="676"/>
      <c r="BC299" s="677">
        <f t="shared" si="17"/>
        <v>0</v>
      </c>
      <c r="BD299" s="677" t="e">
        <f t="shared" si="18"/>
        <v>#DIV/0!</v>
      </c>
    </row>
    <row r="300" spans="1:56" ht="15" hidden="1" customHeight="1" x14ac:dyDescent="0.25">
      <c r="A300" s="642" t="str">
        <f t="shared" si="19"/>
        <v>C25991000602110</v>
      </c>
      <c r="B300" s="1091" t="s">
        <v>119</v>
      </c>
      <c r="C300" s="1120"/>
      <c r="D300" s="1091" t="s">
        <v>369</v>
      </c>
      <c r="E300" s="1120"/>
      <c r="F300" s="1091" t="s">
        <v>356</v>
      </c>
      <c r="G300" s="1120"/>
      <c r="H300" s="1091" t="s">
        <v>324</v>
      </c>
      <c r="I300" s="1120"/>
      <c r="J300" s="1091" t="s">
        <v>312</v>
      </c>
      <c r="K300" s="1120"/>
      <c r="L300" s="1120"/>
      <c r="M300" s="1091" t="s">
        <v>314</v>
      </c>
      <c r="N300" s="1120"/>
      <c r="O300" s="1120"/>
      <c r="P300" s="1091" t="s">
        <v>311</v>
      </c>
      <c r="Q300" s="1120"/>
      <c r="R300" s="1091"/>
      <c r="S300" s="1120"/>
      <c r="T300" s="1092" t="s">
        <v>364</v>
      </c>
      <c r="U300" s="1120"/>
      <c r="V300" s="1120"/>
      <c r="W300" s="1120"/>
      <c r="X300" s="1120"/>
      <c r="Y300" s="1120"/>
      <c r="Z300" s="1120"/>
      <c r="AA300" s="1120"/>
      <c r="AB300" s="1091" t="s">
        <v>305</v>
      </c>
      <c r="AC300" s="1120"/>
      <c r="AD300" s="1120"/>
      <c r="AE300" s="1120"/>
      <c r="AF300" s="1120"/>
      <c r="AG300" s="1091" t="s">
        <v>306</v>
      </c>
      <c r="AH300" s="1120"/>
      <c r="AI300" s="1120"/>
      <c r="AJ300" s="363" t="s">
        <v>85</v>
      </c>
      <c r="AK300" s="1093"/>
      <c r="AL300" s="1093"/>
      <c r="AM300" s="1093"/>
      <c r="AN300" s="1093"/>
      <c r="AO300" s="678">
        <v>54000000</v>
      </c>
      <c r="AP300" s="678">
        <v>53332000</v>
      </c>
      <c r="AQ300" s="678">
        <v>668000</v>
      </c>
      <c r="AR300" s="784">
        <v>0</v>
      </c>
      <c r="AS300" s="679">
        <v>0</v>
      </c>
      <c r="AT300" s="678">
        <v>53332000</v>
      </c>
      <c r="AU300" s="679">
        <v>0</v>
      </c>
      <c r="AV300" s="679">
        <v>0</v>
      </c>
      <c r="AW300" s="679">
        <v>0</v>
      </c>
      <c r="AX300" s="679">
        <v>0</v>
      </c>
      <c r="AY300" s="679">
        <v>0</v>
      </c>
      <c r="AZ300" s="679">
        <v>0</v>
      </c>
      <c r="BA300" s="679">
        <v>0</v>
      </c>
      <c r="BB300" s="676"/>
      <c r="BC300" s="677">
        <f t="shared" si="17"/>
        <v>0</v>
      </c>
      <c r="BD300" s="677" t="e">
        <f t="shared" si="18"/>
        <v>#DIV/0!</v>
      </c>
    </row>
    <row r="301" spans="1:56" ht="15" hidden="1" customHeight="1" x14ac:dyDescent="0.25">
      <c r="A301" s="642" t="str">
        <f t="shared" si="19"/>
        <v>C25991000602310</v>
      </c>
      <c r="B301" s="1091" t="s">
        <v>119</v>
      </c>
      <c r="C301" s="1120"/>
      <c r="D301" s="1091" t="s">
        <v>369</v>
      </c>
      <c r="E301" s="1120"/>
      <c r="F301" s="1091" t="s">
        <v>356</v>
      </c>
      <c r="G301" s="1120"/>
      <c r="H301" s="1091" t="s">
        <v>324</v>
      </c>
      <c r="I301" s="1120"/>
      <c r="J301" s="1091" t="s">
        <v>312</v>
      </c>
      <c r="K301" s="1120"/>
      <c r="L301" s="1120"/>
      <c r="M301" s="1091" t="s">
        <v>314</v>
      </c>
      <c r="N301" s="1120"/>
      <c r="O301" s="1120"/>
      <c r="P301" s="1091" t="s">
        <v>321</v>
      </c>
      <c r="Q301" s="1120"/>
      <c r="R301" s="1091"/>
      <c r="S301" s="1120"/>
      <c r="T301" s="1092" t="s">
        <v>360</v>
      </c>
      <c r="U301" s="1120"/>
      <c r="V301" s="1120"/>
      <c r="W301" s="1120"/>
      <c r="X301" s="1120"/>
      <c r="Y301" s="1120"/>
      <c r="Z301" s="1120"/>
      <c r="AA301" s="1120"/>
      <c r="AB301" s="1091" t="s">
        <v>305</v>
      </c>
      <c r="AC301" s="1120"/>
      <c r="AD301" s="1120"/>
      <c r="AE301" s="1120"/>
      <c r="AF301" s="1120"/>
      <c r="AG301" s="1091" t="s">
        <v>306</v>
      </c>
      <c r="AH301" s="1120"/>
      <c r="AI301" s="1120"/>
      <c r="AJ301" s="363" t="s">
        <v>85</v>
      </c>
      <c r="AK301" s="1093"/>
      <c r="AL301" s="1093"/>
      <c r="AM301" s="1093"/>
      <c r="AN301" s="1093"/>
      <c r="AO301" s="678">
        <v>16000000</v>
      </c>
      <c r="AP301" s="678">
        <v>16000000</v>
      </c>
      <c r="AQ301" s="679">
        <v>0</v>
      </c>
      <c r="AR301" s="784">
        <v>0</v>
      </c>
      <c r="AS301" s="679">
        <v>0</v>
      </c>
      <c r="AT301" s="678">
        <v>16000000</v>
      </c>
      <c r="AU301" s="679">
        <v>0</v>
      </c>
      <c r="AV301" s="679">
        <v>0</v>
      </c>
      <c r="AW301" s="679">
        <v>0</v>
      </c>
      <c r="AX301" s="679">
        <v>0</v>
      </c>
      <c r="AY301" s="679">
        <v>0</v>
      </c>
      <c r="AZ301" s="679">
        <v>0</v>
      </c>
      <c r="BA301" s="679">
        <v>0</v>
      </c>
      <c r="BB301" s="676"/>
      <c r="BC301" s="677">
        <f t="shared" si="17"/>
        <v>0</v>
      </c>
      <c r="BD301" s="677" t="e">
        <f t="shared" si="18"/>
        <v>#DIV/0!</v>
      </c>
    </row>
    <row r="302" spans="1:56" ht="15" hidden="1" customHeight="1" x14ac:dyDescent="0.25">
      <c r="A302" s="642" t="str">
        <f t="shared" si="19"/>
        <v>C25991000602410</v>
      </c>
      <c r="B302" s="1091" t="s">
        <v>119</v>
      </c>
      <c r="C302" s="1120"/>
      <c r="D302" s="1091" t="s">
        <v>369</v>
      </c>
      <c r="E302" s="1120"/>
      <c r="F302" s="1091" t="s">
        <v>356</v>
      </c>
      <c r="G302" s="1120"/>
      <c r="H302" s="1091" t="s">
        <v>324</v>
      </c>
      <c r="I302" s="1120"/>
      <c r="J302" s="1091" t="s">
        <v>312</v>
      </c>
      <c r="K302" s="1120"/>
      <c r="L302" s="1120"/>
      <c r="M302" s="1091" t="s">
        <v>314</v>
      </c>
      <c r="N302" s="1120"/>
      <c r="O302" s="1120"/>
      <c r="P302" s="1091" t="s">
        <v>315</v>
      </c>
      <c r="Q302" s="1120"/>
      <c r="R302" s="1091"/>
      <c r="S302" s="1120"/>
      <c r="T302" s="1092" t="s">
        <v>104</v>
      </c>
      <c r="U302" s="1120"/>
      <c r="V302" s="1120"/>
      <c r="W302" s="1120"/>
      <c r="X302" s="1120"/>
      <c r="Y302" s="1120"/>
      <c r="Z302" s="1120"/>
      <c r="AA302" s="1120"/>
      <c r="AB302" s="1091" t="s">
        <v>305</v>
      </c>
      <c r="AC302" s="1120"/>
      <c r="AD302" s="1120"/>
      <c r="AE302" s="1120"/>
      <c r="AF302" s="1120"/>
      <c r="AG302" s="1091" t="s">
        <v>306</v>
      </c>
      <c r="AH302" s="1120"/>
      <c r="AI302" s="1120"/>
      <c r="AJ302" s="363" t="s">
        <v>85</v>
      </c>
      <c r="AK302" s="1093"/>
      <c r="AL302" s="1093"/>
      <c r="AM302" s="1093"/>
      <c r="AN302" s="1093"/>
      <c r="AO302" s="678">
        <v>14000000</v>
      </c>
      <c r="AP302" s="678">
        <v>14000000</v>
      </c>
      <c r="AQ302" s="679">
        <v>0</v>
      </c>
      <c r="AR302" s="784">
        <v>0</v>
      </c>
      <c r="AS302" s="679">
        <v>0</v>
      </c>
      <c r="AT302" s="678">
        <v>14000000</v>
      </c>
      <c r="AU302" s="679">
        <v>0</v>
      </c>
      <c r="AV302" s="679">
        <v>0</v>
      </c>
      <c r="AW302" s="679">
        <v>0</v>
      </c>
      <c r="AX302" s="679">
        <v>0</v>
      </c>
      <c r="AY302" s="679">
        <v>0</v>
      </c>
      <c r="AZ302" s="679">
        <v>0</v>
      </c>
      <c r="BA302" s="679">
        <v>0</v>
      </c>
      <c r="BB302" s="676"/>
      <c r="BC302" s="677">
        <f t="shared" si="17"/>
        <v>0</v>
      </c>
      <c r="BD302" s="677" t="e">
        <f t="shared" si="18"/>
        <v>#DIV/0!</v>
      </c>
    </row>
    <row r="303" spans="1:56" ht="15" hidden="1" customHeight="1" x14ac:dyDescent="0.25">
      <c r="A303" s="642" t="str">
        <f t="shared" si="19"/>
        <v>C25991000602810</v>
      </c>
      <c r="B303" s="1091" t="s">
        <v>119</v>
      </c>
      <c r="C303" s="1120"/>
      <c r="D303" s="1091" t="s">
        <v>369</v>
      </c>
      <c r="E303" s="1120"/>
      <c r="F303" s="1091" t="s">
        <v>356</v>
      </c>
      <c r="G303" s="1120"/>
      <c r="H303" s="1091" t="s">
        <v>324</v>
      </c>
      <c r="I303" s="1120"/>
      <c r="J303" s="1091" t="s">
        <v>312</v>
      </c>
      <c r="K303" s="1120"/>
      <c r="L303" s="1120"/>
      <c r="M303" s="1091" t="s">
        <v>314</v>
      </c>
      <c r="N303" s="1120"/>
      <c r="O303" s="1120"/>
      <c r="P303" s="1091" t="s">
        <v>326</v>
      </c>
      <c r="Q303" s="1120"/>
      <c r="R303" s="1091"/>
      <c r="S303" s="1120"/>
      <c r="T303" s="1092" t="s">
        <v>686</v>
      </c>
      <c r="U303" s="1120"/>
      <c r="V303" s="1120"/>
      <c r="W303" s="1120"/>
      <c r="X303" s="1120"/>
      <c r="Y303" s="1120"/>
      <c r="Z303" s="1120"/>
      <c r="AA303" s="1120"/>
      <c r="AB303" s="1091" t="s">
        <v>305</v>
      </c>
      <c r="AC303" s="1120"/>
      <c r="AD303" s="1120"/>
      <c r="AE303" s="1120"/>
      <c r="AF303" s="1120"/>
      <c r="AG303" s="1091" t="s">
        <v>306</v>
      </c>
      <c r="AH303" s="1120"/>
      <c r="AI303" s="1120"/>
      <c r="AJ303" s="363" t="s">
        <v>85</v>
      </c>
      <c r="AK303" s="1093"/>
      <c r="AL303" s="1093"/>
      <c r="AM303" s="1093"/>
      <c r="AN303" s="1093"/>
      <c r="AO303" s="678">
        <v>160000000</v>
      </c>
      <c r="AP303" s="679">
        <v>0</v>
      </c>
      <c r="AQ303" s="678">
        <v>160000000</v>
      </c>
      <c r="AR303" s="784">
        <v>0</v>
      </c>
      <c r="AS303" s="679">
        <v>0</v>
      </c>
      <c r="AT303" s="679">
        <v>0</v>
      </c>
      <c r="AU303" s="679">
        <v>0</v>
      </c>
      <c r="AV303" s="679">
        <v>0</v>
      </c>
      <c r="AW303" s="679">
        <v>0</v>
      </c>
      <c r="AX303" s="679">
        <v>0</v>
      </c>
      <c r="AY303" s="679">
        <v>0</v>
      </c>
      <c r="AZ303" s="679">
        <v>0</v>
      </c>
      <c r="BA303" s="679">
        <v>0</v>
      </c>
      <c r="BB303" s="676"/>
      <c r="BC303" s="677">
        <f t="shared" si="17"/>
        <v>0</v>
      </c>
      <c r="BD303" s="677" t="e">
        <f t="shared" si="18"/>
        <v>#DIV/0!</v>
      </c>
    </row>
    <row r="304" spans="1:56" ht="15" hidden="1" customHeight="1" x14ac:dyDescent="0.25">
      <c r="A304" s="642" t="str">
        <f t="shared" si="19"/>
        <v>C259910006021110</v>
      </c>
      <c r="B304" s="1091" t="s">
        <v>119</v>
      </c>
      <c r="C304" s="1120"/>
      <c r="D304" s="1091" t="s">
        <v>369</v>
      </c>
      <c r="E304" s="1120"/>
      <c r="F304" s="1091" t="s">
        <v>356</v>
      </c>
      <c r="G304" s="1120"/>
      <c r="H304" s="1091" t="s">
        <v>324</v>
      </c>
      <c r="I304" s="1120"/>
      <c r="J304" s="1091" t="s">
        <v>312</v>
      </c>
      <c r="K304" s="1120"/>
      <c r="L304" s="1120"/>
      <c r="M304" s="1091" t="s">
        <v>314</v>
      </c>
      <c r="N304" s="1120"/>
      <c r="O304" s="1120"/>
      <c r="P304" s="1091" t="s">
        <v>100</v>
      </c>
      <c r="Q304" s="1120"/>
      <c r="R304" s="1091"/>
      <c r="S304" s="1120"/>
      <c r="T304" s="1092" t="s">
        <v>362</v>
      </c>
      <c r="U304" s="1120"/>
      <c r="V304" s="1120"/>
      <c r="W304" s="1120"/>
      <c r="X304" s="1120"/>
      <c r="Y304" s="1120"/>
      <c r="Z304" s="1120"/>
      <c r="AA304" s="1120"/>
      <c r="AB304" s="1091" t="s">
        <v>305</v>
      </c>
      <c r="AC304" s="1120"/>
      <c r="AD304" s="1120"/>
      <c r="AE304" s="1120"/>
      <c r="AF304" s="1120"/>
      <c r="AG304" s="1091" t="s">
        <v>306</v>
      </c>
      <c r="AH304" s="1120"/>
      <c r="AI304" s="1120"/>
      <c r="AJ304" s="363" t="s">
        <v>85</v>
      </c>
      <c r="AK304" s="1093"/>
      <c r="AL304" s="1093"/>
      <c r="AM304" s="1093"/>
      <c r="AN304" s="1093"/>
      <c r="AO304" s="678">
        <v>56000000</v>
      </c>
      <c r="AP304" s="679">
        <v>0</v>
      </c>
      <c r="AQ304" s="678">
        <v>56000000</v>
      </c>
      <c r="AR304" s="784">
        <v>0</v>
      </c>
      <c r="AS304" s="679">
        <v>0</v>
      </c>
      <c r="AT304" s="679">
        <v>0</v>
      </c>
      <c r="AU304" s="679">
        <v>0</v>
      </c>
      <c r="AV304" s="679">
        <v>0</v>
      </c>
      <c r="AW304" s="679">
        <v>0</v>
      </c>
      <c r="AX304" s="679">
        <v>0</v>
      </c>
      <c r="AY304" s="679">
        <v>0</v>
      </c>
      <c r="AZ304" s="679">
        <v>0</v>
      </c>
      <c r="BA304" s="679">
        <v>0</v>
      </c>
      <c r="BB304" s="676"/>
      <c r="BC304" s="677">
        <f t="shared" si="17"/>
        <v>0</v>
      </c>
      <c r="BD304" s="677" t="e">
        <f t="shared" si="18"/>
        <v>#DIV/0!</v>
      </c>
    </row>
    <row r="305" spans="1:56" ht="15" hidden="1" customHeight="1" x14ac:dyDescent="0.25">
      <c r="A305" s="642" t="str">
        <f t="shared" si="19"/>
        <v/>
      </c>
      <c r="B305" s="646" t="s">
        <v>268</v>
      </c>
      <c r="C305" s="646" t="s">
        <v>268</v>
      </c>
      <c r="D305" s="646" t="s">
        <v>268</v>
      </c>
      <c r="E305" s="646" t="s">
        <v>268</v>
      </c>
      <c r="F305" s="646" t="s">
        <v>268</v>
      </c>
      <c r="G305" s="646" t="s">
        <v>268</v>
      </c>
      <c r="H305" s="646" t="s">
        <v>268</v>
      </c>
      <c r="I305" s="646" t="s">
        <v>268</v>
      </c>
      <c r="J305" s="646" t="s">
        <v>268</v>
      </c>
      <c r="K305" s="1119" t="s">
        <v>268</v>
      </c>
      <c r="L305" s="1120"/>
      <c r="M305" s="1119" t="s">
        <v>268</v>
      </c>
      <c r="N305" s="1120"/>
      <c r="O305" s="646" t="s">
        <v>268</v>
      </c>
      <c r="P305" s="646" t="s">
        <v>268</v>
      </c>
      <c r="Q305" s="646" t="s">
        <v>268</v>
      </c>
      <c r="R305" s="646" t="s">
        <v>268</v>
      </c>
      <c r="S305" s="646" t="s">
        <v>268</v>
      </c>
      <c r="T305" s="646" t="s">
        <v>268</v>
      </c>
      <c r="U305" s="646" t="s">
        <v>268</v>
      </c>
      <c r="V305" s="646" t="s">
        <v>268</v>
      </c>
      <c r="W305" s="646" t="s">
        <v>268</v>
      </c>
      <c r="X305" s="646" t="s">
        <v>268</v>
      </c>
      <c r="Y305" s="646" t="s">
        <v>268</v>
      </c>
      <c r="Z305" s="646" t="s">
        <v>268</v>
      </c>
      <c r="AA305" s="646" t="s">
        <v>268</v>
      </c>
      <c r="AB305" s="1119" t="s">
        <v>268</v>
      </c>
      <c r="AC305" s="1120"/>
      <c r="AD305" s="1119" t="s">
        <v>268</v>
      </c>
      <c r="AE305" s="1120"/>
      <c r="AF305" s="646" t="s">
        <v>268</v>
      </c>
      <c r="AG305" s="646" t="s">
        <v>268</v>
      </c>
      <c r="AH305" s="646" t="s">
        <v>268</v>
      </c>
      <c r="AI305" s="646" t="s">
        <v>268</v>
      </c>
      <c r="AJ305" s="646" t="s">
        <v>268</v>
      </c>
      <c r="AK305" s="646" t="s">
        <v>268</v>
      </c>
      <c r="AL305" s="1121" t="s">
        <v>268</v>
      </c>
      <c r="AM305" s="1121"/>
      <c r="AN305" s="1121"/>
      <c r="AO305" s="680" t="s">
        <v>268</v>
      </c>
      <c r="AP305" s="680" t="s">
        <v>268</v>
      </c>
      <c r="AQ305" s="680" t="s">
        <v>268</v>
      </c>
      <c r="AR305" s="786" t="s">
        <v>268</v>
      </c>
      <c r="AS305" s="680" t="s">
        <v>268</v>
      </c>
      <c r="AT305" s="680" t="s">
        <v>268</v>
      </c>
      <c r="AU305" s="680" t="s">
        <v>268</v>
      </c>
      <c r="AV305" s="680" t="s">
        <v>268</v>
      </c>
      <c r="AW305" s="680" t="s">
        <v>268</v>
      </c>
      <c r="AX305" s="680" t="s">
        <v>268</v>
      </c>
      <c r="AY305" s="680" t="s">
        <v>268</v>
      </c>
      <c r="AZ305" s="680" t="s">
        <v>268</v>
      </c>
      <c r="BA305" s="680" t="s">
        <v>268</v>
      </c>
      <c r="BB305" s="676"/>
      <c r="BC305" s="677" t="e">
        <f t="shared" si="17"/>
        <v>#VALUE!</v>
      </c>
      <c r="BD305" s="677" t="e">
        <f t="shared" si="18"/>
        <v>#VALUE!</v>
      </c>
    </row>
    <row r="306" spans="1:56" x14ac:dyDescent="0.25">
      <c r="AO306" s="658">
        <f>+AO296+AO285+AO283+AO282+AO281+AO268+AO259+AO250+AO241+AO230+AO216+AO200+AO199</f>
        <v>33185745822</v>
      </c>
    </row>
    <row r="307" spans="1:56" x14ac:dyDescent="0.25">
      <c r="AO307" s="658">
        <f>+AO306+AP27-AO22</f>
        <v>-100000000</v>
      </c>
    </row>
    <row r="308" spans="1:56" ht="18" x14ac:dyDescent="0.25">
      <c r="AO308" s="658" t="str">
        <f>+T199</f>
        <v>FORTALECIMIENTO DE LA CAPACIDAD TÉCNICA DE DEFENSA DE LOS OPERADORES , , NACIONAL</v>
      </c>
      <c r="AP308" s="330">
        <v>400000000</v>
      </c>
      <c r="AQ308" s="330">
        <v>-400000000</v>
      </c>
    </row>
    <row r="309" spans="1:56" ht="18" x14ac:dyDescent="0.25">
      <c r="AO309" s="658" t="str">
        <f>+T230</f>
        <v>CONSOLIDACIÓN DEL SISTEMA DE ALERTAS TEMPRANAS PARA LA PREVENCIÓN DE VIOLACIONES DE DDHH Y DIH A NIVEL NACIONAL</v>
      </c>
      <c r="AP309" s="334">
        <v>350000000</v>
      </c>
      <c r="AQ309" s="334">
        <v>350000000</v>
      </c>
    </row>
    <row r="310" spans="1:56" ht="18" x14ac:dyDescent="0.25">
      <c r="AO310" s="658" t="str">
        <f>+T241</f>
        <v>IMPLEMENTACIÓN DE LA ESTRATEGIA DE ATENCIÓN DEFENSORIAL DESCENTRALIZADA A LA POBLACIÓN RURAL EN COLOMBIA</v>
      </c>
      <c r="AP310" s="334">
        <v>300000000</v>
      </c>
      <c r="AQ310" s="334">
        <v>-300000000</v>
      </c>
    </row>
    <row r="311" spans="1:56" ht="18" x14ac:dyDescent="0.25">
      <c r="AO311" s="658" t="str">
        <f>+T259</f>
        <v>FORTALECIMIENTO DE LAS COMUNIDADES EN RIESGO Y SITUACIÓN DE DESPLAZAMIENTO FORZADO, PARA LA EXIGIBILIDAD DE SUS DERECHOS , , NACIONAL</v>
      </c>
      <c r="AP311" s="334">
        <v>400000000</v>
      </c>
      <c r="AQ311" s="334">
        <v>-400000000</v>
      </c>
    </row>
    <row r="312" spans="1:56" x14ac:dyDescent="0.25">
      <c r="AP312" s="658">
        <f>+SUM(AP308:AP311)</f>
        <v>1450000000</v>
      </c>
      <c r="AQ312" s="739">
        <f>+SUM(AQ308:AQ311)</f>
        <v>-750000000</v>
      </c>
    </row>
  </sheetData>
  <autoFilter ref="B28:BD305">
    <filterColumn colId="0" showButton="0">
      <filters>
        <filter val="C"/>
      </filters>
    </filterColumn>
    <filterColumn colId="2" showButton="0"/>
    <filterColumn colId="4" showButton="0">
      <colorFilter dxfId="28" cellColor="0"/>
    </filterColumn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</autoFilter>
  <mergeCells count="3457">
    <mergeCell ref="B2:K6"/>
    <mergeCell ref="N3:AB5"/>
    <mergeCell ref="AE3:AL3"/>
    <mergeCell ref="AN3:AR3"/>
    <mergeCell ref="AE5:AL7"/>
    <mergeCell ref="AN5:AR7"/>
    <mergeCell ref="B15:G15"/>
    <mergeCell ref="H15:AH15"/>
    <mergeCell ref="AL15:AN15"/>
    <mergeCell ref="B16:H16"/>
    <mergeCell ref="I16:AN16"/>
    <mergeCell ref="B17:C17"/>
    <mergeCell ref="D17:E17"/>
    <mergeCell ref="F17:G17"/>
    <mergeCell ref="H17:I17"/>
    <mergeCell ref="J17:L17"/>
    <mergeCell ref="AE9:AL9"/>
    <mergeCell ref="AN9:AR9"/>
    <mergeCell ref="B14:F14"/>
    <mergeCell ref="G14:I14"/>
    <mergeCell ref="J14:Q14"/>
    <mergeCell ref="R14:X14"/>
    <mergeCell ref="Y14:AE14"/>
    <mergeCell ref="AF14:AJ14"/>
    <mergeCell ref="AL14:AN14"/>
    <mergeCell ref="AB18:AF18"/>
    <mergeCell ref="AG18:AI18"/>
    <mergeCell ref="AJ18:AN18"/>
    <mergeCell ref="B19:C19"/>
    <mergeCell ref="D19:E19"/>
    <mergeCell ref="F19:G19"/>
    <mergeCell ref="H19:I19"/>
    <mergeCell ref="J19:L19"/>
    <mergeCell ref="M19:O19"/>
    <mergeCell ref="P19:Q19"/>
    <mergeCell ref="AJ17:AN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AJ20:AN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J19:AN19"/>
    <mergeCell ref="B20:C20"/>
    <mergeCell ref="D20:E20"/>
    <mergeCell ref="F20:G20"/>
    <mergeCell ref="H20:I20"/>
    <mergeCell ref="J20:L20"/>
    <mergeCell ref="R22:S22"/>
    <mergeCell ref="T22:AA22"/>
    <mergeCell ref="AB22:AF22"/>
    <mergeCell ref="AG22:AI22"/>
    <mergeCell ref="AJ22:AN22"/>
    <mergeCell ref="B23:C23"/>
    <mergeCell ref="D23:E23"/>
    <mergeCell ref="F23:G23"/>
    <mergeCell ref="H23:I23"/>
    <mergeCell ref="J23:L23"/>
    <mergeCell ref="AB21:AF21"/>
    <mergeCell ref="AG21:AI21"/>
    <mergeCell ref="AJ21:AN21"/>
    <mergeCell ref="B22:C22"/>
    <mergeCell ref="D22:E22"/>
    <mergeCell ref="F22:G22"/>
    <mergeCell ref="H22:I22"/>
    <mergeCell ref="J22:L22"/>
    <mergeCell ref="M22:O22"/>
    <mergeCell ref="P22:Q22"/>
    <mergeCell ref="AB24:AF24"/>
    <mergeCell ref="AG24:AI24"/>
    <mergeCell ref="AJ24:AN24"/>
    <mergeCell ref="B25:C25"/>
    <mergeCell ref="D25:E25"/>
    <mergeCell ref="F25:G25"/>
    <mergeCell ref="H25:I25"/>
    <mergeCell ref="J25:L25"/>
    <mergeCell ref="M25:O25"/>
    <mergeCell ref="P25:Q25"/>
    <mergeCell ref="AJ23:AN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AK28:AN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5:S25"/>
    <mergeCell ref="T25:AA25"/>
    <mergeCell ref="AB25:AF25"/>
    <mergeCell ref="AG25:AI25"/>
    <mergeCell ref="AJ25:AN25"/>
    <mergeCell ref="B28:C28"/>
    <mergeCell ref="D28:E28"/>
    <mergeCell ref="F28:G28"/>
    <mergeCell ref="H28:I28"/>
    <mergeCell ref="J28:L28"/>
    <mergeCell ref="R30:S30"/>
    <mergeCell ref="T30:AA30"/>
    <mergeCell ref="AB30:AF30"/>
    <mergeCell ref="AG30:AI30"/>
    <mergeCell ref="AK30:AN30"/>
    <mergeCell ref="B31:C31"/>
    <mergeCell ref="D31:E31"/>
    <mergeCell ref="F31:G31"/>
    <mergeCell ref="H31:I31"/>
    <mergeCell ref="J31:L31"/>
    <mergeCell ref="AB29:AF29"/>
    <mergeCell ref="AG29:AI29"/>
    <mergeCell ref="AK29:AN29"/>
    <mergeCell ref="B30:C30"/>
    <mergeCell ref="D30:E30"/>
    <mergeCell ref="F30:G30"/>
    <mergeCell ref="H30:I30"/>
    <mergeCell ref="J30:L30"/>
    <mergeCell ref="M30:O30"/>
    <mergeCell ref="P30:Q30"/>
    <mergeCell ref="AB32:AF32"/>
    <mergeCell ref="AG32:AI32"/>
    <mergeCell ref="AK32:AN32"/>
    <mergeCell ref="B33:C33"/>
    <mergeCell ref="D33:E33"/>
    <mergeCell ref="F33:G33"/>
    <mergeCell ref="H33:I33"/>
    <mergeCell ref="J33:L33"/>
    <mergeCell ref="M33:O33"/>
    <mergeCell ref="P33:Q33"/>
    <mergeCell ref="AK31:AN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AK34:AN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N33"/>
    <mergeCell ref="B34:C34"/>
    <mergeCell ref="D34:E34"/>
    <mergeCell ref="F34:G34"/>
    <mergeCell ref="H34:I34"/>
    <mergeCell ref="J34:L34"/>
    <mergeCell ref="R36:S36"/>
    <mergeCell ref="T36:AA36"/>
    <mergeCell ref="AB36:AF36"/>
    <mergeCell ref="AG36:AI36"/>
    <mergeCell ref="AK36:AN36"/>
    <mergeCell ref="B37:C37"/>
    <mergeCell ref="D37:E37"/>
    <mergeCell ref="F37:G37"/>
    <mergeCell ref="H37:I37"/>
    <mergeCell ref="J37:L37"/>
    <mergeCell ref="AB35:AF35"/>
    <mergeCell ref="AG35:AI35"/>
    <mergeCell ref="AK35:AN35"/>
    <mergeCell ref="B36:C36"/>
    <mergeCell ref="D36:E36"/>
    <mergeCell ref="F36:G36"/>
    <mergeCell ref="H36:I36"/>
    <mergeCell ref="J36:L36"/>
    <mergeCell ref="M36:O36"/>
    <mergeCell ref="P36:Q36"/>
    <mergeCell ref="AB38:AF38"/>
    <mergeCell ref="AG38:AI38"/>
    <mergeCell ref="AK38:AN38"/>
    <mergeCell ref="B39:C39"/>
    <mergeCell ref="D39:E39"/>
    <mergeCell ref="F39:G39"/>
    <mergeCell ref="H39:I39"/>
    <mergeCell ref="J39:L39"/>
    <mergeCell ref="M39:O39"/>
    <mergeCell ref="P39:Q39"/>
    <mergeCell ref="AK37:AN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AK40:AN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N39"/>
    <mergeCell ref="B40:C40"/>
    <mergeCell ref="D40:E40"/>
    <mergeCell ref="F40:G40"/>
    <mergeCell ref="H40:I40"/>
    <mergeCell ref="J40:L40"/>
    <mergeCell ref="R42:S42"/>
    <mergeCell ref="T42:AA42"/>
    <mergeCell ref="AB42:AF42"/>
    <mergeCell ref="AG42:AI42"/>
    <mergeCell ref="AK42:AN42"/>
    <mergeCell ref="B43:C43"/>
    <mergeCell ref="D43:E43"/>
    <mergeCell ref="F43:G43"/>
    <mergeCell ref="H43:I43"/>
    <mergeCell ref="J43:L43"/>
    <mergeCell ref="AB41:AF41"/>
    <mergeCell ref="AG41:AI41"/>
    <mergeCell ref="AK41:AN41"/>
    <mergeCell ref="B42:C42"/>
    <mergeCell ref="D42:E42"/>
    <mergeCell ref="F42:G42"/>
    <mergeCell ref="H42:I42"/>
    <mergeCell ref="J42:L42"/>
    <mergeCell ref="M42:O42"/>
    <mergeCell ref="P42:Q42"/>
    <mergeCell ref="AB44:AF44"/>
    <mergeCell ref="AG44:AI44"/>
    <mergeCell ref="AK44:AN44"/>
    <mergeCell ref="B45:C45"/>
    <mergeCell ref="D45:E45"/>
    <mergeCell ref="F45:G45"/>
    <mergeCell ref="H45:I45"/>
    <mergeCell ref="J45:L45"/>
    <mergeCell ref="M45:O45"/>
    <mergeCell ref="P45:Q45"/>
    <mergeCell ref="AK43:AN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AK46:AN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N45"/>
    <mergeCell ref="B46:C46"/>
    <mergeCell ref="D46:E46"/>
    <mergeCell ref="F46:G46"/>
    <mergeCell ref="H46:I46"/>
    <mergeCell ref="J46:L46"/>
    <mergeCell ref="R48:S48"/>
    <mergeCell ref="T48:AA48"/>
    <mergeCell ref="AB48:AF48"/>
    <mergeCell ref="AG48:AI48"/>
    <mergeCell ref="AK48:AN48"/>
    <mergeCell ref="B49:C49"/>
    <mergeCell ref="D49:E49"/>
    <mergeCell ref="F49:G49"/>
    <mergeCell ref="H49:I49"/>
    <mergeCell ref="J49:L49"/>
    <mergeCell ref="AB47:AF47"/>
    <mergeCell ref="AG47:AI47"/>
    <mergeCell ref="AK47:AN47"/>
    <mergeCell ref="B48:C48"/>
    <mergeCell ref="D48:E48"/>
    <mergeCell ref="F48:G48"/>
    <mergeCell ref="H48:I48"/>
    <mergeCell ref="J48:L48"/>
    <mergeCell ref="M48:O48"/>
    <mergeCell ref="P48:Q48"/>
    <mergeCell ref="AB50:AF50"/>
    <mergeCell ref="AG50:AI50"/>
    <mergeCell ref="AK50:AN50"/>
    <mergeCell ref="B51:C51"/>
    <mergeCell ref="D51:E51"/>
    <mergeCell ref="F51:G51"/>
    <mergeCell ref="H51:I51"/>
    <mergeCell ref="J51:L51"/>
    <mergeCell ref="M51:O51"/>
    <mergeCell ref="P51:Q51"/>
    <mergeCell ref="AK49:AN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AK52:AN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N51"/>
    <mergeCell ref="B52:C52"/>
    <mergeCell ref="D52:E52"/>
    <mergeCell ref="F52:G52"/>
    <mergeCell ref="H52:I52"/>
    <mergeCell ref="J52:L52"/>
    <mergeCell ref="R54:S54"/>
    <mergeCell ref="T54:AA54"/>
    <mergeCell ref="AB54:AF54"/>
    <mergeCell ref="AG54:AI54"/>
    <mergeCell ref="AK54:AN54"/>
    <mergeCell ref="B55:C55"/>
    <mergeCell ref="D55:E55"/>
    <mergeCell ref="F55:G55"/>
    <mergeCell ref="H55:I55"/>
    <mergeCell ref="J55:L55"/>
    <mergeCell ref="AB53:AF53"/>
    <mergeCell ref="AG53:AI53"/>
    <mergeCell ref="AK53:AN53"/>
    <mergeCell ref="B54:C54"/>
    <mergeCell ref="D54:E54"/>
    <mergeCell ref="F54:G54"/>
    <mergeCell ref="H54:I54"/>
    <mergeCell ref="J54:L54"/>
    <mergeCell ref="M54:O54"/>
    <mergeCell ref="P54:Q54"/>
    <mergeCell ref="AB56:AF56"/>
    <mergeCell ref="AG56:AI56"/>
    <mergeCell ref="AK56:AN56"/>
    <mergeCell ref="B57:C57"/>
    <mergeCell ref="D57:E57"/>
    <mergeCell ref="F57:G57"/>
    <mergeCell ref="H57:I57"/>
    <mergeCell ref="J57:L57"/>
    <mergeCell ref="M57:O57"/>
    <mergeCell ref="P57:Q57"/>
    <mergeCell ref="AK55:AN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AK58:AN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N57"/>
    <mergeCell ref="B58:C58"/>
    <mergeCell ref="D58:E58"/>
    <mergeCell ref="F58:G58"/>
    <mergeCell ref="H58:I58"/>
    <mergeCell ref="J58:L58"/>
    <mergeCell ref="R60:S60"/>
    <mergeCell ref="T60:AA60"/>
    <mergeCell ref="AB60:AF60"/>
    <mergeCell ref="AG60:AI60"/>
    <mergeCell ref="AK60:AN60"/>
    <mergeCell ref="B61:C61"/>
    <mergeCell ref="D61:E61"/>
    <mergeCell ref="F61:G61"/>
    <mergeCell ref="H61:I61"/>
    <mergeCell ref="J61:L61"/>
    <mergeCell ref="AB59:AF59"/>
    <mergeCell ref="AG59:AI59"/>
    <mergeCell ref="AK59:AN59"/>
    <mergeCell ref="B60:C60"/>
    <mergeCell ref="D60:E60"/>
    <mergeCell ref="F60:G60"/>
    <mergeCell ref="H60:I60"/>
    <mergeCell ref="J60:L60"/>
    <mergeCell ref="M60:O60"/>
    <mergeCell ref="P60:Q60"/>
    <mergeCell ref="AB62:AF62"/>
    <mergeCell ref="AG62:AI62"/>
    <mergeCell ref="AK62:AN62"/>
    <mergeCell ref="B63:C63"/>
    <mergeCell ref="D63:E63"/>
    <mergeCell ref="F63:G63"/>
    <mergeCell ref="H63:I63"/>
    <mergeCell ref="J63:L63"/>
    <mergeCell ref="M63:O63"/>
    <mergeCell ref="P63:Q63"/>
    <mergeCell ref="AK61:AN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AK64:AN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N63"/>
    <mergeCell ref="B64:C64"/>
    <mergeCell ref="D64:E64"/>
    <mergeCell ref="F64:G64"/>
    <mergeCell ref="H64:I64"/>
    <mergeCell ref="J64:L64"/>
    <mergeCell ref="R66:S66"/>
    <mergeCell ref="T66:AA66"/>
    <mergeCell ref="AB66:AF66"/>
    <mergeCell ref="AG66:AI66"/>
    <mergeCell ref="AK66:AN66"/>
    <mergeCell ref="B67:C67"/>
    <mergeCell ref="D67:E67"/>
    <mergeCell ref="F67:G67"/>
    <mergeCell ref="H67:I67"/>
    <mergeCell ref="J67:L67"/>
    <mergeCell ref="AB65:AF65"/>
    <mergeCell ref="AG65:AI65"/>
    <mergeCell ref="AK65:AN65"/>
    <mergeCell ref="B66:C66"/>
    <mergeCell ref="D66:E66"/>
    <mergeCell ref="F66:G66"/>
    <mergeCell ref="H66:I66"/>
    <mergeCell ref="J66:L66"/>
    <mergeCell ref="M66:O66"/>
    <mergeCell ref="P66:Q66"/>
    <mergeCell ref="AB68:AF68"/>
    <mergeCell ref="AG68:AI68"/>
    <mergeCell ref="AK68:AN68"/>
    <mergeCell ref="B69:C69"/>
    <mergeCell ref="D69:E69"/>
    <mergeCell ref="F69:G69"/>
    <mergeCell ref="H69:I69"/>
    <mergeCell ref="J69:L69"/>
    <mergeCell ref="M69:O69"/>
    <mergeCell ref="P69:Q69"/>
    <mergeCell ref="AK67:AN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AK70:AN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N69"/>
    <mergeCell ref="B70:C70"/>
    <mergeCell ref="D70:E70"/>
    <mergeCell ref="F70:G70"/>
    <mergeCell ref="H70:I70"/>
    <mergeCell ref="J70:L70"/>
    <mergeCell ref="R72:S72"/>
    <mergeCell ref="T72:AA72"/>
    <mergeCell ref="AB72:AF72"/>
    <mergeCell ref="AG72:AI72"/>
    <mergeCell ref="AK72:AN72"/>
    <mergeCell ref="B73:C73"/>
    <mergeCell ref="D73:E73"/>
    <mergeCell ref="F73:G73"/>
    <mergeCell ref="H73:I73"/>
    <mergeCell ref="J73:L73"/>
    <mergeCell ref="AB71:AF71"/>
    <mergeCell ref="AG71:AI71"/>
    <mergeCell ref="AK71:AN71"/>
    <mergeCell ref="B72:C72"/>
    <mergeCell ref="D72:E72"/>
    <mergeCell ref="F72:G72"/>
    <mergeCell ref="H72:I72"/>
    <mergeCell ref="J72:L72"/>
    <mergeCell ref="M72:O72"/>
    <mergeCell ref="P72:Q72"/>
    <mergeCell ref="AB74:AF74"/>
    <mergeCell ref="AG74:AI74"/>
    <mergeCell ref="AK74:AN74"/>
    <mergeCell ref="B75:C75"/>
    <mergeCell ref="D75:E75"/>
    <mergeCell ref="F75:G75"/>
    <mergeCell ref="H75:I75"/>
    <mergeCell ref="J75:L75"/>
    <mergeCell ref="M75:O75"/>
    <mergeCell ref="P75:Q75"/>
    <mergeCell ref="AK73:AN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AK76:AN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N75"/>
    <mergeCell ref="B76:C76"/>
    <mergeCell ref="D76:E76"/>
    <mergeCell ref="F76:G76"/>
    <mergeCell ref="H76:I76"/>
    <mergeCell ref="J76:L76"/>
    <mergeCell ref="R78:S78"/>
    <mergeCell ref="T78:AA78"/>
    <mergeCell ref="AB78:AF78"/>
    <mergeCell ref="AG78:AI78"/>
    <mergeCell ref="AK78:AN78"/>
    <mergeCell ref="B79:C79"/>
    <mergeCell ref="D79:E79"/>
    <mergeCell ref="F79:G79"/>
    <mergeCell ref="H79:I79"/>
    <mergeCell ref="J79:L79"/>
    <mergeCell ref="AB77:AF77"/>
    <mergeCell ref="AG77:AI77"/>
    <mergeCell ref="AK77:AN77"/>
    <mergeCell ref="B78:C78"/>
    <mergeCell ref="D78:E78"/>
    <mergeCell ref="F78:G78"/>
    <mergeCell ref="H78:I78"/>
    <mergeCell ref="J78:L78"/>
    <mergeCell ref="M78:O78"/>
    <mergeCell ref="P78:Q78"/>
    <mergeCell ref="AB80:AF80"/>
    <mergeCell ref="AG80:AI80"/>
    <mergeCell ref="AK80:AN80"/>
    <mergeCell ref="B81:C81"/>
    <mergeCell ref="D81:E81"/>
    <mergeCell ref="F81:G81"/>
    <mergeCell ref="H81:I81"/>
    <mergeCell ref="J81:L81"/>
    <mergeCell ref="M81:O81"/>
    <mergeCell ref="P81:Q81"/>
    <mergeCell ref="AK79:AN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AK82:AN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N81"/>
    <mergeCell ref="B82:C82"/>
    <mergeCell ref="D82:E82"/>
    <mergeCell ref="F82:G82"/>
    <mergeCell ref="H82:I82"/>
    <mergeCell ref="J82:L82"/>
    <mergeCell ref="R84:S84"/>
    <mergeCell ref="T84:AA84"/>
    <mergeCell ref="AB84:AF84"/>
    <mergeCell ref="AG84:AI84"/>
    <mergeCell ref="AK84:AN84"/>
    <mergeCell ref="B85:C85"/>
    <mergeCell ref="D85:E85"/>
    <mergeCell ref="F85:G85"/>
    <mergeCell ref="H85:I85"/>
    <mergeCell ref="J85:L85"/>
    <mergeCell ref="AB83:AF83"/>
    <mergeCell ref="AG83:AI83"/>
    <mergeCell ref="AK83:AN83"/>
    <mergeCell ref="B84:C84"/>
    <mergeCell ref="D84:E84"/>
    <mergeCell ref="F84:G84"/>
    <mergeCell ref="H84:I84"/>
    <mergeCell ref="J84:L84"/>
    <mergeCell ref="M84:O84"/>
    <mergeCell ref="P84:Q84"/>
    <mergeCell ref="AB86:AF86"/>
    <mergeCell ref="AG86:AI86"/>
    <mergeCell ref="AK86:AN86"/>
    <mergeCell ref="B87:C87"/>
    <mergeCell ref="D87:E87"/>
    <mergeCell ref="F87:G87"/>
    <mergeCell ref="H87:I87"/>
    <mergeCell ref="J87:L87"/>
    <mergeCell ref="M87:O87"/>
    <mergeCell ref="P87:Q87"/>
    <mergeCell ref="AK85:AN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AK88:AN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N87"/>
    <mergeCell ref="B88:C88"/>
    <mergeCell ref="D88:E88"/>
    <mergeCell ref="F88:G88"/>
    <mergeCell ref="H88:I88"/>
    <mergeCell ref="J88:L88"/>
    <mergeCell ref="R90:S90"/>
    <mergeCell ref="T90:AA90"/>
    <mergeCell ref="AB90:AF90"/>
    <mergeCell ref="AG90:AI90"/>
    <mergeCell ref="AK90:AN90"/>
    <mergeCell ref="B91:C91"/>
    <mergeCell ref="D91:E91"/>
    <mergeCell ref="F91:G91"/>
    <mergeCell ref="H91:I91"/>
    <mergeCell ref="J91:L91"/>
    <mergeCell ref="AB89:AF89"/>
    <mergeCell ref="AG89:AI89"/>
    <mergeCell ref="AK89:AN89"/>
    <mergeCell ref="B90:C90"/>
    <mergeCell ref="D90:E90"/>
    <mergeCell ref="F90:G90"/>
    <mergeCell ref="H90:I90"/>
    <mergeCell ref="J90:L90"/>
    <mergeCell ref="M90:O90"/>
    <mergeCell ref="P90:Q90"/>
    <mergeCell ref="AB92:AF92"/>
    <mergeCell ref="AG92:AI92"/>
    <mergeCell ref="AK92:AN92"/>
    <mergeCell ref="B93:C93"/>
    <mergeCell ref="D93:E93"/>
    <mergeCell ref="F93:G93"/>
    <mergeCell ref="H93:I93"/>
    <mergeCell ref="J93:L93"/>
    <mergeCell ref="M93:O93"/>
    <mergeCell ref="P93:Q93"/>
    <mergeCell ref="AK91:AN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AK94:AN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N93"/>
    <mergeCell ref="B94:C94"/>
    <mergeCell ref="D94:E94"/>
    <mergeCell ref="F94:G94"/>
    <mergeCell ref="H94:I94"/>
    <mergeCell ref="J94:L94"/>
    <mergeCell ref="R96:S96"/>
    <mergeCell ref="T96:AA96"/>
    <mergeCell ref="AB96:AF96"/>
    <mergeCell ref="AG96:AI96"/>
    <mergeCell ref="AK96:AN96"/>
    <mergeCell ref="B97:C97"/>
    <mergeCell ref="D97:E97"/>
    <mergeCell ref="F97:G97"/>
    <mergeCell ref="H97:I97"/>
    <mergeCell ref="J97:L97"/>
    <mergeCell ref="AB95:AF95"/>
    <mergeCell ref="AG95:AI95"/>
    <mergeCell ref="AK95:AN95"/>
    <mergeCell ref="B96:C96"/>
    <mergeCell ref="D96:E96"/>
    <mergeCell ref="F96:G96"/>
    <mergeCell ref="H96:I96"/>
    <mergeCell ref="J96:L96"/>
    <mergeCell ref="M96:O96"/>
    <mergeCell ref="P96:Q96"/>
    <mergeCell ref="AB98:AF98"/>
    <mergeCell ref="AG98:AI98"/>
    <mergeCell ref="AK98:AN98"/>
    <mergeCell ref="B99:C99"/>
    <mergeCell ref="D99:E99"/>
    <mergeCell ref="F99:G99"/>
    <mergeCell ref="H99:I99"/>
    <mergeCell ref="J99:L99"/>
    <mergeCell ref="M99:O99"/>
    <mergeCell ref="P99:Q99"/>
    <mergeCell ref="AK97:AN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AK100:AN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N99"/>
    <mergeCell ref="B100:C100"/>
    <mergeCell ref="D100:E100"/>
    <mergeCell ref="F100:G100"/>
    <mergeCell ref="H100:I100"/>
    <mergeCell ref="J100:L100"/>
    <mergeCell ref="R102:S102"/>
    <mergeCell ref="T102:AA102"/>
    <mergeCell ref="AB102:AF102"/>
    <mergeCell ref="AG102:AI102"/>
    <mergeCell ref="AK102:AN102"/>
    <mergeCell ref="B103:C103"/>
    <mergeCell ref="D103:E103"/>
    <mergeCell ref="F103:G103"/>
    <mergeCell ref="H103:I103"/>
    <mergeCell ref="J103:L103"/>
    <mergeCell ref="AB101:AF101"/>
    <mergeCell ref="AG101:AI101"/>
    <mergeCell ref="AK101:AN101"/>
    <mergeCell ref="B102:C102"/>
    <mergeCell ref="D102:E102"/>
    <mergeCell ref="F102:G102"/>
    <mergeCell ref="H102:I102"/>
    <mergeCell ref="J102:L102"/>
    <mergeCell ref="M102:O102"/>
    <mergeCell ref="P102:Q102"/>
    <mergeCell ref="AB104:AF104"/>
    <mergeCell ref="AG104:AI104"/>
    <mergeCell ref="AK104:AN104"/>
    <mergeCell ref="B105:C105"/>
    <mergeCell ref="D105:E105"/>
    <mergeCell ref="F105:G105"/>
    <mergeCell ref="H105:I105"/>
    <mergeCell ref="J105:L105"/>
    <mergeCell ref="M105:O105"/>
    <mergeCell ref="P105:Q105"/>
    <mergeCell ref="AK103:AN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AK106:AN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N105"/>
    <mergeCell ref="B106:C106"/>
    <mergeCell ref="D106:E106"/>
    <mergeCell ref="F106:G106"/>
    <mergeCell ref="H106:I106"/>
    <mergeCell ref="J106:L106"/>
    <mergeCell ref="R108:S108"/>
    <mergeCell ref="T108:AA108"/>
    <mergeCell ref="AB108:AF108"/>
    <mergeCell ref="AG108:AI108"/>
    <mergeCell ref="AK108:AN108"/>
    <mergeCell ref="B109:C109"/>
    <mergeCell ref="D109:E109"/>
    <mergeCell ref="F109:G109"/>
    <mergeCell ref="H109:I109"/>
    <mergeCell ref="J109:L109"/>
    <mergeCell ref="AB107:AF107"/>
    <mergeCell ref="AG107:AI107"/>
    <mergeCell ref="AK107:AN107"/>
    <mergeCell ref="B108:C108"/>
    <mergeCell ref="D108:E108"/>
    <mergeCell ref="F108:G108"/>
    <mergeCell ref="H108:I108"/>
    <mergeCell ref="J108:L108"/>
    <mergeCell ref="M108:O108"/>
    <mergeCell ref="P108:Q108"/>
    <mergeCell ref="AB110:AF110"/>
    <mergeCell ref="AG110:AI110"/>
    <mergeCell ref="AK110:AN110"/>
    <mergeCell ref="B111:C111"/>
    <mergeCell ref="D111:E111"/>
    <mergeCell ref="F111:G111"/>
    <mergeCell ref="H111:I111"/>
    <mergeCell ref="J111:L111"/>
    <mergeCell ref="M111:O111"/>
    <mergeCell ref="P111:Q111"/>
    <mergeCell ref="AK109:AN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AK112:AN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N111"/>
    <mergeCell ref="B112:C112"/>
    <mergeCell ref="D112:E112"/>
    <mergeCell ref="F112:G112"/>
    <mergeCell ref="H112:I112"/>
    <mergeCell ref="J112:L112"/>
    <mergeCell ref="R114:S114"/>
    <mergeCell ref="T114:AA114"/>
    <mergeCell ref="AB114:AF114"/>
    <mergeCell ref="AG114:AI114"/>
    <mergeCell ref="AK114:AN114"/>
    <mergeCell ref="B115:C115"/>
    <mergeCell ref="D115:E115"/>
    <mergeCell ref="F115:G115"/>
    <mergeCell ref="H115:I115"/>
    <mergeCell ref="J115:L115"/>
    <mergeCell ref="AB113:AF113"/>
    <mergeCell ref="AG113:AI113"/>
    <mergeCell ref="AK113:AN113"/>
    <mergeCell ref="B114:C114"/>
    <mergeCell ref="D114:E114"/>
    <mergeCell ref="F114:G114"/>
    <mergeCell ref="H114:I114"/>
    <mergeCell ref="J114:L114"/>
    <mergeCell ref="M114:O114"/>
    <mergeCell ref="P114:Q114"/>
    <mergeCell ref="AB116:AF116"/>
    <mergeCell ref="AG116:AI116"/>
    <mergeCell ref="AK116:AN116"/>
    <mergeCell ref="B117:C117"/>
    <mergeCell ref="D117:E117"/>
    <mergeCell ref="F117:G117"/>
    <mergeCell ref="H117:I117"/>
    <mergeCell ref="J117:L117"/>
    <mergeCell ref="M117:O117"/>
    <mergeCell ref="P117:Q117"/>
    <mergeCell ref="AK115:AN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AK118:AN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N117"/>
    <mergeCell ref="B118:C118"/>
    <mergeCell ref="D118:E118"/>
    <mergeCell ref="F118:G118"/>
    <mergeCell ref="H118:I118"/>
    <mergeCell ref="J118:L118"/>
    <mergeCell ref="R120:S120"/>
    <mergeCell ref="T120:AA120"/>
    <mergeCell ref="AB120:AF120"/>
    <mergeCell ref="AG120:AI120"/>
    <mergeCell ref="AK120:AN120"/>
    <mergeCell ref="B121:C121"/>
    <mergeCell ref="D121:E121"/>
    <mergeCell ref="F121:G121"/>
    <mergeCell ref="H121:I121"/>
    <mergeCell ref="J121:L121"/>
    <mergeCell ref="AB119:AF119"/>
    <mergeCell ref="AG119:AI119"/>
    <mergeCell ref="AK119:AN119"/>
    <mergeCell ref="B120:C120"/>
    <mergeCell ref="D120:E120"/>
    <mergeCell ref="F120:G120"/>
    <mergeCell ref="H120:I120"/>
    <mergeCell ref="J120:L120"/>
    <mergeCell ref="M120:O120"/>
    <mergeCell ref="P120:Q120"/>
    <mergeCell ref="AB122:AF122"/>
    <mergeCell ref="AG122:AI122"/>
    <mergeCell ref="AK122:AN122"/>
    <mergeCell ref="B123:C123"/>
    <mergeCell ref="D123:E123"/>
    <mergeCell ref="F123:G123"/>
    <mergeCell ref="H123:I123"/>
    <mergeCell ref="J123:L123"/>
    <mergeCell ref="M123:O123"/>
    <mergeCell ref="P123:Q123"/>
    <mergeCell ref="AK121:AN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AK124:AN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N123"/>
    <mergeCell ref="B124:C124"/>
    <mergeCell ref="D124:E124"/>
    <mergeCell ref="F124:G124"/>
    <mergeCell ref="H124:I124"/>
    <mergeCell ref="J124:L124"/>
    <mergeCell ref="R126:S126"/>
    <mergeCell ref="T126:AA126"/>
    <mergeCell ref="AB126:AF126"/>
    <mergeCell ref="AG126:AI126"/>
    <mergeCell ref="AK126:AN126"/>
    <mergeCell ref="B127:C127"/>
    <mergeCell ref="D127:E127"/>
    <mergeCell ref="F127:G127"/>
    <mergeCell ref="H127:I127"/>
    <mergeCell ref="J127:L127"/>
    <mergeCell ref="AB125:AF125"/>
    <mergeCell ref="AG125:AI125"/>
    <mergeCell ref="AK125:AN125"/>
    <mergeCell ref="B126:C126"/>
    <mergeCell ref="D126:E126"/>
    <mergeCell ref="F126:G126"/>
    <mergeCell ref="H126:I126"/>
    <mergeCell ref="J126:L126"/>
    <mergeCell ref="M126:O126"/>
    <mergeCell ref="P126:Q126"/>
    <mergeCell ref="AB128:AF128"/>
    <mergeCell ref="AG128:AI128"/>
    <mergeCell ref="AK128:AN128"/>
    <mergeCell ref="B129:C129"/>
    <mergeCell ref="D129:E129"/>
    <mergeCell ref="F129:G129"/>
    <mergeCell ref="H129:I129"/>
    <mergeCell ref="J129:L129"/>
    <mergeCell ref="M129:O129"/>
    <mergeCell ref="P129:Q129"/>
    <mergeCell ref="AK127:AN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AK130:AN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N129"/>
    <mergeCell ref="B130:C130"/>
    <mergeCell ref="D130:E130"/>
    <mergeCell ref="F130:G130"/>
    <mergeCell ref="H130:I130"/>
    <mergeCell ref="J130:L130"/>
    <mergeCell ref="R132:S132"/>
    <mergeCell ref="T132:AA132"/>
    <mergeCell ref="AB132:AF132"/>
    <mergeCell ref="AG132:AI132"/>
    <mergeCell ref="AK132:AN132"/>
    <mergeCell ref="B133:C133"/>
    <mergeCell ref="D133:E133"/>
    <mergeCell ref="F133:G133"/>
    <mergeCell ref="H133:I133"/>
    <mergeCell ref="J133:L133"/>
    <mergeCell ref="AB131:AF131"/>
    <mergeCell ref="AG131:AI131"/>
    <mergeCell ref="AK131:AN131"/>
    <mergeCell ref="B132:C132"/>
    <mergeCell ref="D132:E132"/>
    <mergeCell ref="F132:G132"/>
    <mergeCell ref="H132:I132"/>
    <mergeCell ref="J132:L132"/>
    <mergeCell ref="M132:O132"/>
    <mergeCell ref="P132:Q132"/>
    <mergeCell ref="AB134:AF134"/>
    <mergeCell ref="AG134:AI134"/>
    <mergeCell ref="AK134:AN134"/>
    <mergeCell ref="B135:C135"/>
    <mergeCell ref="D135:E135"/>
    <mergeCell ref="F135:G135"/>
    <mergeCell ref="H135:I135"/>
    <mergeCell ref="J135:L135"/>
    <mergeCell ref="M135:O135"/>
    <mergeCell ref="P135:Q135"/>
    <mergeCell ref="AK133:AN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AK136:AN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N135"/>
    <mergeCell ref="B136:C136"/>
    <mergeCell ref="D136:E136"/>
    <mergeCell ref="F136:G136"/>
    <mergeCell ref="H136:I136"/>
    <mergeCell ref="J136:L136"/>
    <mergeCell ref="R138:S138"/>
    <mergeCell ref="T138:AA138"/>
    <mergeCell ref="AB138:AF138"/>
    <mergeCell ref="AG138:AI138"/>
    <mergeCell ref="AK138:AN138"/>
    <mergeCell ref="B139:C139"/>
    <mergeCell ref="D139:E139"/>
    <mergeCell ref="F139:G139"/>
    <mergeCell ref="H139:I139"/>
    <mergeCell ref="J139:L139"/>
    <mergeCell ref="AB137:AF137"/>
    <mergeCell ref="AG137:AI137"/>
    <mergeCell ref="AK137:AN137"/>
    <mergeCell ref="B138:C138"/>
    <mergeCell ref="D138:E138"/>
    <mergeCell ref="F138:G138"/>
    <mergeCell ref="H138:I138"/>
    <mergeCell ref="J138:L138"/>
    <mergeCell ref="M138:O138"/>
    <mergeCell ref="P138:Q138"/>
    <mergeCell ref="AB140:AF140"/>
    <mergeCell ref="AG140:AI140"/>
    <mergeCell ref="AK140:AN140"/>
    <mergeCell ref="B141:C141"/>
    <mergeCell ref="D141:E141"/>
    <mergeCell ref="F141:G141"/>
    <mergeCell ref="H141:I141"/>
    <mergeCell ref="J141:L141"/>
    <mergeCell ref="M141:O141"/>
    <mergeCell ref="P141:Q141"/>
    <mergeCell ref="AK139:AN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AK142:AN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N141"/>
    <mergeCell ref="B142:C142"/>
    <mergeCell ref="D142:E142"/>
    <mergeCell ref="F142:G142"/>
    <mergeCell ref="H142:I142"/>
    <mergeCell ref="J142:L142"/>
    <mergeCell ref="R144:S144"/>
    <mergeCell ref="T144:AA144"/>
    <mergeCell ref="AB144:AF144"/>
    <mergeCell ref="AG144:AI144"/>
    <mergeCell ref="AK144:AN144"/>
    <mergeCell ref="B145:C145"/>
    <mergeCell ref="D145:E145"/>
    <mergeCell ref="F145:G145"/>
    <mergeCell ref="H145:I145"/>
    <mergeCell ref="J145:L145"/>
    <mergeCell ref="AB143:AF143"/>
    <mergeCell ref="AG143:AI143"/>
    <mergeCell ref="AK143:AN143"/>
    <mergeCell ref="B144:C144"/>
    <mergeCell ref="D144:E144"/>
    <mergeCell ref="F144:G144"/>
    <mergeCell ref="H144:I144"/>
    <mergeCell ref="J144:L144"/>
    <mergeCell ref="M144:O144"/>
    <mergeCell ref="P144:Q144"/>
    <mergeCell ref="AB146:AF146"/>
    <mergeCell ref="AG146:AI146"/>
    <mergeCell ref="AK146:AN146"/>
    <mergeCell ref="B147:C147"/>
    <mergeCell ref="D147:E147"/>
    <mergeCell ref="F147:G147"/>
    <mergeCell ref="H147:I147"/>
    <mergeCell ref="J147:L147"/>
    <mergeCell ref="M147:O147"/>
    <mergeCell ref="P147:Q147"/>
    <mergeCell ref="AK145:AN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AK148:AN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N147"/>
    <mergeCell ref="B148:C148"/>
    <mergeCell ref="D148:E148"/>
    <mergeCell ref="F148:G148"/>
    <mergeCell ref="H148:I148"/>
    <mergeCell ref="J148:L148"/>
    <mergeCell ref="R150:S150"/>
    <mergeCell ref="T150:AA150"/>
    <mergeCell ref="AB150:AF150"/>
    <mergeCell ref="AG150:AI150"/>
    <mergeCell ref="AK150:AN150"/>
    <mergeCell ref="B151:C151"/>
    <mergeCell ref="D151:E151"/>
    <mergeCell ref="F151:G151"/>
    <mergeCell ref="H151:I151"/>
    <mergeCell ref="J151:L151"/>
    <mergeCell ref="AB149:AF149"/>
    <mergeCell ref="AG149:AI149"/>
    <mergeCell ref="AK149:AN149"/>
    <mergeCell ref="B150:C150"/>
    <mergeCell ref="D150:E150"/>
    <mergeCell ref="F150:G150"/>
    <mergeCell ref="H150:I150"/>
    <mergeCell ref="J150:L150"/>
    <mergeCell ref="M150:O150"/>
    <mergeCell ref="P150:Q150"/>
    <mergeCell ref="AB152:AF152"/>
    <mergeCell ref="AG152:AI152"/>
    <mergeCell ref="AK152:AN152"/>
    <mergeCell ref="B153:C153"/>
    <mergeCell ref="D153:E153"/>
    <mergeCell ref="F153:G153"/>
    <mergeCell ref="H153:I153"/>
    <mergeCell ref="J153:L153"/>
    <mergeCell ref="M153:O153"/>
    <mergeCell ref="P153:Q153"/>
    <mergeCell ref="AK151:AN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AK154:AN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N153"/>
    <mergeCell ref="B154:C154"/>
    <mergeCell ref="D154:E154"/>
    <mergeCell ref="F154:G154"/>
    <mergeCell ref="H154:I154"/>
    <mergeCell ref="J154:L154"/>
    <mergeCell ref="R156:S156"/>
    <mergeCell ref="T156:AA156"/>
    <mergeCell ref="AB156:AF156"/>
    <mergeCell ref="AG156:AI156"/>
    <mergeCell ref="AK156:AN156"/>
    <mergeCell ref="B157:C157"/>
    <mergeCell ref="D157:E157"/>
    <mergeCell ref="F157:G157"/>
    <mergeCell ref="H157:I157"/>
    <mergeCell ref="J157:L157"/>
    <mergeCell ref="AB155:AF155"/>
    <mergeCell ref="AG155:AI155"/>
    <mergeCell ref="AK155:AN155"/>
    <mergeCell ref="B156:C156"/>
    <mergeCell ref="D156:E156"/>
    <mergeCell ref="F156:G156"/>
    <mergeCell ref="H156:I156"/>
    <mergeCell ref="J156:L156"/>
    <mergeCell ref="M156:O156"/>
    <mergeCell ref="P156:Q156"/>
    <mergeCell ref="AB158:AF158"/>
    <mergeCell ref="AG158:AI158"/>
    <mergeCell ref="AK158:AN158"/>
    <mergeCell ref="B159:C159"/>
    <mergeCell ref="D159:E159"/>
    <mergeCell ref="F159:G159"/>
    <mergeCell ref="H159:I159"/>
    <mergeCell ref="J159:L159"/>
    <mergeCell ref="M159:O159"/>
    <mergeCell ref="P159:Q159"/>
    <mergeCell ref="AK157:AN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AK160:AN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N159"/>
    <mergeCell ref="B160:C160"/>
    <mergeCell ref="D160:E160"/>
    <mergeCell ref="F160:G160"/>
    <mergeCell ref="H160:I160"/>
    <mergeCell ref="J160:L160"/>
    <mergeCell ref="R162:S162"/>
    <mergeCell ref="T162:AA162"/>
    <mergeCell ref="AB162:AF162"/>
    <mergeCell ref="AG162:AI162"/>
    <mergeCell ref="AK162:AN162"/>
    <mergeCell ref="B163:C163"/>
    <mergeCell ref="D163:E163"/>
    <mergeCell ref="F163:G163"/>
    <mergeCell ref="H163:I163"/>
    <mergeCell ref="J163:L163"/>
    <mergeCell ref="AB161:AF161"/>
    <mergeCell ref="AG161:AI161"/>
    <mergeCell ref="AK161:AN161"/>
    <mergeCell ref="B162:C162"/>
    <mergeCell ref="D162:E162"/>
    <mergeCell ref="F162:G162"/>
    <mergeCell ref="H162:I162"/>
    <mergeCell ref="J162:L162"/>
    <mergeCell ref="M162:O162"/>
    <mergeCell ref="P162:Q162"/>
    <mergeCell ref="AB164:AF164"/>
    <mergeCell ref="AG164:AI164"/>
    <mergeCell ref="AK164:AN164"/>
    <mergeCell ref="B165:C165"/>
    <mergeCell ref="D165:E165"/>
    <mergeCell ref="F165:G165"/>
    <mergeCell ref="H165:I165"/>
    <mergeCell ref="J165:L165"/>
    <mergeCell ref="M165:O165"/>
    <mergeCell ref="P165:Q165"/>
    <mergeCell ref="AK163:AN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AK166:AN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N165"/>
    <mergeCell ref="B166:C166"/>
    <mergeCell ref="D166:E166"/>
    <mergeCell ref="F166:G166"/>
    <mergeCell ref="H166:I166"/>
    <mergeCell ref="J166:L166"/>
    <mergeCell ref="R168:S168"/>
    <mergeCell ref="T168:AA168"/>
    <mergeCell ref="AB168:AF168"/>
    <mergeCell ref="AG168:AI168"/>
    <mergeCell ref="AK168:AN168"/>
    <mergeCell ref="B169:C169"/>
    <mergeCell ref="D169:E169"/>
    <mergeCell ref="F169:G169"/>
    <mergeCell ref="H169:I169"/>
    <mergeCell ref="J169:L169"/>
    <mergeCell ref="AB167:AF167"/>
    <mergeCell ref="AG167:AI167"/>
    <mergeCell ref="AK167:AN167"/>
    <mergeCell ref="B168:C168"/>
    <mergeCell ref="D168:E168"/>
    <mergeCell ref="F168:G168"/>
    <mergeCell ref="H168:I168"/>
    <mergeCell ref="J168:L168"/>
    <mergeCell ref="M168:O168"/>
    <mergeCell ref="P168:Q168"/>
    <mergeCell ref="AB170:AF170"/>
    <mergeCell ref="AG170:AI170"/>
    <mergeCell ref="AK170:AN170"/>
    <mergeCell ref="B171:C171"/>
    <mergeCell ref="D171:E171"/>
    <mergeCell ref="F171:G171"/>
    <mergeCell ref="H171:I171"/>
    <mergeCell ref="J171:L171"/>
    <mergeCell ref="M171:O171"/>
    <mergeCell ref="P171:Q171"/>
    <mergeCell ref="AK169:AN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AK172:AN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N171"/>
    <mergeCell ref="B172:C172"/>
    <mergeCell ref="D172:E172"/>
    <mergeCell ref="F172:G172"/>
    <mergeCell ref="H172:I172"/>
    <mergeCell ref="J172:L172"/>
    <mergeCell ref="R174:S174"/>
    <mergeCell ref="T174:AA174"/>
    <mergeCell ref="AB174:AF174"/>
    <mergeCell ref="AG174:AI174"/>
    <mergeCell ref="AK174:AN174"/>
    <mergeCell ref="B175:C175"/>
    <mergeCell ref="D175:E175"/>
    <mergeCell ref="F175:G175"/>
    <mergeCell ref="H175:I175"/>
    <mergeCell ref="J175:L175"/>
    <mergeCell ref="AB173:AF173"/>
    <mergeCell ref="AG173:AI173"/>
    <mergeCell ref="AK173:AN173"/>
    <mergeCell ref="B174:C174"/>
    <mergeCell ref="D174:E174"/>
    <mergeCell ref="F174:G174"/>
    <mergeCell ref="H174:I174"/>
    <mergeCell ref="J174:L174"/>
    <mergeCell ref="M174:O174"/>
    <mergeCell ref="P174:Q174"/>
    <mergeCell ref="AB176:AF176"/>
    <mergeCell ref="AG176:AI176"/>
    <mergeCell ref="AK176:AN176"/>
    <mergeCell ref="B177:C177"/>
    <mergeCell ref="D177:E177"/>
    <mergeCell ref="F177:G177"/>
    <mergeCell ref="H177:I177"/>
    <mergeCell ref="J177:L177"/>
    <mergeCell ref="M177:O177"/>
    <mergeCell ref="P177:Q177"/>
    <mergeCell ref="AK175:AN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AK178:AN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N177"/>
    <mergeCell ref="B178:C178"/>
    <mergeCell ref="D178:E178"/>
    <mergeCell ref="F178:G178"/>
    <mergeCell ref="H178:I178"/>
    <mergeCell ref="J178:L178"/>
    <mergeCell ref="R180:S180"/>
    <mergeCell ref="T180:AA180"/>
    <mergeCell ref="AB180:AF180"/>
    <mergeCell ref="AG180:AI180"/>
    <mergeCell ref="AK180:AN180"/>
    <mergeCell ref="B181:C181"/>
    <mergeCell ref="D181:E181"/>
    <mergeCell ref="F181:G181"/>
    <mergeCell ref="H181:I181"/>
    <mergeCell ref="J181:L181"/>
    <mergeCell ref="AB179:AF179"/>
    <mergeCell ref="AG179:AI179"/>
    <mergeCell ref="AK179:AN179"/>
    <mergeCell ref="B180:C180"/>
    <mergeCell ref="D180:E180"/>
    <mergeCell ref="F180:G180"/>
    <mergeCell ref="H180:I180"/>
    <mergeCell ref="J180:L180"/>
    <mergeCell ref="M180:O180"/>
    <mergeCell ref="P180:Q180"/>
    <mergeCell ref="AB182:AF182"/>
    <mergeCell ref="AG182:AI182"/>
    <mergeCell ref="AK182:AN182"/>
    <mergeCell ref="B183:C183"/>
    <mergeCell ref="D183:E183"/>
    <mergeCell ref="F183:G183"/>
    <mergeCell ref="H183:I183"/>
    <mergeCell ref="J183:L183"/>
    <mergeCell ref="M183:O183"/>
    <mergeCell ref="P183:Q183"/>
    <mergeCell ref="AK181:AN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AK184:AN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N183"/>
    <mergeCell ref="B184:C184"/>
    <mergeCell ref="D184:E184"/>
    <mergeCell ref="F184:G184"/>
    <mergeCell ref="H184:I184"/>
    <mergeCell ref="J184:L184"/>
    <mergeCell ref="R186:S186"/>
    <mergeCell ref="T186:AA186"/>
    <mergeCell ref="AB186:AF186"/>
    <mergeCell ref="AG186:AI186"/>
    <mergeCell ref="AK186:AN186"/>
    <mergeCell ref="B187:C187"/>
    <mergeCell ref="D187:E187"/>
    <mergeCell ref="F187:G187"/>
    <mergeCell ref="H187:I187"/>
    <mergeCell ref="J187:L187"/>
    <mergeCell ref="AB185:AF185"/>
    <mergeCell ref="AG185:AI185"/>
    <mergeCell ref="AK185:AN185"/>
    <mergeCell ref="B186:C186"/>
    <mergeCell ref="D186:E186"/>
    <mergeCell ref="F186:G186"/>
    <mergeCell ref="H186:I186"/>
    <mergeCell ref="J186:L186"/>
    <mergeCell ref="M186:O186"/>
    <mergeCell ref="P186:Q186"/>
    <mergeCell ref="AB188:AF188"/>
    <mergeCell ref="AG188:AI188"/>
    <mergeCell ref="AK188:AN188"/>
    <mergeCell ref="B189:C189"/>
    <mergeCell ref="D189:E189"/>
    <mergeCell ref="F189:G189"/>
    <mergeCell ref="H189:I189"/>
    <mergeCell ref="J189:L189"/>
    <mergeCell ref="M189:O189"/>
    <mergeCell ref="P189:Q189"/>
    <mergeCell ref="AK187:AN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AK190:AN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N189"/>
    <mergeCell ref="B190:C190"/>
    <mergeCell ref="D190:E190"/>
    <mergeCell ref="F190:G190"/>
    <mergeCell ref="H190:I190"/>
    <mergeCell ref="J190:L190"/>
    <mergeCell ref="R192:S192"/>
    <mergeCell ref="T192:AA192"/>
    <mergeCell ref="AB192:AF192"/>
    <mergeCell ref="AG192:AI192"/>
    <mergeCell ref="AK192:AN192"/>
    <mergeCell ref="B193:C193"/>
    <mergeCell ref="D193:E193"/>
    <mergeCell ref="F193:G193"/>
    <mergeCell ref="H193:I193"/>
    <mergeCell ref="J193:L193"/>
    <mergeCell ref="AB191:AF191"/>
    <mergeCell ref="AG191:AI191"/>
    <mergeCell ref="AK191:AN191"/>
    <mergeCell ref="B192:C192"/>
    <mergeCell ref="D192:E192"/>
    <mergeCell ref="F192:G192"/>
    <mergeCell ref="H192:I192"/>
    <mergeCell ref="J192:L192"/>
    <mergeCell ref="M192:O192"/>
    <mergeCell ref="P192:Q192"/>
    <mergeCell ref="AB194:AF194"/>
    <mergeCell ref="AG194:AI194"/>
    <mergeCell ref="AK194:AN194"/>
    <mergeCell ref="B195:C195"/>
    <mergeCell ref="D195:E195"/>
    <mergeCell ref="F195:G195"/>
    <mergeCell ref="H195:I195"/>
    <mergeCell ref="J195:L195"/>
    <mergeCell ref="M195:O195"/>
    <mergeCell ref="P195:Q195"/>
    <mergeCell ref="AK193:AN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AK196:AN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N195"/>
    <mergeCell ref="B196:C196"/>
    <mergeCell ref="D196:E196"/>
    <mergeCell ref="F196:G196"/>
    <mergeCell ref="H196:I196"/>
    <mergeCell ref="J196:L196"/>
    <mergeCell ref="R198:S198"/>
    <mergeCell ref="T198:AA198"/>
    <mergeCell ref="AB198:AF198"/>
    <mergeCell ref="AG198:AI198"/>
    <mergeCell ref="AK198:AN198"/>
    <mergeCell ref="B199:C199"/>
    <mergeCell ref="D199:E199"/>
    <mergeCell ref="F199:G199"/>
    <mergeCell ref="H199:I199"/>
    <mergeCell ref="J199:L199"/>
    <mergeCell ref="AB197:AF197"/>
    <mergeCell ref="AG197:AI197"/>
    <mergeCell ref="AK197:AN197"/>
    <mergeCell ref="B198:C198"/>
    <mergeCell ref="D198:E198"/>
    <mergeCell ref="F198:G198"/>
    <mergeCell ref="H198:I198"/>
    <mergeCell ref="J198:L198"/>
    <mergeCell ref="M198:O198"/>
    <mergeCell ref="P198:Q198"/>
    <mergeCell ref="AB200:AF200"/>
    <mergeCell ref="AG200:AI200"/>
    <mergeCell ref="AK200:AN200"/>
    <mergeCell ref="B201:C201"/>
    <mergeCell ref="D201:E201"/>
    <mergeCell ref="F201:G201"/>
    <mergeCell ref="H201:I201"/>
    <mergeCell ref="J201:L201"/>
    <mergeCell ref="M201:O201"/>
    <mergeCell ref="P201:Q201"/>
    <mergeCell ref="AK199:AN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AK202:AN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N201"/>
    <mergeCell ref="B202:C202"/>
    <mergeCell ref="D202:E202"/>
    <mergeCell ref="F202:G202"/>
    <mergeCell ref="H202:I202"/>
    <mergeCell ref="J202:L202"/>
    <mergeCell ref="R204:S204"/>
    <mergeCell ref="T204:AA204"/>
    <mergeCell ref="AB204:AF204"/>
    <mergeCell ref="AG204:AI204"/>
    <mergeCell ref="AK204:AN204"/>
    <mergeCell ref="B205:C205"/>
    <mergeCell ref="D205:E205"/>
    <mergeCell ref="F205:G205"/>
    <mergeCell ref="H205:I205"/>
    <mergeCell ref="J205:L205"/>
    <mergeCell ref="AB203:AF203"/>
    <mergeCell ref="AG203:AI203"/>
    <mergeCell ref="AK203:AN203"/>
    <mergeCell ref="B204:C204"/>
    <mergeCell ref="D204:E204"/>
    <mergeCell ref="F204:G204"/>
    <mergeCell ref="H204:I204"/>
    <mergeCell ref="J204:L204"/>
    <mergeCell ref="M204:O204"/>
    <mergeCell ref="P204:Q204"/>
    <mergeCell ref="AB206:AF206"/>
    <mergeCell ref="AG206:AI206"/>
    <mergeCell ref="AK206:AN206"/>
    <mergeCell ref="B207:C207"/>
    <mergeCell ref="D207:E207"/>
    <mergeCell ref="F207:G207"/>
    <mergeCell ref="H207:I207"/>
    <mergeCell ref="J207:L207"/>
    <mergeCell ref="M207:O207"/>
    <mergeCell ref="P207:Q207"/>
    <mergeCell ref="AK205:AN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AK208:AN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N207"/>
    <mergeCell ref="B208:C208"/>
    <mergeCell ref="D208:E208"/>
    <mergeCell ref="F208:G208"/>
    <mergeCell ref="H208:I208"/>
    <mergeCell ref="J208:L208"/>
    <mergeCell ref="R210:S210"/>
    <mergeCell ref="T210:AA210"/>
    <mergeCell ref="AB210:AF210"/>
    <mergeCell ref="AG210:AI210"/>
    <mergeCell ref="AK210:AN210"/>
    <mergeCell ref="B211:C211"/>
    <mergeCell ref="D211:E211"/>
    <mergeCell ref="F211:G211"/>
    <mergeCell ref="H211:I211"/>
    <mergeCell ref="J211:L211"/>
    <mergeCell ref="AB209:AF209"/>
    <mergeCell ref="AG209:AI209"/>
    <mergeCell ref="AK209:AN209"/>
    <mergeCell ref="B210:C210"/>
    <mergeCell ref="D210:E210"/>
    <mergeCell ref="F210:G210"/>
    <mergeCell ref="H210:I210"/>
    <mergeCell ref="J210:L210"/>
    <mergeCell ref="M210:O210"/>
    <mergeCell ref="P210:Q210"/>
    <mergeCell ref="AB212:AF212"/>
    <mergeCell ref="AG212:AI212"/>
    <mergeCell ref="AK212:AN212"/>
    <mergeCell ref="B213:C213"/>
    <mergeCell ref="D213:E213"/>
    <mergeCell ref="F213:G213"/>
    <mergeCell ref="H213:I213"/>
    <mergeCell ref="J213:L213"/>
    <mergeCell ref="M213:O213"/>
    <mergeCell ref="P213:Q213"/>
    <mergeCell ref="AK211:AN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AK214:AN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N213"/>
    <mergeCell ref="B214:C214"/>
    <mergeCell ref="D214:E214"/>
    <mergeCell ref="F214:G214"/>
    <mergeCell ref="H214:I214"/>
    <mergeCell ref="J214:L214"/>
    <mergeCell ref="R216:S216"/>
    <mergeCell ref="T216:AA216"/>
    <mergeCell ref="AB216:AF216"/>
    <mergeCell ref="AG216:AI216"/>
    <mergeCell ref="AK216:AN216"/>
    <mergeCell ref="B217:C217"/>
    <mergeCell ref="D217:E217"/>
    <mergeCell ref="F217:G217"/>
    <mergeCell ref="H217:I217"/>
    <mergeCell ref="J217:L217"/>
    <mergeCell ref="AB215:AF215"/>
    <mergeCell ref="AG215:AI215"/>
    <mergeCell ref="AK215:AN215"/>
    <mergeCell ref="B216:C216"/>
    <mergeCell ref="D216:E216"/>
    <mergeCell ref="F216:G216"/>
    <mergeCell ref="H216:I216"/>
    <mergeCell ref="J216:L216"/>
    <mergeCell ref="M216:O216"/>
    <mergeCell ref="P216:Q216"/>
    <mergeCell ref="AB218:AF218"/>
    <mergeCell ref="AG218:AI218"/>
    <mergeCell ref="AK218:AN218"/>
    <mergeCell ref="B219:C219"/>
    <mergeCell ref="D219:E219"/>
    <mergeCell ref="F219:G219"/>
    <mergeCell ref="H219:I219"/>
    <mergeCell ref="J219:L219"/>
    <mergeCell ref="M219:O219"/>
    <mergeCell ref="P219:Q219"/>
    <mergeCell ref="AK217:AN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AK220:AN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N219"/>
    <mergeCell ref="B220:C220"/>
    <mergeCell ref="D220:E220"/>
    <mergeCell ref="F220:G220"/>
    <mergeCell ref="H220:I220"/>
    <mergeCell ref="J220:L220"/>
    <mergeCell ref="R222:S222"/>
    <mergeCell ref="T222:AA222"/>
    <mergeCell ref="AB222:AF222"/>
    <mergeCell ref="AG222:AI222"/>
    <mergeCell ref="AK222:AN222"/>
    <mergeCell ref="B223:C223"/>
    <mergeCell ref="D223:E223"/>
    <mergeCell ref="F223:G223"/>
    <mergeCell ref="H223:I223"/>
    <mergeCell ref="J223:L223"/>
    <mergeCell ref="AB221:AF221"/>
    <mergeCell ref="AG221:AI221"/>
    <mergeCell ref="AK221:AN221"/>
    <mergeCell ref="B222:C222"/>
    <mergeCell ref="D222:E222"/>
    <mergeCell ref="F222:G222"/>
    <mergeCell ref="H222:I222"/>
    <mergeCell ref="J222:L222"/>
    <mergeCell ref="M222:O222"/>
    <mergeCell ref="P222:Q222"/>
    <mergeCell ref="AB224:AF224"/>
    <mergeCell ref="AG224:AI224"/>
    <mergeCell ref="AK224:AN224"/>
    <mergeCell ref="B225:C225"/>
    <mergeCell ref="D225:E225"/>
    <mergeCell ref="F225:G225"/>
    <mergeCell ref="H225:I225"/>
    <mergeCell ref="J225:L225"/>
    <mergeCell ref="M225:O225"/>
    <mergeCell ref="P225:Q225"/>
    <mergeCell ref="AK223:AN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AK226:AN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N225"/>
    <mergeCell ref="B226:C226"/>
    <mergeCell ref="D226:E226"/>
    <mergeCell ref="F226:G226"/>
    <mergeCell ref="H226:I226"/>
    <mergeCell ref="J226:L226"/>
    <mergeCell ref="R228:S228"/>
    <mergeCell ref="T228:AA228"/>
    <mergeCell ref="AB228:AF228"/>
    <mergeCell ref="AG228:AI228"/>
    <mergeCell ref="AK228:AN228"/>
    <mergeCell ref="B229:C229"/>
    <mergeCell ref="D229:E229"/>
    <mergeCell ref="F229:G229"/>
    <mergeCell ref="H229:I229"/>
    <mergeCell ref="J229:L229"/>
    <mergeCell ref="AB227:AF227"/>
    <mergeCell ref="AG227:AI227"/>
    <mergeCell ref="AK227:AN227"/>
    <mergeCell ref="B228:C228"/>
    <mergeCell ref="D228:E228"/>
    <mergeCell ref="F228:G228"/>
    <mergeCell ref="H228:I228"/>
    <mergeCell ref="J228:L228"/>
    <mergeCell ref="M228:O228"/>
    <mergeCell ref="P228:Q228"/>
    <mergeCell ref="AB230:AF230"/>
    <mergeCell ref="AG230:AI230"/>
    <mergeCell ref="AK230:AN230"/>
    <mergeCell ref="B231:C231"/>
    <mergeCell ref="D231:E231"/>
    <mergeCell ref="F231:G231"/>
    <mergeCell ref="H231:I231"/>
    <mergeCell ref="J231:L231"/>
    <mergeCell ref="M231:O231"/>
    <mergeCell ref="P231:Q231"/>
    <mergeCell ref="AK229:AN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AK232:AN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N231"/>
    <mergeCell ref="B232:C232"/>
    <mergeCell ref="D232:E232"/>
    <mergeCell ref="F232:G232"/>
    <mergeCell ref="H232:I232"/>
    <mergeCell ref="J232:L232"/>
    <mergeCell ref="R234:S234"/>
    <mergeCell ref="T234:AA234"/>
    <mergeCell ref="AB234:AF234"/>
    <mergeCell ref="AG234:AI234"/>
    <mergeCell ref="AK234:AN234"/>
    <mergeCell ref="B235:C235"/>
    <mergeCell ref="D235:E235"/>
    <mergeCell ref="F235:G235"/>
    <mergeCell ref="H235:I235"/>
    <mergeCell ref="J235:L235"/>
    <mergeCell ref="AB233:AF233"/>
    <mergeCell ref="AG233:AI233"/>
    <mergeCell ref="AK233:AN233"/>
    <mergeCell ref="B234:C234"/>
    <mergeCell ref="D234:E234"/>
    <mergeCell ref="F234:G234"/>
    <mergeCell ref="H234:I234"/>
    <mergeCell ref="J234:L234"/>
    <mergeCell ref="M234:O234"/>
    <mergeCell ref="P234:Q234"/>
    <mergeCell ref="AB236:AF236"/>
    <mergeCell ref="AG236:AI236"/>
    <mergeCell ref="AK236:AN236"/>
    <mergeCell ref="B237:C237"/>
    <mergeCell ref="D237:E237"/>
    <mergeCell ref="F237:G237"/>
    <mergeCell ref="H237:I237"/>
    <mergeCell ref="J237:L237"/>
    <mergeCell ref="M237:O237"/>
    <mergeCell ref="P237:Q237"/>
    <mergeCell ref="AK235:AN235"/>
    <mergeCell ref="B236:C236"/>
    <mergeCell ref="D236:E236"/>
    <mergeCell ref="F236:G236"/>
    <mergeCell ref="H236:I236"/>
    <mergeCell ref="J236:L236"/>
    <mergeCell ref="M236:O236"/>
    <mergeCell ref="P236:Q236"/>
    <mergeCell ref="R236:S236"/>
    <mergeCell ref="T236:AA236"/>
    <mergeCell ref="M235:O235"/>
    <mergeCell ref="P235:Q235"/>
    <mergeCell ref="R235:S235"/>
    <mergeCell ref="T235:AA235"/>
    <mergeCell ref="AB235:AF235"/>
    <mergeCell ref="AG235:AI235"/>
    <mergeCell ref="AK238:AN238"/>
    <mergeCell ref="B239:C239"/>
    <mergeCell ref="D239:E239"/>
    <mergeCell ref="F239:G239"/>
    <mergeCell ref="H239:I239"/>
    <mergeCell ref="J239:L239"/>
    <mergeCell ref="M239:O239"/>
    <mergeCell ref="P239:Q239"/>
    <mergeCell ref="R239:S239"/>
    <mergeCell ref="T239:AA239"/>
    <mergeCell ref="M238:O238"/>
    <mergeCell ref="P238:Q238"/>
    <mergeCell ref="R238:S238"/>
    <mergeCell ref="T238:AA238"/>
    <mergeCell ref="AB238:AF238"/>
    <mergeCell ref="AG238:AI238"/>
    <mergeCell ref="R237:S237"/>
    <mergeCell ref="T237:AA237"/>
    <mergeCell ref="AB237:AF237"/>
    <mergeCell ref="AG237:AI237"/>
    <mergeCell ref="AK237:AN237"/>
    <mergeCell ref="B238:C238"/>
    <mergeCell ref="D238:E238"/>
    <mergeCell ref="F238:G238"/>
    <mergeCell ref="H238:I238"/>
    <mergeCell ref="J238:L238"/>
    <mergeCell ref="R240:S240"/>
    <mergeCell ref="T240:AA240"/>
    <mergeCell ref="AB240:AF240"/>
    <mergeCell ref="AG240:AI240"/>
    <mergeCell ref="AK240:AN240"/>
    <mergeCell ref="B241:C241"/>
    <mergeCell ref="D241:E241"/>
    <mergeCell ref="F241:G241"/>
    <mergeCell ref="H241:I241"/>
    <mergeCell ref="J241:L241"/>
    <mergeCell ref="AB239:AF239"/>
    <mergeCell ref="AG239:AI239"/>
    <mergeCell ref="AK239:AN239"/>
    <mergeCell ref="B240:C240"/>
    <mergeCell ref="D240:E240"/>
    <mergeCell ref="F240:G240"/>
    <mergeCell ref="H240:I240"/>
    <mergeCell ref="J240:L240"/>
    <mergeCell ref="M240:O240"/>
    <mergeCell ref="P240:Q240"/>
    <mergeCell ref="AB242:AF242"/>
    <mergeCell ref="AG242:AI242"/>
    <mergeCell ref="AK242:AN242"/>
    <mergeCell ref="B243:C243"/>
    <mergeCell ref="D243:E243"/>
    <mergeCell ref="F243:G243"/>
    <mergeCell ref="H243:I243"/>
    <mergeCell ref="J243:L243"/>
    <mergeCell ref="M243:O243"/>
    <mergeCell ref="P243:Q243"/>
    <mergeCell ref="AK241:AN241"/>
    <mergeCell ref="B242:C242"/>
    <mergeCell ref="D242:E242"/>
    <mergeCell ref="F242:G242"/>
    <mergeCell ref="H242:I242"/>
    <mergeCell ref="J242:L242"/>
    <mergeCell ref="M242:O242"/>
    <mergeCell ref="P242:Q242"/>
    <mergeCell ref="R242:S242"/>
    <mergeCell ref="T242:AA242"/>
    <mergeCell ref="M241:O241"/>
    <mergeCell ref="P241:Q241"/>
    <mergeCell ref="R241:S241"/>
    <mergeCell ref="T241:AA241"/>
    <mergeCell ref="AB241:AF241"/>
    <mergeCell ref="AG241:AI241"/>
    <mergeCell ref="AK244:AN244"/>
    <mergeCell ref="B245:C245"/>
    <mergeCell ref="D245:E245"/>
    <mergeCell ref="F245:G245"/>
    <mergeCell ref="H245:I245"/>
    <mergeCell ref="J245:L245"/>
    <mergeCell ref="M245:O245"/>
    <mergeCell ref="P245:Q245"/>
    <mergeCell ref="R245:S245"/>
    <mergeCell ref="T245:AA245"/>
    <mergeCell ref="M244:O244"/>
    <mergeCell ref="P244:Q244"/>
    <mergeCell ref="R244:S244"/>
    <mergeCell ref="T244:AA244"/>
    <mergeCell ref="AB244:AF244"/>
    <mergeCell ref="AG244:AI244"/>
    <mergeCell ref="R243:S243"/>
    <mergeCell ref="T243:AA243"/>
    <mergeCell ref="AB243:AF243"/>
    <mergeCell ref="AG243:AI243"/>
    <mergeCell ref="AK243:AN243"/>
    <mergeCell ref="B244:C244"/>
    <mergeCell ref="D244:E244"/>
    <mergeCell ref="F244:G244"/>
    <mergeCell ref="H244:I244"/>
    <mergeCell ref="J244:L244"/>
    <mergeCell ref="R246:S246"/>
    <mergeCell ref="T246:AA246"/>
    <mergeCell ref="AB246:AF246"/>
    <mergeCell ref="AG246:AI246"/>
    <mergeCell ref="AK246:AN246"/>
    <mergeCell ref="B247:C247"/>
    <mergeCell ref="D247:E247"/>
    <mergeCell ref="F247:G247"/>
    <mergeCell ref="H247:I247"/>
    <mergeCell ref="J247:L247"/>
    <mergeCell ref="AB245:AF245"/>
    <mergeCell ref="AG245:AI245"/>
    <mergeCell ref="AK245:AN245"/>
    <mergeCell ref="B246:C246"/>
    <mergeCell ref="D246:E246"/>
    <mergeCell ref="F246:G246"/>
    <mergeCell ref="H246:I246"/>
    <mergeCell ref="J246:L246"/>
    <mergeCell ref="M246:O246"/>
    <mergeCell ref="P246:Q246"/>
    <mergeCell ref="AB248:AF248"/>
    <mergeCell ref="AG248:AI248"/>
    <mergeCell ref="AK248:AN248"/>
    <mergeCell ref="B249:C249"/>
    <mergeCell ref="D249:E249"/>
    <mergeCell ref="F249:G249"/>
    <mergeCell ref="H249:I249"/>
    <mergeCell ref="J249:L249"/>
    <mergeCell ref="M249:O249"/>
    <mergeCell ref="P249:Q249"/>
    <mergeCell ref="AK247:AN247"/>
    <mergeCell ref="B248:C248"/>
    <mergeCell ref="D248:E248"/>
    <mergeCell ref="F248:G248"/>
    <mergeCell ref="H248:I248"/>
    <mergeCell ref="J248:L248"/>
    <mergeCell ref="M248:O248"/>
    <mergeCell ref="P248:Q248"/>
    <mergeCell ref="R248:S248"/>
    <mergeCell ref="T248:AA248"/>
    <mergeCell ref="M247:O247"/>
    <mergeCell ref="P247:Q247"/>
    <mergeCell ref="R247:S247"/>
    <mergeCell ref="T247:AA247"/>
    <mergeCell ref="AB247:AF247"/>
    <mergeCell ref="AG247:AI247"/>
    <mergeCell ref="AK250:AN250"/>
    <mergeCell ref="B251:C251"/>
    <mergeCell ref="D251:E251"/>
    <mergeCell ref="F251:G251"/>
    <mergeCell ref="H251:I251"/>
    <mergeCell ref="J251:L251"/>
    <mergeCell ref="M251:O251"/>
    <mergeCell ref="P251:Q251"/>
    <mergeCell ref="R251:S251"/>
    <mergeCell ref="T251:AA251"/>
    <mergeCell ref="M250:O250"/>
    <mergeCell ref="P250:Q250"/>
    <mergeCell ref="R250:S250"/>
    <mergeCell ref="T250:AA250"/>
    <mergeCell ref="AB250:AF250"/>
    <mergeCell ref="AG250:AI250"/>
    <mergeCell ref="R249:S249"/>
    <mergeCell ref="T249:AA249"/>
    <mergeCell ref="AB249:AF249"/>
    <mergeCell ref="AG249:AI249"/>
    <mergeCell ref="AK249:AN249"/>
    <mergeCell ref="B250:C250"/>
    <mergeCell ref="D250:E250"/>
    <mergeCell ref="F250:G250"/>
    <mergeCell ref="H250:I250"/>
    <mergeCell ref="J250:L250"/>
    <mergeCell ref="R252:S252"/>
    <mergeCell ref="T252:AA252"/>
    <mergeCell ref="AB252:AF252"/>
    <mergeCell ref="AG252:AI252"/>
    <mergeCell ref="AK252:AN252"/>
    <mergeCell ref="B253:C253"/>
    <mergeCell ref="D253:E253"/>
    <mergeCell ref="F253:G253"/>
    <mergeCell ref="H253:I253"/>
    <mergeCell ref="J253:L253"/>
    <mergeCell ref="AB251:AF251"/>
    <mergeCell ref="AG251:AI251"/>
    <mergeCell ref="AK251:AN251"/>
    <mergeCell ref="B252:C252"/>
    <mergeCell ref="D252:E252"/>
    <mergeCell ref="F252:G252"/>
    <mergeCell ref="H252:I252"/>
    <mergeCell ref="J252:L252"/>
    <mergeCell ref="M252:O252"/>
    <mergeCell ref="P252:Q252"/>
    <mergeCell ref="AB254:AF254"/>
    <mergeCell ref="AG254:AI254"/>
    <mergeCell ref="AK254:AN254"/>
    <mergeCell ref="B255:C255"/>
    <mergeCell ref="D255:E255"/>
    <mergeCell ref="F255:G255"/>
    <mergeCell ref="H255:I255"/>
    <mergeCell ref="J255:L255"/>
    <mergeCell ref="M255:O255"/>
    <mergeCell ref="P255:Q255"/>
    <mergeCell ref="AK253:AN253"/>
    <mergeCell ref="B254:C254"/>
    <mergeCell ref="D254:E254"/>
    <mergeCell ref="F254:G254"/>
    <mergeCell ref="H254:I254"/>
    <mergeCell ref="J254:L254"/>
    <mergeCell ref="M254:O254"/>
    <mergeCell ref="P254:Q254"/>
    <mergeCell ref="R254:S254"/>
    <mergeCell ref="T254:AA254"/>
    <mergeCell ref="M253:O253"/>
    <mergeCell ref="P253:Q253"/>
    <mergeCell ref="R253:S253"/>
    <mergeCell ref="T253:AA253"/>
    <mergeCell ref="AB253:AF253"/>
    <mergeCell ref="AG253:AI253"/>
    <mergeCell ref="AK256:AN256"/>
    <mergeCell ref="B257:C257"/>
    <mergeCell ref="D257:E257"/>
    <mergeCell ref="F257:G257"/>
    <mergeCell ref="H257:I257"/>
    <mergeCell ref="J257:L257"/>
    <mergeCell ref="M257:O257"/>
    <mergeCell ref="P257:Q257"/>
    <mergeCell ref="R257:S257"/>
    <mergeCell ref="T257:AA257"/>
    <mergeCell ref="M256:O256"/>
    <mergeCell ref="P256:Q256"/>
    <mergeCell ref="R256:S256"/>
    <mergeCell ref="T256:AA256"/>
    <mergeCell ref="AB256:AF256"/>
    <mergeCell ref="AG256:AI256"/>
    <mergeCell ref="R255:S255"/>
    <mergeCell ref="T255:AA255"/>
    <mergeCell ref="AB255:AF255"/>
    <mergeCell ref="AG255:AI255"/>
    <mergeCell ref="AK255:AN255"/>
    <mergeCell ref="B256:C256"/>
    <mergeCell ref="D256:E256"/>
    <mergeCell ref="F256:G256"/>
    <mergeCell ref="H256:I256"/>
    <mergeCell ref="J256:L256"/>
    <mergeCell ref="R258:S258"/>
    <mergeCell ref="T258:AA258"/>
    <mergeCell ref="AB258:AF258"/>
    <mergeCell ref="AG258:AI258"/>
    <mergeCell ref="AK258:AN258"/>
    <mergeCell ref="B259:C259"/>
    <mergeCell ref="D259:E259"/>
    <mergeCell ref="F259:G259"/>
    <mergeCell ref="H259:I259"/>
    <mergeCell ref="J259:L259"/>
    <mergeCell ref="AB257:AF257"/>
    <mergeCell ref="AG257:AI257"/>
    <mergeCell ref="AK257:AN257"/>
    <mergeCell ref="B258:C258"/>
    <mergeCell ref="D258:E258"/>
    <mergeCell ref="F258:G258"/>
    <mergeCell ref="H258:I258"/>
    <mergeCell ref="J258:L258"/>
    <mergeCell ref="M258:O258"/>
    <mergeCell ref="P258:Q258"/>
    <mergeCell ref="AB260:AF260"/>
    <mergeCell ref="AG260:AI260"/>
    <mergeCell ref="AK260:AN260"/>
    <mergeCell ref="B261:C261"/>
    <mergeCell ref="D261:E261"/>
    <mergeCell ref="F261:G261"/>
    <mergeCell ref="H261:I261"/>
    <mergeCell ref="J261:L261"/>
    <mergeCell ref="M261:O261"/>
    <mergeCell ref="P261:Q261"/>
    <mergeCell ref="AK259:AN259"/>
    <mergeCell ref="B260:C260"/>
    <mergeCell ref="D260:E260"/>
    <mergeCell ref="F260:G260"/>
    <mergeCell ref="H260:I260"/>
    <mergeCell ref="J260:L260"/>
    <mergeCell ref="M260:O260"/>
    <mergeCell ref="P260:Q260"/>
    <mergeCell ref="R260:S260"/>
    <mergeCell ref="T260:AA260"/>
    <mergeCell ref="M259:O259"/>
    <mergeCell ref="P259:Q259"/>
    <mergeCell ref="R259:S259"/>
    <mergeCell ref="T259:AA259"/>
    <mergeCell ref="AB259:AF259"/>
    <mergeCell ref="AG259:AI259"/>
    <mergeCell ref="AK262:AN262"/>
    <mergeCell ref="B263:C263"/>
    <mergeCell ref="D263:E263"/>
    <mergeCell ref="F263:G263"/>
    <mergeCell ref="H263:I263"/>
    <mergeCell ref="J263:L263"/>
    <mergeCell ref="M263:O263"/>
    <mergeCell ref="P263:Q263"/>
    <mergeCell ref="R263:S263"/>
    <mergeCell ref="T263:AA263"/>
    <mergeCell ref="M262:O262"/>
    <mergeCell ref="P262:Q262"/>
    <mergeCell ref="R262:S262"/>
    <mergeCell ref="T262:AA262"/>
    <mergeCell ref="AB262:AF262"/>
    <mergeCell ref="AG262:AI262"/>
    <mergeCell ref="R261:S261"/>
    <mergeCell ref="T261:AA261"/>
    <mergeCell ref="AB261:AF261"/>
    <mergeCell ref="AG261:AI261"/>
    <mergeCell ref="AK261:AN261"/>
    <mergeCell ref="B262:C262"/>
    <mergeCell ref="D262:E262"/>
    <mergeCell ref="F262:G262"/>
    <mergeCell ref="H262:I262"/>
    <mergeCell ref="J262:L262"/>
    <mergeCell ref="R264:S264"/>
    <mergeCell ref="T264:AA264"/>
    <mergeCell ref="AB264:AF264"/>
    <mergeCell ref="AG264:AI264"/>
    <mergeCell ref="AK264:AN264"/>
    <mergeCell ref="B265:C265"/>
    <mergeCell ref="D265:E265"/>
    <mergeCell ref="F265:G265"/>
    <mergeCell ref="H265:I265"/>
    <mergeCell ref="J265:L265"/>
    <mergeCell ref="AB263:AF263"/>
    <mergeCell ref="AG263:AI263"/>
    <mergeCell ref="AK263:AN263"/>
    <mergeCell ref="B264:C264"/>
    <mergeCell ref="D264:E264"/>
    <mergeCell ref="F264:G264"/>
    <mergeCell ref="H264:I264"/>
    <mergeCell ref="J264:L264"/>
    <mergeCell ref="M264:O264"/>
    <mergeCell ref="P264:Q264"/>
    <mergeCell ref="AB266:AF266"/>
    <mergeCell ref="AG266:AI266"/>
    <mergeCell ref="AK266:AN266"/>
    <mergeCell ref="B267:C267"/>
    <mergeCell ref="D267:E267"/>
    <mergeCell ref="F267:G267"/>
    <mergeCell ref="H267:I267"/>
    <mergeCell ref="J267:L267"/>
    <mergeCell ref="M267:O267"/>
    <mergeCell ref="P267:Q267"/>
    <mergeCell ref="AK265:AN265"/>
    <mergeCell ref="B266:C266"/>
    <mergeCell ref="D266:E266"/>
    <mergeCell ref="F266:G266"/>
    <mergeCell ref="H266:I266"/>
    <mergeCell ref="J266:L266"/>
    <mergeCell ref="M266:O266"/>
    <mergeCell ref="P266:Q266"/>
    <mergeCell ref="R266:S266"/>
    <mergeCell ref="T266:AA266"/>
    <mergeCell ref="M265:O265"/>
    <mergeCell ref="P265:Q265"/>
    <mergeCell ref="R265:S265"/>
    <mergeCell ref="T265:AA265"/>
    <mergeCell ref="AB265:AF265"/>
    <mergeCell ref="AG265:AI265"/>
    <mergeCell ref="AK268:AN268"/>
    <mergeCell ref="B269:C269"/>
    <mergeCell ref="D269:E269"/>
    <mergeCell ref="F269:G269"/>
    <mergeCell ref="H269:I269"/>
    <mergeCell ref="J269:L269"/>
    <mergeCell ref="M269:O269"/>
    <mergeCell ref="P269:Q269"/>
    <mergeCell ref="R269:S269"/>
    <mergeCell ref="T269:AA269"/>
    <mergeCell ref="M268:O268"/>
    <mergeCell ref="P268:Q268"/>
    <mergeCell ref="R268:S268"/>
    <mergeCell ref="T268:AA268"/>
    <mergeCell ref="AB268:AF268"/>
    <mergeCell ref="AG268:AI268"/>
    <mergeCell ref="R267:S267"/>
    <mergeCell ref="T267:AA267"/>
    <mergeCell ref="AB267:AF267"/>
    <mergeCell ref="AG267:AI267"/>
    <mergeCell ref="AK267:AN267"/>
    <mergeCell ref="B268:C268"/>
    <mergeCell ref="D268:E268"/>
    <mergeCell ref="F268:G268"/>
    <mergeCell ref="H268:I268"/>
    <mergeCell ref="J268:L268"/>
    <mergeCell ref="R270:S270"/>
    <mergeCell ref="T270:AA270"/>
    <mergeCell ref="AB270:AF270"/>
    <mergeCell ref="AG270:AI270"/>
    <mergeCell ref="AK270:AN270"/>
    <mergeCell ref="B271:C271"/>
    <mergeCell ref="D271:E271"/>
    <mergeCell ref="F271:G271"/>
    <mergeCell ref="H271:I271"/>
    <mergeCell ref="J271:L271"/>
    <mergeCell ref="AB269:AF269"/>
    <mergeCell ref="AG269:AI269"/>
    <mergeCell ref="AK269:AN269"/>
    <mergeCell ref="B270:C270"/>
    <mergeCell ref="D270:E270"/>
    <mergeCell ref="F270:G270"/>
    <mergeCell ref="H270:I270"/>
    <mergeCell ref="J270:L270"/>
    <mergeCell ref="M270:O270"/>
    <mergeCell ref="P270:Q270"/>
    <mergeCell ref="AB272:AF272"/>
    <mergeCell ref="AG272:AI272"/>
    <mergeCell ref="AK272:AN272"/>
    <mergeCell ref="B273:C273"/>
    <mergeCell ref="D273:E273"/>
    <mergeCell ref="F273:G273"/>
    <mergeCell ref="H273:I273"/>
    <mergeCell ref="J273:L273"/>
    <mergeCell ref="M273:O273"/>
    <mergeCell ref="P273:Q273"/>
    <mergeCell ref="AK271:AN271"/>
    <mergeCell ref="B272:C272"/>
    <mergeCell ref="D272:E272"/>
    <mergeCell ref="F272:G272"/>
    <mergeCell ref="H272:I272"/>
    <mergeCell ref="J272:L272"/>
    <mergeCell ref="M272:O272"/>
    <mergeCell ref="P272:Q272"/>
    <mergeCell ref="R272:S272"/>
    <mergeCell ref="T272:AA272"/>
    <mergeCell ref="M271:O271"/>
    <mergeCell ref="P271:Q271"/>
    <mergeCell ref="R271:S271"/>
    <mergeCell ref="T271:AA271"/>
    <mergeCell ref="AB271:AF271"/>
    <mergeCell ref="AG271:AI271"/>
    <mergeCell ref="AK274:AN274"/>
    <mergeCell ref="B275:C275"/>
    <mergeCell ref="D275:E275"/>
    <mergeCell ref="F275:G275"/>
    <mergeCell ref="H275:I275"/>
    <mergeCell ref="J275:L275"/>
    <mergeCell ref="M275:O275"/>
    <mergeCell ref="P275:Q275"/>
    <mergeCell ref="R275:S275"/>
    <mergeCell ref="T275:AA275"/>
    <mergeCell ref="M274:O274"/>
    <mergeCell ref="P274:Q274"/>
    <mergeCell ref="R274:S274"/>
    <mergeCell ref="T274:AA274"/>
    <mergeCell ref="AB274:AF274"/>
    <mergeCell ref="AG274:AI274"/>
    <mergeCell ref="R273:S273"/>
    <mergeCell ref="T273:AA273"/>
    <mergeCell ref="AB273:AF273"/>
    <mergeCell ref="AG273:AI273"/>
    <mergeCell ref="AK273:AN273"/>
    <mergeCell ref="B274:C274"/>
    <mergeCell ref="D274:E274"/>
    <mergeCell ref="F274:G274"/>
    <mergeCell ref="H274:I274"/>
    <mergeCell ref="J274:L274"/>
    <mergeCell ref="R276:S276"/>
    <mergeCell ref="T276:AA276"/>
    <mergeCell ref="AB276:AF276"/>
    <mergeCell ref="AG276:AI276"/>
    <mergeCell ref="AK276:AN276"/>
    <mergeCell ref="B277:C277"/>
    <mergeCell ref="D277:E277"/>
    <mergeCell ref="F277:G277"/>
    <mergeCell ref="H277:I277"/>
    <mergeCell ref="J277:L277"/>
    <mergeCell ref="AB275:AF275"/>
    <mergeCell ref="AG275:AI275"/>
    <mergeCell ref="AK275:AN275"/>
    <mergeCell ref="B276:C276"/>
    <mergeCell ref="D276:E276"/>
    <mergeCell ref="F276:G276"/>
    <mergeCell ref="H276:I276"/>
    <mergeCell ref="J276:L276"/>
    <mergeCell ref="M276:O276"/>
    <mergeCell ref="P276:Q276"/>
    <mergeCell ref="AB278:AF278"/>
    <mergeCell ref="AG278:AI278"/>
    <mergeCell ref="AK278:AN278"/>
    <mergeCell ref="B279:C279"/>
    <mergeCell ref="D279:E279"/>
    <mergeCell ref="F279:G279"/>
    <mergeCell ref="H279:I279"/>
    <mergeCell ref="J279:L279"/>
    <mergeCell ref="M279:O279"/>
    <mergeCell ref="P279:Q279"/>
    <mergeCell ref="AK277:AN277"/>
    <mergeCell ref="B278:C278"/>
    <mergeCell ref="D278:E278"/>
    <mergeCell ref="F278:G278"/>
    <mergeCell ref="H278:I278"/>
    <mergeCell ref="J278:L278"/>
    <mergeCell ref="M278:O278"/>
    <mergeCell ref="P278:Q278"/>
    <mergeCell ref="R278:S278"/>
    <mergeCell ref="T278:AA278"/>
    <mergeCell ref="M277:O277"/>
    <mergeCell ref="P277:Q277"/>
    <mergeCell ref="R277:S277"/>
    <mergeCell ref="T277:AA277"/>
    <mergeCell ref="AB277:AF277"/>
    <mergeCell ref="AG277:AI277"/>
    <mergeCell ref="AK280:AN280"/>
    <mergeCell ref="B281:C281"/>
    <mergeCell ref="D281:E281"/>
    <mergeCell ref="F281:G281"/>
    <mergeCell ref="H281:I281"/>
    <mergeCell ref="J281:L281"/>
    <mergeCell ref="M281:O281"/>
    <mergeCell ref="P281:Q281"/>
    <mergeCell ref="R281:S281"/>
    <mergeCell ref="T281:AA281"/>
    <mergeCell ref="M280:O280"/>
    <mergeCell ref="P280:Q280"/>
    <mergeCell ref="R280:S280"/>
    <mergeCell ref="T280:AA280"/>
    <mergeCell ref="AB280:AF280"/>
    <mergeCell ref="AG280:AI280"/>
    <mergeCell ref="R279:S279"/>
    <mergeCell ref="T279:AA279"/>
    <mergeCell ref="AB279:AF279"/>
    <mergeCell ref="AG279:AI279"/>
    <mergeCell ref="AK279:AN279"/>
    <mergeCell ref="B280:C280"/>
    <mergeCell ref="D280:E280"/>
    <mergeCell ref="F280:G280"/>
    <mergeCell ref="H280:I280"/>
    <mergeCell ref="J280:L280"/>
    <mergeCell ref="R282:S282"/>
    <mergeCell ref="T282:AA282"/>
    <mergeCell ref="AB282:AF282"/>
    <mergeCell ref="AG282:AI282"/>
    <mergeCell ref="AK282:AN282"/>
    <mergeCell ref="B283:C283"/>
    <mergeCell ref="D283:E283"/>
    <mergeCell ref="F283:G283"/>
    <mergeCell ref="H283:I283"/>
    <mergeCell ref="J283:L283"/>
    <mergeCell ref="AB281:AF281"/>
    <mergeCell ref="AG281:AI281"/>
    <mergeCell ref="AK281:AN281"/>
    <mergeCell ref="B282:C282"/>
    <mergeCell ref="D282:E282"/>
    <mergeCell ref="F282:G282"/>
    <mergeCell ref="H282:I282"/>
    <mergeCell ref="J282:L282"/>
    <mergeCell ref="M282:O282"/>
    <mergeCell ref="P282:Q282"/>
    <mergeCell ref="AB284:AF284"/>
    <mergeCell ref="AG284:AI284"/>
    <mergeCell ref="AK284:AN284"/>
    <mergeCell ref="B285:C285"/>
    <mergeCell ref="D285:E285"/>
    <mergeCell ref="F285:G285"/>
    <mergeCell ref="H285:I285"/>
    <mergeCell ref="J285:L285"/>
    <mergeCell ref="M285:O285"/>
    <mergeCell ref="P285:Q285"/>
    <mergeCell ref="AK283:AN283"/>
    <mergeCell ref="B284:C284"/>
    <mergeCell ref="D284:E284"/>
    <mergeCell ref="F284:G284"/>
    <mergeCell ref="H284:I284"/>
    <mergeCell ref="J284:L284"/>
    <mergeCell ref="M284:O284"/>
    <mergeCell ref="P284:Q284"/>
    <mergeCell ref="R284:S284"/>
    <mergeCell ref="T284:AA284"/>
    <mergeCell ref="M283:O283"/>
    <mergeCell ref="P283:Q283"/>
    <mergeCell ref="R283:S283"/>
    <mergeCell ref="T283:AA283"/>
    <mergeCell ref="AB283:AF283"/>
    <mergeCell ref="AG283:AI283"/>
    <mergeCell ref="AK286:AN286"/>
    <mergeCell ref="B287:C287"/>
    <mergeCell ref="D287:E287"/>
    <mergeCell ref="F287:G287"/>
    <mergeCell ref="H287:I287"/>
    <mergeCell ref="J287:L287"/>
    <mergeCell ref="M287:O287"/>
    <mergeCell ref="P287:Q287"/>
    <mergeCell ref="R287:S287"/>
    <mergeCell ref="T287:AA287"/>
    <mergeCell ref="M286:O286"/>
    <mergeCell ref="P286:Q286"/>
    <mergeCell ref="R286:S286"/>
    <mergeCell ref="T286:AA286"/>
    <mergeCell ref="AB286:AF286"/>
    <mergeCell ref="AG286:AI286"/>
    <mergeCell ref="R285:S285"/>
    <mergeCell ref="T285:AA285"/>
    <mergeCell ref="AB285:AF285"/>
    <mergeCell ref="AG285:AI285"/>
    <mergeCell ref="AK285:AN285"/>
    <mergeCell ref="B286:C286"/>
    <mergeCell ref="D286:E286"/>
    <mergeCell ref="F286:G286"/>
    <mergeCell ref="H286:I286"/>
    <mergeCell ref="J286:L286"/>
    <mergeCell ref="R288:S288"/>
    <mergeCell ref="T288:AA288"/>
    <mergeCell ref="AB288:AF288"/>
    <mergeCell ref="AG288:AI288"/>
    <mergeCell ref="AK288:AN288"/>
    <mergeCell ref="B289:C289"/>
    <mergeCell ref="D289:E289"/>
    <mergeCell ref="F289:G289"/>
    <mergeCell ref="H289:I289"/>
    <mergeCell ref="J289:L289"/>
    <mergeCell ref="AB287:AF287"/>
    <mergeCell ref="AG287:AI287"/>
    <mergeCell ref="AK287:AN287"/>
    <mergeCell ref="B288:C288"/>
    <mergeCell ref="D288:E288"/>
    <mergeCell ref="F288:G288"/>
    <mergeCell ref="H288:I288"/>
    <mergeCell ref="J288:L288"/>
    <mergeCell ref="M288:O288"/>
    <mergeCell ref="P288:Q288"/>
    <mergeCell ref="AB290:AF290"/>
    <mergeCell ref="AG290:AI290"/>
    <mergeCell ref="AK290:AN290"/>
    <mergeCell ref="B291:C291"/>
    <mergeCell ref="D291:E291"/>
    <mergeCell ref="F291:G291"/>
    <mergeCell ref="H291:I291"/>
    <mergeCell ref="J291:L291"/>
    <mergeCell ref="M291:O291"/>
    <mergeCell ref="P291:Q291"/>
    <mergeCell ref="AK289:AN289"/>
    <mergeCell ref="B290:C290"/>
    <mergeCell ref="D290:E290"/>
    <mergeCell ref="F290:G290"/>
    <mergeCell ref="H290:I290"/>
    <mergeCell ref="J290:L290"/>
    <mergeCell ref="M290:O290"/>
    <mergeCell ref="P290:Q290"/>
    <mergeCell ref="R290:S290"/>
    <mergeCell ref="T290:AA290"/>
    <mergeCell ref="M289:O289"/>
    <mergeCell ref="P289:Q289"/>
    <mergeCell ref="R289:S289"/>
    <mergeCell ref="T289:AA289"/>
    <mergeCell ref="AB289:AF289"/>
    <mergeCell ref="AG289:AI289"/>
    <mergeCell ref="AK292:AN292"/>
    <mergeCell ref="B293:C293"/>
    <mergeCell ref="D293:E293"/>
    <mergeCell ref="F293:G293"/>
    <mergeCell ref="H293:I293"/>
    <mergeCell ref="J293:L293"/>
    <mergeCell ref="M293:O293"/>
    <mergeCell ref="P293:Q293"/>
    <mergeCell ref="R293:S293"/>
    <mergeCell ref="T293:AA293"/>
    <mergeCell ref="M292:O292"/>
    <mergeCell ref="P292:Q292"/>
    <mergeCell ref="R292:S292"/>
    <mergeCell ref="T292:AA292"/>
    <mergeCell ref="AB292:AF292"/>
    <mergeCell ref="AG292:AI292"/>
    <mergeCell ref="R291:S291"/>
    <mergeCell ref="T291:AA291"/>
    <mergeCell ref="AB291:AF291"/>
    <mergeCell ref="AG291:AI291"/>
    <mergeCell ref="AK291:AN291"/>
    <mergeCell ref="B292:C292"/>
    <mergeCell ref="D292:E292"/>
    <mergeCell ref="F292:G292"/>
    <mergeCell ref="H292:I292"/>
    <mergeCell ref="J292:L292"/>
    <mergeCell ref="R294:S294"/>
    <mergeCell ref="T294:AA294"/>
    <mergeCell ref="AB294:AF294"/>
    <mergeCell ref="AG294:AI294"/>
    <mergeCell ref="AK294:AN294"/>
    <mergeCell ref="B295:C295"/>
    <mergeCell ref="D295:E295"/>
    <mergeCell ref="F295:G295"/>
    <mergeCell ref="H295:I295"/>
    <mergeCell ref="J295:L295"/>
    <mergeCell ref="AB293:AF293"/>
    <mergeCell ref="AG293:AI293"/>
    <mergeCell ref="AK293:AN293"/>
    <mergeCell ref="B294:C294"/>
    <mergeCell ref="D294:E294"/>
    <mergeCell ref="F294:G294"/>
    <mergeCell ref="H294:I294"/>
    <mergeCell ref="J294:L294"/>
    <mergeCell ref="M294:O294"/>
    <mergeCell ref="P294:Q294"/>
    <mergeCell ref="AB296:AF296"/>
    <mergeCell ref="AG296:AI296"/>
    <mergeCell ref="AK296:AN296"/>
    <mergeCell ref="B297:C297"/>
    <mergeCell ref="D297:E297"/>
    <mergeCell ref="F297:G297"/>
    <mergeCell ref="H297:I297"/>
    <mergeCell ref="J297:L297"/>
    <mergeCell ref="M297:O297"/>
    <mergeCell ref="P297:Q297"/>
    <mergeCell ref="AK295:AN295"/>
    <mergeCell ref="B296:C296"/>
    <mergeCell ref="D296:E296"/>
    <mergeCell ref="F296:G296"/>
    <mergeCell ref="H296:I296"/>
    <mergeCell ref="J296:L296"/>
    <mergeCell ref="M296:O296"/>
    <mergeCell ref="P296:Q296"/>
    <mergeCell ref="R296:S296"/>
    <mergeCell ref="T296:AA296"/>
    <mergeCell ref="M295:O295"/>
    <mergeCell ref="P295:Q295"/>
    <mergeCell ref="R295:S295"/>
    <mergeCell ref="T295:AA295"/>
    <mergeCell ref="AB295:AF295"/>
    <mergeCell ref="AG295:AI295"/>
    <mergeCell ref="AK298:AN298"/>
    <mergeCell ref="B299:C299"/>
    <mergeCell ref="D299:E299"/>
    <mergeCell ref="F299:G299"/>
    <mergeCell ref="H299:I299"/>
    <mergeCell ref="J299:L299"/>
    <mergeCell ref="M299:O299"/>
    <mergeCell ref="P299:Q299"/>
    <mergeCell ref="R299:S299"/>
    <mergeCell ref="T299:AA299"/>
    <mergeCell ref="M298:O298"/>
    <mergeCell ref="P298:Q298"/>
    <mergeCell ref="R298:S298"/>
    <mergeCell ref="T298:AA298"/>
    <mergeCell ref="AB298:AF298"/>
    <mergeCell ref="AG298:AI298"/>
    <mergeCell ref="R297:S297"/>
    <mergeCell ref="T297:AA297"/>
    <mergeCell ref="AB297:AF297"/>
    <mergeCell ref="AG297:AI297"/>
    <mergeCell ref="AK297:AN297"/>
    <mergeCell ref="B298:C298"/>
    <mergeCell ref="D298:E298"/>
    <mergeCell ref="F298:G298"/>
    <mergeCell ref="H298:I298"/>
    <mergeCell ref="J298:L298"/>
    <mergeCell ref="R300:S300"/>
    <mergeCell ref="T300:AA300"/>
    <mergeCell ref="AB300:AF300"/>
    <mergeCell ref="AG300:AI300"/>
    <mergeCell ref="AK300:AN300"/>
    <mergeCell ref="B301:C301"/>
    <mergeCell ref="D301:E301"/>
    <mergeCell ref="F301:G301"/>
    <mergeCell ref="H301:I301"/>
    <mergeCell ref="J301:L301"/>
    <mergeCell ref="AB299:AF299"/>
    <mergeCell ref="AG299:AI299"/>
    <mergeCell ref="AK299:AN299"/>
    <mergeCell ref="B300:C300"/>
    <mergeCell ref="D300:E300"/>
    <mergeCell ref="F300:G300"/>
    <mergeCell ref="H300:I300"/>
    <mergeCell ref="J300:L300"/>
    <mergeCell ref="M300:O300"/>
    <mergeCell ref="P300:Q300"/>
    <mergeCell ref="AB302:AF302"/>
    <mergeCell ref="AG302:AI302"/>
    <mergeCell ref="AK302:AN302"/>
    <mergeCell ref="B303:C303"/>
    <mergeCell ref="D303:E303"/>
    <mergeCell ref="F303:G303"/>
    <mergeCell ref="H303:I303"/>
    <mergeCell ref="J303:L303"/>
    <mergeCell ref="M303:O303"/>
    <mergeCell ref="P303:Q303"/>
    <mergeCell ref="AK301:AN301"/>
    <mergeCell ref="B302:C302"/>
    <mergeCell ref="D302:E302"/>
    <mergeCell ref="F302:G302"/>
    <mergeCell ref="H302:I302"/>
    <mergeCell ref="J302:L302"/>
    <mergeCell ref="M302:O302"/>
    <mergeCell ref="P302:Q302"/>
    <mergeCell ref="R302:S302"/>
    <mergeCell ref="T302:AA302"/>
    <mergeCell ref="M301:O301"/>
    <mergeCell ref="P301:Q301"/>
    <mergeCell ref="R301:S301"/>
    <mergeCell ref="T301:AA301"/>
    <mergeCell ref="AB301:AF301"/>
    <mergeCell ref="AG301:AI301"/>
    <mergeCell ref="K305:L305"/>
    <mergeCell ref="M305:N305"/>
    <mergeCell ref="AB305:AC305"/>
    <mergeCell ref="AD305:AE305"/>
    <mergeCell ref="AL305:AN305"/>
    <mergeCell ref="M304:O304"/>
    <mergeCell ref="P304:Q304"/>
    <mergeCell ref="R304:S304"/>
    <mergeCell ref="T304:AA304"/>
    <mergeCell ref="AB304:AF304"/>
    <mergeCell ref="AG304:AI304"/>
    <mergeCell ref="R303:S303"/>
    <mergeCell ref="T303:AA303"/>
    <mergeCell ref="AB303:AF303"/>
    <mergeCell ref="AG303:AI303"/>
    <mergeCell ref="AK303:AN303"/>
    <mergeCell ref="B304:C304"/>
    <mergeCell ref="D304:E304"/>
    <mergeCell ref="F304:G304"/>
    <mergeCell ref="H304:I304"/>
    <mergeCell ref="J304:L304"/>
    <mergeCell ref="AK304:AN30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C301"/>
  <sheetViews>
    <sheetView showGridLines="0" zoomScale="110" zoomScaleNormal="110" workbookViewId="0">
      <pane xSplit="26" ySplit="24" topLeftCell="AA88" activePane="bottomRight" state="frozen"/>
      <selection pane="topRight" activeCell="AA1" sqref="AA1"/>
      <selection pane="bottomLeft" activeCell="A25" sqref="A25"/>
      <selection pane="bottomRight" activeCell="AW278" sqref="AW278"/>
    </sheetView>
  </sheetViews>
  <sheetFormatPr baseColWidth="10" defaultRowHeight="15" x14ac:dyDescent="0.25"/>
  <cols>
    <col min="1" max="1" width="2.85546875" style="636" customWidth="1"/>
    <col min="2" max="5" width="2.7109375" style="636" customWidth="1"/>
    <col min="6" max="6" width="2.85546875" style="636" customWidth="1"/>
    <col min="7" max="9" width="2.7109375" style="636" customWidth="1"/>
    <col min="10" max="10" width="2.42578125" style="636" customWidth="1"/>
    <col min="11" max="11" width="0.28515625" style="636" customWidth="1"/>
    <col min="12" max="12" width="1" style="636" customWidth="1"/>
    <col min="13" max="13" width="1.5703125" style="636" customWidth="1"/>
    <col min="14" max="26" width="2.7109375" style="636" customWidth="1"/>
    <col min="27" max="27" width="2.42578125" style="636" customWidth="1"/>
    <col min="28" max="28" width="0.28515625" style="636" customWidth="1"/>
    <col min="29" max="29" width="1.85546875" style="636" customWidth="1"/>
    <col min="30" max="30" width="0.85546875" style="636" customWidth="1"/>
    <col min="31" max="34" width="2.7109375" style="636" customWidth="1"/>
    <col min="35" max="35" width="3.28515625" style="636" customWidth="1"/>
    <col min="36" max="36" width="3.140625" style="636" customWidth="1"/>
    <col min="37" max="38" width="2.7109375" style="636" customWidth="1"/>
    <col min="39" max="40" width="0.85546875" style="636" customWidth="1"/>
    <col min="41" max="41" width="1" style="636" customWidth="1"/>
    <col min="42" max="42" width="17.42578125" style="636" bestFit="1" customWidth="1"/>
    <col min="43" max="46" width="15.7109375" style="636" customWidth="1"/>
    <col min="47" max="47" width="16.42578125" style="636" bestFit="1" customWidth="1"/>
    <col min="48" max="48" width="15.7109375" style="636" customWidth="1"/>
    <col min="49" max="49" width="16.42578125" style="636" bestFit="1" customWidth="1"/>
    <col min="50" max="54" width="15.7109375" style="636" customWidth="1"/>
    <col min="55" max="55" width="0.5703125" style="636" customWidth="1"/>
    <col min="56" max="16384" width="11.42578125" style="636"/>
  </cols>
  <sheetData>
    <row r="1" spans="1:54" ht="4.3499999999999996" customHeight="1" x14ac:dyDescent="0.25"/>
    <row r="2" spans="1:54" ht="4.3499999999999996" customHeight="1" x14ac:dyDescent="0.25">
      <c r="A2" s="1009"/>
      <c r="B2" s="1009"/>
      <c r="C2" s="1009"/>
      <c r="D2" s="1009"/>
      <c r="E2" s="1009"/>
      <c r="F2" s="1009"/>
      <c r="G2" s="1009"/>
      <c r="H2" s="1009"/>
      <c r="I2" s="1009"/>
      <c r="J2" s="1009"/>
    </row>
    <row r="3" spans="1:54" ht="14.1" hidden="1" customHeight="1" x14ac:dyDescent="0.25">
      <c r="A3" s="1009"/>
      <c r="B3" s="1009"/>
      <c r="C3" s="1009"/>
      <c r="D3" s="1009"/>
      <c r="E3" s="1009"/>
      <c r="F3" s="1009"/>
      <c r="G3" s="1009"/>
      <c r="H3" s="1009"/>
      <c r="I3" s="1009"/>
      <c r="J3" s="1009"/>
      <c r="M3" s="1176" t="s">
        <v>448</v>
      </c>
      <c r="N3" s="1009"/>
      <c r="O3" s="1009"/>
      <c r="P3" s="1009"/>
      <c r="Q3" s="1009"/>
      <c r="R3" s="1009"/>
      <c r="S3" s="1009"/>
      <c r="T3" s="1009"/>
      <c r="U3" s="1009"/>
      <c r="V3" s="1009"/>
      <c r="W3" s="1009"/>
      <c r="X3" s="1009"/>
      <c r="Y3" s="1009"/>
      <c r="Z3" s="1009"/>
      <c r="AA3" s="1009"/>
      <c r="AD3" s="1087" t="s">
        <v>270</v>
      </c>
      <c r="AE3" s="1009"/>
      <c r="AF3" s="1009"/>
      <c r="AG3" s="1009"/>
      <c r="AH3" s="1009"/>
      <c r="AI3" s="1009"/>
      <c r="AJ3" s="1009"/>
      <c r="AK3" s="1009"/>
      <c r="AL3" s="1009"/>
      <c r="AM3" s="1009"/>
      <c r="AO3" s="1088" t="s">
        <v>891</v>
      </c>
      <c r="AP3" s="1009"/>
      <c r="AQ3" s="1009"/>
      <c r="AR3" s="1009"/>
      <c r="AS3" s="1009"/>
    </row>
    <row r="4" spans="1:54" ht="7.15" hidden="1" customHeight="1" x14ac:dyDescent="0.25">
      <c r="A4" s="1009"/>
      <c r="B4" s="1009"/>
      <c r="C4" s="1009"/>
      <c r="D4" s="1009"/>
      <c r="E4" s="1009"/>
      <c r="F4" s="1009"/>
      <c r="G4" s="1009"/>
      <c r="H4" s="1009"/>
      <c r="I4" s="1009"/>
      <c r="J4" s="1009"/>
      <c r="M4" s="1009"/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X4" s="1009"/>
      <c r="Y4" s="1009"/>
      <c r="Z4" s="1009"/>
      <c r="AA4" s="1009"/>
    </row>
    <row r="5" spans="1:54" ht="28.35" hidden="1" customHeight="1" x14ac:dyDescent="0.25">
      <c r="A5" s="1009"/>
      <c r="B5" s="1009"/>
      <c r="C5" s="1009"/>
      <c r="D5" s="1009"/>
      <c r="E5" s="1009"/>
      <c r="F5" s="1009"/>
      <c r="G5" s="1009"/>
      <c r="H5" s="1009"/>
      <c r="I5" s="1009"/>
      <c r="J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D5" s="1077" t="s">
        <v>271</v>
      </c>
      <c r="AE5" s="1009"/>
      <c r="AF5" s="1009"/>
      <c r="AG5" s="1009"/>
      <c r="AH5" s="1009"/>
      <c r="AI5" s="1009"/>
      <c r="AJ5" s="1009"/>
      <c r="AK5" s="1009"/>
      <c r="AL5" s="1009"/>
      <c r="AM5" s="1009"/>
      <c r="AO5" s="1078" t="s">
        <v>272</v>
      </c>
      <c r="AP5" s="1009"/>
      <c r="AQ5" s="1009"/>
      <c r="AR5" s="1009"/>
      <c r="AS5" s="1009"/>
    </row>
    <row r="6" spans="1:54" ht="2.85" hidden="1" customHeight="1" x14ac:dyDescent="0.25">
      <c r="A6" s="1009"/>
      <c r="B6" s="1009"/>
      <c r="C6" s="1009"/>
      <c r="D6" s="1009"/>
      <c r="E6" s="1009"/>
      <c r="F6" s="1009"/>
      <c r="G6" s="1009"/>
      <c r="H6" s="1009"/>
      <c r="I6" s="1009"/>
      <c r="J6" s="1009"/>
      <c r="AD6" s="1009"/>
      <c r="AE6" s="1009"/>
      <c r="AF6" s="1009"/>
      <c r="AG6" s="1009"/>
      <c r="AH6" s="1009"/>
      <c r="AI6" s="1009"/>
      <c r="AJ6" s="1009"/>
      <c r="AK6" s="1009"/>
      <c r="AL6" s="1009"/>
      <c r="AM6" s="1009"/>
      <c r="AO6" s="1009"/>
      <c r="AP6" s="1009"/>
      <c r="AQ6" s="1009"/>
      <c r="AR6" s="1009"/>
      <c r="AS6" s="1009"/>
    </row>
    <row r="7" spans="1:54" hidden="1" x14ac:dyDescent="0.25">
      <c r="AD7" s="1009"/>
      <c r="AE7" s="1009"/>
      <c r="AF7" s="1009"/>
      <c r="AG7" s="1009"/>
      <c r="AH7" s="1009"/>
      <c r="AI7" s="1009"/>
      <c r="AJ7" s="1009"/>
      <c r="AK7" s="1009"/>
      <c r="AL7" s="1009"/>
      <c r="AM7" s="1009"/>
      <c r="AO7" s="1009"/>
      <c r="AP7" s="1009"/>
      <c r="AQ7" s="1009"/>
      <c r="AR7" s="1009"/>
      <c r="AS7" s="1009"/>
    </row>
    <row r="8" spans="1:54" ht="7.15" hidden="1" customHeight="1" x14ac:dyDescent="0.25"/>
    <row r="9" spans="1:54" ht="14.1" hidden="1" customHeight="1" x14ac:dyDescent="0.25">
      <c r="AD9" s="1077" t="s">
        <v>273</v>
      </c>
      <c r="AE9" s="1009"/>
      <c r="AF9" s="1009"/>
      <c r="AG9" s="1009"/>
      <c r="AH9" s="1009"/>
      <c r="AI9" s="1009"/>
      <c r="AJ9" s="1009"/>
      <c r="AK9" s="1009"/>
      <c r="AL9" s="1009"/>
      <c r="AM9" s="1009"/>
      <c r="AO9" s="1078" t="s">
        <v>898</v>
      </c>
      <c r="AP9" s="1009"/>
      <c r="AQ9" s="1009"/>
      <c r="AR9" s="1009"/>
      <c r="AS9" s="1009"/>
    </row>
    <row r="10" spans="1:54" ht="0" hidden="1" customHeight="1" x14ac:dyDescent="0.25"/>
    <row r="11" spans="1:54" ht="19.899999999999999" hidden="1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080" t="s">
        <v>274</v>
      </c>
      <c r="B14" s="1068"/>
      <c r="C14" s="1068"/>
      <c r="D14" s="1068"/>
      <c r="E14" s="1069"/>
      <c r="F14" s="1081" t="s">
        <v>449</v>
      </c>
      <c r="G14" s="1068"/>
      <c r="H14" s="1069"/>
      <c r="I14" s="1080" t="s">
        <v>275</v>
      </c>
      <c r="J14" s="1068"/>
      <c r="K14" s="1068"/>
      <c r="L14" s="1068"/>
      <c r="M14" s="1068"/>
      <c r="N14" s="1068"/>
      <c r="O14" s="1068"/>
      <c r="P14" s="1069"/>
      <c r="Q14" s="1082" t="s">
        <v>276</v>
      </c>
      <c r="R14" s="1068"/>
      <c r="S14" s="1068"/>
      <c r="T14" s="1068"/>
      <c r="U14" s="1068"/>
      <c r="V14" s="1068"/>
      <c r="W14" s="1069"/>
      <c r="X14" s="1080" t="s">
        <v>277</v>
      </c>
      <c r="Y14" s="1068"/>
      <c r="Z14" s="1068"/>
      <c r="AA14" s="1068"/>
      <c r="AB14" s="1068"/>
      <c r="AC14" s="1068"/>
      <c r="AD14" s="1069"/>
      <c r="AE14" s="1082" t="s">
        <v>899</v>
      </c>
      <c r="AF14" s="1068"/>
      <c r="AG14" s="1068"/>
      <c r="AH14" s="1068"/>
      <c r="AI14" s="1068"/>
      <c r="AJ14" s="1069"/>
      <c r="AK14" s="637" t="s">
        <v>268</v>
      </c>
      <c r="AL14" s="637" t="s">
        <v>268</v>
      </c>
      <c r="AM14" s="1008" t="s">
        <v>268</v>
      </c>
      <c r="AN14" s="1009"/>
      <c r="AO14" s="1009"/>
      <c r="AP14" s="637" t="s">
        <v>268</v>
      </c>
      <c r="AQ14" s="637" t="s">
        <v>268</v>
      </c>
      <c r="AR14" s="637" t="s">
        <v>268</v>
      </c>
      <c r="AS14" s="657" t="s">
        <v>268</v>
      </c>
      <c r="AT14" s="528">
        <f>+AT17-AT15</f>
        <v>4502650354</v>
      </c>
      <c r="AU14" s="637" t="s">
        <v>268</v>
      </c>
      <c r="AV14" s="528">
        <f>+AV15-AV18</f>
        <v>-2555366</v>
      </c>
      <c r="AW14" s="637" t="s">
        <v>268</v>
      </c>
      <c r="AX14" s="637" t="s">
        <v>268</v>
      </c>
      <c r="AY14" s="637" t="s">
        <v>268</v>
      </c>
      <c r="AZ14" s="637" t="s">
        <v>268</v>
      </c>
      <c r="BA14" s="637" t="s">
        <v>268</v>
      </c>
      <c r="BB14" s="637" t="s">
        <v>268</v>
      </c>
    </row>
    <row r="15" spans="1:54" x14ac:dyDescent="0.25">
      <c r="A15" s="1072" t="s">
        <v>278</v>
      </c>
      <c r="B15" s="1068"/>
      <c r="C15" s="1068"/>
      <c r="D15" s="1068"/>
      <c r="E15" s="1068"/>
      <c r="F15" s="1069"/>
      <c r="G15" s="1067" t="s">
        <v>272</v>
      </c>
      <c r="H15" s="1068"/>
      <c r="I15" s="1068"/>
      <c r="J15" s="1068"/>
      <c r="K15" s="1068"/>
      <c r="L15" s="1068"/>
      <c r="M15" s="1068"/>
      <c r="N15" s="1068"/>
      <c r="O15" s="1068"/>
      <c r="P15" s="1068"/>
      <c r="Q15" s="1068"/>
      <c r="R15" s="1068"/>
      <c r="S15" s="1068"/>
      <c r="T15" s="1068"/>
      <c r="U15" s="1068"/>
      <c r="V15" s="1068"/>
      <c r="W15" s="1068"/>
      <c r="X15" s="1068"/>
      <c r="Y15" s="1068"/>
      <c r="Z15" s="1068"/>
      <c r="AA15" s="1068"/>
      <c r="AB15" s="1068"/>
      <c r="AC15" s="1068"/>
      <c r="AD15" s="1068"/>
      <c r="AE15" s="1068"/>
      <c r="AF15" s="1068"/>
      <c r="AG15" s="1069"/>
      <c r="AH15" s="639" t="s">
        <v>268</v>
      </c>
      <c r="AI15" s="639" t="s">
        <v>268</v>
      </c>
      <c r="AJ15" s="639" t="s">
        <v>268</v>
      </c>
      <c r="AK15" s="639" t="s">
        <v>268</v>
      </c>
      <c r="AL15" s="639" t="s">
        <v>268</v>
      </c>
      <c r="AM15" s="1070" t="s">
        <v>268</v>
      </c>
      <c r="AN15" s="1071"/>
      <c r="AO15" s="1071"/>
      <c r="AP15" s="637" t="s">
        <v>268</v>
      </c>
      <c r="AQ15" s="637" t="s">
        <v>268</v>
      </c>
      <c r="AR15" s="637" t="s">
        <v>268</v>
      </c>
      <c r="AS15" s="657" t="s">
        <v>268</v>
      </c>
      <c r="AT15" s="657">
        <v>9354644686</v>
      </c>
      <c r="AU15" s="637" t="s">
        <v>268</v>
      </c>
      <c r="AV15" s="637">
        <v>683344920</v>
      </c>
      <c r="AW15" s="637" t="s">
        <v>268</v>
      </c>
      <c r="AX15" s="637" t="s">
        <v>268</v>
      </c>
      <c r="AY15" s="637" t="s">
        <v>268</v>
      </c>
      <c r="AZ15" s="637" t="s">
        <v>268</v>
      </c>
      <c r="BA15" s="637" t="s">
        <v>268</v>
      </c>
      <c r="BB15" s="637" t="s">
        <v>268</v>
      </c>
    </row>
    <row r="16" spans="1:54" ht="36" x14ac:dyDescent="0.25">
      <c r="A16" s="1072" t="s">
        <v>697</v>
      </c>
      <c r="B16" s="1068"/>
      <c r="C16" s="1068"/>
      <c r="D16" s="1068"/>
      <c r="E16" s="1068"/>
      <c r="F16" s="1068"/>
      <c r="G16" s="1069"/>
      <c r="H16" s="1067" t="s">
        <v>698</v>
      </c>
      <c r="I16" s="1068"/>
      <c r="J16" s="1068"/>
      <c r="K16" s="1068"/>
      <c r="L16" s="1068"/>
      <c r="M16" s="1068"/>
      <c r="N16" s="1068"/>
      <c r="O16" s="1068"/>
      <c r="P16" s="1068"/>
      <c r="Q16" s="1068"/>
      <c r="R16" s="1068"/>
      <c r="S16" s="1068"/>
      <c r="T16" s="1068"/>
      <c r="U16" s="1068"/>
      <c r="V16" s="1068"/>
      <c r="W16" s="1068"/>
      <c r="X16" s="1068"/>
      <c r="Y16" s="1068"/>
      <c r="Z16" s="1068"/>
      <c r="AA16" s="1068"/>
      <c r="AB16" s="1068"/>
      <c r="AC16" s="1068"/>
      <c r="AD16" s="1068"/>
      <c r="AE16" s="1068"/>
      <c r="AF16" s="1068"/>
      <c r="AG16" s="1068"/>
      <c r="AH16" s="1068"/>
      <c r="AI16" s="1068"/>
      <c r="AJ16" s="1068"/>
      <c r="AK16" s="1068"/>
      <c r="AL16" s="1068"/>
      <c r="AM16" s="1068"/>
      <c r="AN16" s="1068"/>
      <c r="AO16" s="1069"/>
      <c r="AP16" s="651" t="s">
        <v>292</v>
      </c>
      <c r="AQ16" s="651" t="s">
        <v>293</v>
      </c>
      <c r="AR16" s="651" t="s">
        <v>294</v>
      </c>
      <c r="AS16" s="651" t="s">
        <v>295</v>
      </c>
      <c r="AT16" s="651" t="s">
        <v>296</v>
      </c>
      <c r="AU16" s="651" t="s">
        <v>297</v>
      </c>
      <c r="AV16" s="651" t="s">
        <v>298</v>
      </c>
      <c r="AW16" s="651" t="s">
        <v>299</v>
      </c>
      <c r="AX16" s="651" t="s">
        <v>300</v>
      </c>
      <c r="AY16" s="651" t="s">
        <v>301</v>
      </c>
      <c r="AZ16" s="651" t="s">
        <v>302</v>
      </c>
      <c r="BA16" s="651" t="s">
        <v>303</v>
      </c>
      <c r="BB16" s="651" t="s">
        <v>304</v>
      </c>
    </row>
    <row r="17" spans="1:55" s="648" customFormat="1" ht="13.5" x14ac:dyDescent="0.2">
      <c r="A17" s="706"/>
      <c r="B17" s="707"/>
      <c r="C17" s="707"/>
      <c r="D17" s="707"/>
      <c r="E17" s="707"/>
      <c r="F17" s="707"/>
      <c r="G17" s="708"/>
      <c r="H17" s="709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7"/>
      <c r="AG17" s="707"/>
      <c r="AH17" s="707"/>
      <c r="AI17" s="707"/>
      <c r="AJ17" s="707"/>
      <c r="AK17" s="707"/>
      <c r="AL17" s="710" t="s">
        <v>902</v>
      </c>
      <c r="AM17" s="710"/>
      <c r="AN17" s="710"/>
      <c r="AO17" s="711"/>
      <c r="AP17" s="413">
        <f>+AP29</f>
        <v>171769016667</v>
      </c>
      <c r="AQ17" s="413">
        <f t="shared" ref="AQ17:BC17" si="0">+AQ29</f>
        <v>45000000</v>
      </c>
      <c r="AR17" s="413">
        <f t="shared" si="0"/>
        <v>2004997571</v>
      </c>
      <c r="AS17" s="413">
        <f t="shared" si="0"/>
        <v>0</v>
      </c>
      <c r="AT17" s="413">
        <f t="shared" si="0"/>
        <v>13857295040</v>
      </c>
      <c r="AU17" s="413">
        <f t="shared" si="0"/>
        <v>-13812295040</v>
      </c>
      <c r="AV17" s="413">
        <f t="shared" si="0"/>
        <v>14071447842</v>
      </c>
      <c r="AW17" s="413">
        <f t="shared" si="0"/>
        <v>-214152802</v>
      </c>
      <c r="AX17" s="413">
        <f t="shared" si="0"/>
        <v>14082088939</v>
      </c>
      <c r="AY17" s="413">
        <f t="shared" si="0"/>
        <v>-10641097</v>
      </c>
      <c r="AZ17" s="413">
        <f t="shared" si="0"/>
        <v>13280784769</v>
      </c>
      <c r="BA17" s="413">
        <f t="shared" si="0"/>
        <v>801304170</v>
      </c>
      <c r="BB17" s="413">
        <f t="shared" si="0"/>
        <v>36132979</v>
      </c>
      <c r="BC17" s="413">
        <f t="shared" si="0"/>
        <v>0</v>
      </c>
    </row>
    <row r="18" spans="1:55" s="648" customFormat="1" ht="13.5" x14ac:dyDescent="0.2">
      <c r="A18" s="706"/>
      <c r="B18" s="707"/>
      <c r="C18" s="707"/>
      <c r="D18" s="707"/>
      <c r="E18" s="707"/>
      <c r="F18" s="707"/>
      <c r="G18" s="708"/>
      <c r="H18" s="709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7"/>
      <c r="AG18" s="707"/>
      <c r="AH18" s="707"/>
      <c r="AI18" s="707"/>
      <c r="AJ18" s="707"/>
      <c r="AK18" s="707"/>
      <c r="AL18" s="710" t="s">
        <v>903</v>
      </c>
      <c r="AM18" s="710"/>
      <c r="AN18" s="710"/>
      <c r="AO18" s="711"/>
      <c r="AP18" s="413">
        <f>+AP67+AP68</f>
        <v>18606500000</v>
      </c>
      <c r="AQ18" s="413">
        <f t="shared" ref="AQ18:BB18" si="1">+AQ67+AQ68</f>
        <v>2524911827</v>
      </c>
      <c r="AR18" s="413">
        <f t="shared" si="1"/>
        <v>4565271956.8199997</v>
      </c>
      <c r="AS18" s="413">
        <f t="shared" si="1"/>
        <v>-145000000</v>
      </c>
      <c r="AT18" s="413">
        <f t="shared" si="1"/>
        <v>517448490</v>
      </c>
      <c r="AU18" s="413">
        <f t="shared" si="1"/>
        <v>2007463337</v>
      </c>
      <c r="AV18" s="413">
        <f t="shared" si="1"/>
        <v>685900286</v>
      </c>
      <c r="AW18" s="413">
        <f t="shared" si="1"/>
        <v>-168451796</v>
      </c>
      <c r="AX18" s="413">
        <f t="shared" si="1"/>
        <v>700018232</v>
      </c>
      <c r="AY18" s="413">
        <f t="shared" si="1"/>
        <v>-14117946</v>
      </c>
      <c r="AZ18" s="413">
        <f t="shared" si="1"/>
        <v>700018232</v>
      </c>
      <c r="BA18" s="413">
        <f t="shared" si="1"/>
        <v>0</v>
      </c>
      <c r="BB18" s="413">
        <f t="shared" si="1"/>
        <v>486736</v>
      </c>
    </row>
    <row r="19" spans="1:55" s="648" customFormat="1" ht="13.5" x14ac:dyDescent="0.2">
      <c r="A19" s="706"/>
      <c r="B19" s="707"/>
      <c r="C19" s="707"/>
      <c r="D19" s="707"/>
      <c r="E19" s="707"/>
      <c r="F19" s="707"/>
      <c r="G19" s="708"/>
      <c r="H19" s="709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7"/>
      <c r="AG19" s="707"/>
      <c r="AH19" s="707"/>
      <c r="AI19" s="707"/>
      <c r="AJ19" s="707"/>
      <c r="AK19" s="707"/>
      <c r="AL19" s="710" t="s">
        <v>904</v>
      </c>
      <c r="AM19" s="707"/>
      <c r="AN19" s="707"/>
      <c r="AO19" s="708"/>
      <c r="AP19" s="413">
        <f>+AP166+AP167+AP168</f>
        <v>279357100000</v>
      </c>
      <c r="AQ19" s="413">
        <f t="shared" ref="AQ19:BB19" si="2">+AQ166+AQ167+AQ168</f>
        <v>740819077</v>
      </c>
      <c r="AR19" s="413">
        <f t="shared" si="2"/>
        <v>52541595534</v>
      </c>
      <c r="AS19" s="413">
        <f t="shared" si="2"/>
        <v>5580000000</v>
      </c>
      <c r="AT19" s="413">
        <f t="shared" si="2"/>
        <v>3810645853</v>
      </c>
      <c r="AU19" s="413">
        <f t="shared" si="2"/>
        <v>-3069826776</v>
      </c>
      <c r="AV19" s="413">
        <f t="shared" si="2"/>
        <v>16431177837</v>
      </c>
      <c r="AW19" s="413">
        <f t="shared" si="2"/>
        <v>-12620531984</v>
      </c>
      <c r="AX19" s="413">
        <f t="shared" si="2"/>
        <v>16869182890</v>
      </c>
      <c r="AY19" s="413">
        <f t="shared" si="2"/>
        <v>-438005053</v>
      </c>
      <c r="AZ19" s="413">
        <f t="shared" si="2"/>
        <v>16869182890</v>
      </c>
      <c r="BA19" s="413">
        <f t="shared" si="2"/>
        <v>0</v>
      </c>
      <c r="BB19" s="413">
        <f t="shared" si="2"/>
        <v>0</v>
      </c>
    </row>
    <row r="20" spans="1:55" s="718" customFormat="1" ht="13.5" x14ac:dyDescent="0.2">
      <c r="A20" s="712"/>
      <c r="B20" s="714"/>
      <c r="C20" s="714"/>
      <c r="D20" s="714"/>
      <c r="E20" s="714"/>
      <c r="F20" s="714"/>
      <c r="G20" s="715"/>
      <c r="H20" s="713"/>
      <c r="I20" s="714"/>
      <c r="J20" s="714"/>
      <c r="K20" s="714"/>
      <c r="L20" s="714"/>
      <c r="M20" s="714"/>
      <c r="N20" s="714"/>
      <c r="O20" s="714"/>
      <c r="P20" s="714"/>
      <c r="Q20" s="714"/>
      <c r="R20" s="714"/>
      <c r="S20" s="714"/>
      <c r="T20" s="714"/>
      <c r="U20" s="714"/>
      <c r="V20" s="714"/>
      <c r="W20" s="714"/>
      <c r="X20" s="714"/>
      <c r="Y20" s="714"/>
      <c r="Z20" s="714"/>
      <c r="AA20" s="714"/>
      <c r="AB20" s="714"/>
      <c r="AC20" s="714"/>
      <c r="AD20" s="714"/>
      <c r="AE20" s="714"/>
      <c r="AF20" s="714"/>
      <c r="AG20" s="714"/>
      <c r="AH20" s="716" t="s">
        <v>905</v>
      </c>
      <c r="AI20" s="716"/>
      <c r="AJ20" s="716"/>
      <c r="AK20" s="716"/>
      <c r="AL20" s="716"/>
      <c r="AM20" s="716"/>
      <c r="AN20" s="716"/>
      <c r="AO20" s="715"/>
      <c r="AP20" s="717">
        <f>+AP17+AP18+AP19</f>
        <v>469732616667</v>
      </c>
      <c r="AQ20" s="717">
        <f t="shared" ref="AQ20:BB20" si="3">+AQ17+AQ18+AQ19</f>
        <v>3310730904</v>
      </c>
      <c r="AR20" s="717">
        <f t="shared" si="3"/>
        <v>59111865061.82</v>
      </c>
      <c r="AS20" s="717">
        <f t="shared" si="3"/>
        <v>5435000000</v>
      </c>
      <c r="AT20" s="717">
        <f t="shared" si="3"/>
        <v>18185389383</v>
      </c>
      <c r="AU20" s="717">
        <f t="shared" si="3"/>
        <v>-14874658479</v>
      </c>
      <c r="AV20" s="717">
        <f t="shared" si="3"/>
        <v>31188525965</v>
      </c>
      <c r="AW20" s="717">
        <f t="shared" si="3"/>
        <v>-13003136582</v>
      </c>
      <c r="AX20" s="717">
        <f t="shared" si="3"/>
        <v>31651290061</v>
      </c>
      <c r="AY20" s="717">
        <f t="shared" si="3"/>
        <v>-462764096</v>
      </c>
      <c r="AZ20" s="717">
        <f t="shared" si="3"/>
        <v>30849985891</v>
      </c>
      <c r="BA20" s="717">
        <f t="shared" si="3"/>
        <v>801304170</v>
      </c>
      <c r="BB20" s="717">
        <f t="shared" si="3"/>
        <v>36619715</v>
      </c>
    </row>
    <row r="21" spans="1:55" s="718" customFormat="1" ht="13.5" x14ac:dyDescent="0.2">
      <c r="A21" s="712"/>
      <c r="B21" s="714"/>
      <c r="C21" s="714"/>
      <c r="D21" s="714"/>
      <c r="E21" s="714"/>
      <c r="F21" s="714"/>
      <c r="G21" s="715"/>
      <c r="H21" s="713"/>
      <c r="I21" s="714"/>
      <c r="J21" s="714"/>
      <c r="K21" s="714"/>
      <c r="L21" s="714"/>
      <c r="M21" s="714"/>
      <c r="N21" s="714"/>
      <c r="O21" s="714"/>
      <c r="P21" s="714"/>
      <c r="Q21" s="714"/>
      <c r="R21" s="714"/>
      <c r="S21" s="714"/>
      <c r="T21" s="714"/>
      <c r="U21" s="714"/>
      <c r="V21" s="714"/>
      <c r="W21" s="714"/>
      <c r="X21" s="714"/>
      <c r="Y21" s="714"/>
      <c r="Z21" s="714"/>
      <c r="AA21" s="714"/>
      <c r="AB21" s="714"/>
      <c r="AC21" s="714"/>
      <c r="AD21" s="714"/>
      <c r="AE21" s="714"/>
      <c r="AF21" s="714"/>
      <c r="AG21" s="714"/>
      <c r="AH21" s="714"/>
      <c r="AI21" s="714"/>
      <c r="AJ21" s="714"/>
      <c r="AK21" s="714"/>
      <c r="AL21" s="716" t="s">
        <v>906</v>
      </c>
      <c r="AM21" s="714"/>
      <c r="AN21" s="714"/>
      <c r="AO21" s="715"/>
      <c r="AP21" s="717">
        <f>+AP188+AP189+AP190</f>
        <v>43009665822</v>
      </c>
      <c r="AQ21" s="717">
        <f t="shared" ref="AQ21:BC21" si="4">+AQ188+AQ189+AQ190</f>
        <v>697832000</v>
      </c>
      <c r="AR21" s="717">
        <f t="shared" si="4"/>
        <v>4779306128</v>
      </c>
      <c r="AS21" s="717">
        <f t="shared" si="4"/>
        <v>1322580000</v>
      </c>
      <c r="AT21" s="717">
        <f t="shared" si="4"/>
        <v>755914548</v>
      </c>
      <c r="AU21" s="717">
        <f t="shared" si="4"/>
        <v>-58082548</v>
      </c>
      <c r="AV21" s="717">
        <f t="shared" si="4"/>
        <v>899407025.40999997</v>
      </c>
      <c r="AW21" s="717">
        <f t="shared" si="4"/>
        <v>-143492477.41</v>
      </c>
      <c r="AX21" s="717">
        <f t="shared" si="4"/>
        <v>962042001.40999997</v>
      </c>
      <c r="AY21" s="717">
        <f t="shared" si="4"/>
        <v>-62634976</v>
      </c>
      <c r="AZ21" s="717">
        <f t="shared" si="4"/>
        <v>962042001.40999997</v>
      </c>
      <c r="BA21" s="717">
        <f t="shared" si="4"/>
        <v>0</v>
      </c>
      <c r="BB21" s="717">
        <f t="shared" si="4"/>
        <v>0</v>
      </c>
      <c r="BC21" s="717">
        <f t="shared" si="4"/>
        <v>0</v>
      </c>
    </row>
    <row r="22" spans="1:55" s="725" customFormat="1" ht="13.5" x14ac:dyDescent="0.2">
      <c r="A22" s="719"/>
      <c r="B22" s="720"/>
      <c r="C22" s="720"/>
      <c r="D22" s="720"/>
      <c r="E22" s="720"/>
      <c r="F22" s="720"/>
      <c r="G22" s="721"/>
      <c r="H22" s="722"/>
      <c r="I22" s="720"/>
      <c r="J22" s="720"/>
      <c r="K22" s="720"/>
      <c r="L22" s="720"/>
      <c r="M22" s="720"/>
      <c r="N22" s="720"/>
      <c r="O22" s="720"/>
      <c r="P22" s="720"/>
      <c r="Q22" s="720"/>
      <c r="R22" s="720"/>
      <c r="S22" s="720"/>
      <c r="T22" s="720"/>
      <c r="U22" s="720"/>
      <c r="V22" s="720"/>
      <c r="W22" s="720"/>
      <c r="X22" s="720"/>
      <c r="Y22" s="720"/>
      <c r="Z22" s="720"/>
      <c r="AA22" s="720"/>
      <c r="AB22" s="720"/>
      <c r="AC22" s="720"/>
      <c r="AD22" s="720"/>
      <c r="AE22" s="720"/>
      <c r="AF22" s="720"/>
      <c r="AG22" s="720"/>
      <c r="AH22" s="720"/>
      <c r="AI22" s="720"/>
      <c r="AJ22" s="723" t="s">
        <v>31</v>
      </c>
      <c r="AK22" s="723"/>
      <c r="AL22" s="723"/>
      <c r="AM22" s="723"/>
      <c r="AN22" s="723"/>
      <c r="AO22" s="723"/>
      <c r="AP22" s="724">
        <f>+AP20+AP21</f>
        <v>512742282489</v>
      </c>
      <c r="AQ22" s="724">
        <f t="shared" ref="AQ22:BB22" si="5">+AQ20+AQ21</f>
        <v>4008562904</v>
      </c>
      <c r="AR22" s="724">
        <f t="shared" si="5"/>
        <v>63891171189.82</v>
      </c>
      <c r="AS22" s="724">
        <f t="shared" si="5"/>
        <v>6757580000</v>
      </c>
      <c r="AT22" s="724">
        <f t="shared" si="5"/>
        <v>18941303931</v>
      </c>
      <c r="AU22" s="724">
        <f t="shared" si="5"/>
        <v>-14932741027</v>
      </c>
      <c r="AV22" s="724">
        <f t="shared" si="5"/>
        <v>32087932990.41</v>
      </c>
      <c r="AW22" s="724">
        <f t="shared" si="5"/>
        <v>-13146629059.41</v>
      </c>
      <c r="AX22" s="724">
        <f t="shared" si="5"/>
        <v>32613332062.41</v>
      </c>
      <c r="AY22" s="724">
        <f t="shared" si="5"/>
        <v>-525399072</v>
      </c>
      <c r="AZ22" s="724">
        <f t="shared" si="5"/>
        <v>31812027892.41</v>
      </c>
      <c r="BA22" s="724">
        <f t="shared" si="5"/>
        <v>801304170</v>
      </c>
      <c r="BB22" s="724">
        <f t="shared" si="5"/>
        <v>36619715</v>
      </c>
    </row>
    <row r="23" spans="1:55" s="656" customFormat="1" x14ac:dyDescent="0.25">
      <c r="A23" s="655"/>
      <c r="B23" s="652"/>
      <c r="C23" s="652"/>
      <c r="D23" s="652"/>
      <c r="E23" s="652"/>
      <c r="F23" s="652"/>
      <c r="G23" s="653"/>
      <c r="H23" s="654"/>
      <c r="I23" s="652"/>
      <c r="J23" s="652"/>
      <c r="K23" s="652"/>
      <c r="L23" s="652"/>
      <c r="M23" s="652"/>
      <c r="N23" s="652"/>
      <c r="O23" s="652"/>
      <c r="P23" s="652"/>
      <c r="Q23" s="652"/>
      <c r="R23" s="652"/>
      <c r="S23" s="652"/>
      <c r="T23" s="652"/>
      <c r="U23" s="652"/>
      <c r="V23" s="652"/>
      <c r="W23" s="652"/>
      <c r="X23" s="652"/>
      <c r="Y23" s="652"/>
      <c r="Z23" s="652"/>
      <c r="AA23" s="652"/>
      <c r="AB23" s="652"/>
      <c r="AC23" s="652"/>
      <c r="AD23" s="652"/>
      <c r="AE23" s="652"/>
      <c r="AF23" s="652"/>
      <c r="AG23" s="652"/>
      <c r="AH23" s="652"/>
      <c r="AI23" s="652"/>
      <c r="AJ23" s="652"/>
      <c r="AK23" s="652"/>
      <c r="AL23" s="652"/>
      <c r="AM23" s="652"/>
      <c r="AN23" s="652"/>
      <c r="AO23" s="653"/>
      <c r="AP23" s="657"/>
      <c r="AQ23" s="657"/>
      <c r="AR23" s="657"/>
      <c r="AS23" s="657"/>
      <c r="AT23" s="657"/>
      <c r="AU23" s="657"/>
      <c r="AV23" s="657"/>
      <c r="AW23" s="657"/>
      <c r="AX23" s="657"/>
      <c r="AY23" s="657"/>
      <c r="AZ23" s="657"/>
      <c r="BA23" s="657"/>
      <c r="BB23" s="657"/>
    </row>
    <row r="24" spans="1:55" ht="45" customHeight="1" x14ac:dyDescent="0.25">
      <c r="A24" s="1094" t="s">
        <v>279</v>
      </c>
      <c r="B24" s="1069"/>
      <c r="C24" s="1095" t="s">
        <v>280</v>
      </c>
      <c r="D24" s="1069"/>
      <c r="E24" s="1094" t="s">
        <v>281</v>
      </c>
      <c r="F24" s="1069"/>
      <c r="G24" s="1094" t="s">
        <v>282</v>
      </c>
      <c r="H24" s="1069"/>
      <c r="I24" s="1094" t="s">
        <v>283</v>
      </c>
      <c r="J24" s="1068"/>
      <c r="K24" s="1069"/>
      <c r="L24" s="1094" t="s">
        <v>284</v>
      </c>
      <c r="M24" s="1068"/>
      <c r="N24" s="1069"/>
      <c r="O24" s="1094" t="s">
        <v>285</v>
      </c>
      <c r="P24" s="1069"/>
      <c r="Q24" s="1094" t="s">
        <v>286</v>
      </c>
      <c r="R24" s="1069"/>
      <c r="S24" s="1094" t="s">
        <v>287</v>
      </c>
      <c r="T24" s="1068"/>
      <c r="U24" s="1068"/>
      <c r="V24" s="1068"/>
      <c r="W24" s="1068"/>
      <c r="X24" s="1068"/>
      <c r="Y24" s="1068"/>
      <c r="Z24" s="1069"/>
      <c r="AA24" s="1094" t="s">
        <v>288</v>
      </c>
      <c r="AB24" s="1068"/>
      <c r="AC24" s="1068"/>
      <c r="AD24" s="1068"/>
      <c r="AE24" s="1069"/>
      <c r="AF24" s="1094" t="s">
        <v>289</v>
      </c>
      <c r="AG24" s="1068"/>
      <c r="AH24" s="1069"/>
      <c r="AI24" s="638" t="s">
        <v>290</v>
      </c>
      <c r="AJ24" s="1094" t="s">
        <v>291</v>
      </c>
      <c r="AK24" s="1068"/>
      <c r="AL24" s="1068"/>
      <c r="AM24" s="1068"/>
      <c r="AN24" s="1068"/>
      <c r="AO24" s="1069"/>
      <c r="AP24" s="638" t="s">
        <v>292</v>
      </c>
      <c r="AQ24" s="638" t="s">
        <v>293</v>
      </c>
      <c r="AR24" s="638" t="s">
        <v>294</v>
      </c>
      <c r="AS24" s="651" t="s">
        <v>295</v>
      </c>
      <c r="AT24" s="651" t="s">
        <v>296</v>
      </c>
      <c r="AU24" s="638" t="s">
        <v>297</v>
      </c>
      <c r="AV24" s="638" t="s">
        <v>298</v>
      </c>
      <c r="AW24" s="638" t="s">
        <v>299</v>
      </c>
      <c r="AX24" s="638" t="s">
        <v>300</v>
      </c>
      <c r="AY24" s="638" t="s">
        <v>301</v>
      </c>
      <c r="AZ24" s="638" t="s">
        <v>302</v>
      </c>
      <c r="BA24" s="638" t="s">
        <v>303</v>
      </c>
      <c r="BB24" s="638" t="s">
        <v>304</v>
      </c>
    </row>
    <row r="25" spans="1:55" hidden="1" x14ac:dyDescent="0.25">
      <c r="A25" s="1170" t="s">
        <v>34</v>
      </c>
      <c r="B25" s="1009"/>
      <c r="C25" s="1170"/>
      <c r="D25" s="1009"/>
      <c r="E25" s="1170"/>
      <c r="F25" s="1009"/>
      <c r="G25" s="1170"/>
      <c r="H25" s="1009"/>
      <c r="I25" s="1170"/>
      <c r="J25" s="1009"/>
      <c r="K25" s="1009"/>
      <c r="L25" s="1170"/>
      <c r="M25" s="1009"/>
      <c r="N25" s="1009"/>
      <c r="O25" s="1170"/>
      <c r="P25" s="1009"/>
      <c r="Q25" s="1170"/>
      <c r="R25" s="1009"/>
      <c r="S25" s="1169" t="s">
        <v>24</v>
      </c>
      <c r="T25" s="1009"/>
      <c r="U25" s="1009"/>
      <c r="V25" s="1009"/>
      <c r="W25" s="1009"/>
      <c r="X25" s="1009"/>
      <c r="Y25" s="1009"/>
      <c r="Z25" s="1009"/>
      <c r="AA25" s="1170" t="s">
        <v>305</v>
      </c>
      <c r="AB25" s="1009"/>
      <c r="AC25" s="1009"/>
      <c r="AD25" s="1009"/>
      <c r="AE25" s="1009"/>
      <c r="AF25" s="1170" t="s">
        <v>306</v>
      </c>
      <c r="AG25" s="1009"/>
      <c r="AH25" s="1009"/>
      <c r="AI25" s="534" t="s">
        <v>85</v>
      </c>
      <c r="AJ25" s="1171" t="s">
        <v>307</v>
      </c>
      <c r="AK25" s="1009"/>
      <c r="AL25" s="1009"/>
      <c r="AM25" s="1009"/>
      <c r="AN25" s="1009"/>
      <c r="AO25" s="1009"/>
      <c r="AP25" s="533">
        <v>398678630846</v>
      </c>
      <c r="AQ25" s="533">
        <v>898660984</v>
      </c>
      <c r="AR25" s="533">
        <v>8058670398.8199997</v>
      </c>
      <c r="AS25" s="533">
        <v>5435000000</v>
      </c>
      <c r="AT25" s="533">
        <v>17385431493</v>
      </c>
      <c r="AU25" s="533">
        <v>-16486770509</v>
      </c>
      <c r="AV25" s="533">
        <v>30877580942</v>
      </c>
      <c r="AW25" s="533">
        <v>-13492149449</v>
      </c>
      <c r="AX25" s="533">
        <v>31302420148</v>
      </c>
      <c r="AY25" s="533">
        <v>-424839206</v>
      </c>
      <c r="AZ25" s="533">
        <v>30501115978</v>
      </c>
      <c r="BA25" s="533">
        <v>801304170</v>
      </c>
      <c r="BB25" s="533">
        <v>36619715</v>
      </c>
    </row>
    <row r="26" spans="1:55" x14ac:dyDescent="0.25">
      <c r="A26" s="1170" t="s">
        <v>34</v>
      </c>
      <c r="B26" s="1009"/>
      <c r="C26" s="1170"/>
      <c r="D26" s="1009"/>
      <c r="E26" s="1170"/>
      <c r="F26" s="1009"/>
      <c r="G26" s="1170"/>
      <c r="H26" s="1009"/>
      <c r="I26" s="1170"/>
      <c r="J26" s="1009"/>
      <c r="K26" s="1009"/>
      <c r="L26" s="1170"/>
      <c r="M26" s="1009"/>
      <c r="N26" s="1009"/>
      <c r="O26" s="1170"/>
      <c r="P26" s="1009"/>
      <c r="Q26" s="1170"/>
      <c r="R26" s="1009"/>
      <c r="S26" s="1169" t="s">
        <v>24</v>
      </c>
      <c r="T26" s="1009"/>
      <c r="U26" s="1009"/>
      <c r="V26" s="1009"/>
      <c r="W26" s="1009"/>
      <c r="X26" s="1009"/>
      <c r="Y26" s="1009"/>
      <c r="Z26" s="1009"/>
      <c r="AA26" s="1170" t="s">
        <v>305</v>
      </c>
      <c r="AB26" s="1009"/>
      <c r="AC26" s="1009"/>
      <c r="AD26" s="1009"/>
      <c r="AE26" s="1009"/>
      <c r="AF26" s="1170" t="s">
        <v>306</v>
      </c>
      <c r="AG26" s="1009"/>
      <c r="AH26" s="1009"/>
      <c r="AI26" s="534" t="s">
        <v>335</v>
      </c>
      <c r="AJ26" s="1171" t="s">
        <v>353</v>
      </c>
      <c r="AK26" s="1009"/>
      <c r="AL26" s="1009"/>
      <c r="AM26" s="1009"/>
      <c r="AN26" s="1009"/>
      <c r="AO26" s="1009"/>
      <c r="AP26" s="533">
        <v>4021085821</v>
      </c>
      <c r="AQ26" s="533">
        <v>1674050843</v>
      </c>
      <c r="AR26" s="533">
        <v>1772034978</v>
      </c>
      <c r="AS26" s="685">
        <v>0</v>
      </c>
      <c r="AT26" s="533">
        <v>324598665</v>
      </c>
      <c r="AU26" s="533">
        <v>1349452178</v>
      </c>
      <c r="AV26" s="533">
        <v>2555366</v>
      </c>
      <c r="AW26" s="533">
        <v>322043299</v>
      </c>
      <c r="AX26" s="685">
        <v>0</v>
      </c>
      <c r="AY26" s="533">
        <v>2555366</v>
      </c>
      <c r="AZ26" s="685">
        <v>0</v>
      </c>
      <c r="BA26" s="685">
        <v>0</v>
      </c>
      <c r="BB26" s="685">
        <v>0</v>
      </c>
    </row>
    <row r="27" spans="1:55" hidden="1" x14ac:dyDescent="0.25">
      <c r="A27" s="1170" t="s">
        <v>34</v>
      </c>
      <c r="B27" s="1009"/>
      <c r="C27" s="1170"/>
      <c r="D27" s="1009"/>
      <c r="E27" s="1170"/>
      <c r="F27" s="1009"/>
      <c r="G27" s="1170"/>
      <c r="H27" s="1009"/>
      <c r="I27" s="1170"/>
      <c r="J27" s="1009"/>
      <c r="K27" s="1009"/>
      <c r="L27" s="1170"/>
      <c r="M27" s="1009"/>
      <c r="N27" s="1009"/>
      <c r="O27" s="1170"/>
      <c r="P27" s="1009"/>
      <c r="Q27" s="1170"/>
      <c r="R27" s="1009"/>
      <c r="S27" s="1169" t="s">
        <v>24</v>
      </c>
      <c r="T27" s="1009"/>
      <c r="U27" s="1009"/>
      <c r="V27" s="1009"/>
      <c r="W27" s="1009"/>
      <c r="X27" s="1009"/>
      <c r="Y27" s="1009"/>
      <c r="Z27" s="1009"/>
      <c r="AA27" s="1170" t="s">
        <v>305</v>
      </c>
      <c r="AB27" s="1009"/>
      <c r="AC27" s="1009"/>
      <c r="AD27" s="1009"/>
      <c r="AE27" s="1009"/>
      <c r="AF27" s="1170" t="s">
        <v>308</v>
      </c>
      <c r="AG27" s="1009"/>
      <c r="AH27" s="1009"/>
      <c r="AI27" s="534" t="s">
        <v>100</v>
      </c>
      <c r="AJ27" s="1171" t="s">
        <v>309</v>
      </c>
      <c r="AK27" s="1009"/>
      <c r="AL27" s="1009"/>
      <c r="AM27" s="1009"/>
      <c r="AN27" s="1009"/>
      <c r="AO27" s="1009"/>
      <c r="AP27" s="533">
        <v>519000000</v>
      </c>
      <c r="AQ27" s="685">
        <v>0</v>
      </c>
      <c r="AR27" s="533">
        <v>519000000</v>
      </c>
      <c r="AS27" s="685">
        <v>0</v>
      </c>
      <c r="AT27" s="685">
        <v>0</v>
      </c>
      <c r="AU27" s="685">
        <v>0</v>
      </c>
      <c r="AV27" s="685">
        <v>0</v>
      </c>
      <c r="AW27" s="685">
        <v>0</v>
      </c>
      <c r="AX27" s="685">
        <v>0</v>
      </c>
      <c r="AY27" s="685">
        <v>0</v>
      </c>
      <c r="AZ27" s="685">
        <v>0</v>
      </c>
      <c r="BA27" s="685">
        <v>0</v>
      </c>
      <c r="BB27" s="685">
        <v>0</v>
      </c>
    </row>
    <row r="28" spans="1:55" hidden="1" x14ac:dyDescent="0.25">
      <c r="A28" s="1170" t="s">
        <v>34</v>
      </c>
      <c r="B28" s="1009"/>
      <c r="C28" s="1170"/>
      <c r="D28" s="1009"/>
      <c r="E28" s="1170"/>
      <c r="F28" s="1009"/>
      <c r="G28" s="1170"/>
      <c r="H28" s="1009"/>
      <c r="I28" s="1170"/>
      <c r="J28" s="1009"/>
      <c r="K28" s="1009"/>
      <c r="L28" s="1170"/>
      <c r="M28" s="1009"/>
      <c r="N28" s="1009"/>
      <c r="O28" s="1170"/>
      <c r="P28" s="1009"/>
      <c r="Q28" s="1170"/>
      <c r="R28" s="1009"/>
      <c r="S28" s="1169" t="s">
        <v>24</v>
      </c>
      <c r="T28" s="1009"/>
      <c r="U28" s="1009"/>
      <c r="V28" s="1009"/>
      <c r="W28" s="1009"/>
      <c r="X28" s="1009"/>
      <c r="Y28" s="1009"/>
      <c r="Z28" s="1009"/>
      <c r="AA28" s="1170" t="s">
        <v>305</v>
      </c>
      <c r="AB28" s="1009"/>
      <c r="AC28" s="1009"/>
      <c r="AD28" s="1009"/>
      <c r="AE28" s="1009"/>
      <c r="AF28" s="1170" t="s">
        <v>308</v>
      </c>
      <c r="AG28" s="1009"/>
      <c r="AH28" s="1009"/>
      <c r="AI28" s="534" t="s">
        <v>43</v>
      </c>
      <c r="AJ28" s="1171" t="s">
        <v>310</v>
      </c>
      <c r="AK28" s="1009"/>
      <c r="AL28" s="1009"/>
      <c r="AM28" s="1009"/>
      <c r="AN28" s="1009"/>
      <c r="AO28" s="1009"/>
      <c r="AP28" s="533">
        <v>66513900000</v>
      </c>
      <c r="AQ28" s="533">
        <v>738019077</v>
      </c>
      <c r="AR28" s="533">
        <v>48762159685</v>
      </c>
      <c r="AS28" s="685">
        <v>0</v>
      </c>
      <c r="AT28" s="533">
        <v>475359225</v>
      </c>
      <c r="AU28" s="533">
        <v>262659852</v>
      </c>
      <c r="AV28" s="533">
        <v>308389657</v>
      </c>
      <c r="AW28" s="533">
        <v>166969568</v>
      </c>
      <c r="AX28" s="533">
        <v>348869913</v>
      </c>
      <c r="AY28" s="533">
        <v>-40480256</v>
      </c>
      <c r="AZ28" s="533">
        <v>348869913</v>
      </c>
      <c r="BA28" s="685">
        <v>0</v>
      </c>
      <c r="BB28" s="685">
        <v>0</v>
      </c>
    </row>
    <row r="29" spans="1:55" s="650" customFormat="1" ht="12.75" hidden="1" x14ac:dyDescent="0.2">
      <c r="A29" s="1172" t="s">
        <v>34</v>
      </c>
      <c r="B29" s="1173"/>
      <c r="C29" s="1172" t="s">
        <v>311</v>
      </c>
      <c r="D29" s="1173"/>
      <c r="E29" s="1172"/>
      <c r="F29" s="1173"/>
      <c r="G29" s="1172"/>
      <c r="H29" s="1173"/>
      <c r="I29" s="1172"/>
      <c r="J29" s="1173"/>
      <c r="K29" s="1173"/>
      <c r="L29" s="1172"/>
      <c r="M29" s="1173"/>
      <c r="N29" s="1173"/>
      <c r="O29" s="1172"/>
      <c r="P29" s="1173"/>
      <c r="Q29" s="1172"/>
      <c r="R29" s="1173"/>
      <c r="S29" s="1174" t="s">
        <v>23</v>
      </c>
      <c r="T29" s="1173"/>
      <c r="U29" s="1173"/>
      <c r="V29" s="1173"/>
      <c r="W29" s="1173"/>
      <c r="X29" s="1173"/>
      <c r="Y29" s="1173"/>
      <c r="Z29" s="1173"/>
      <c r="AA29" s="1172" t="s">
        <v>305</v>
      </c>
      <c r="AB29" s="1173"/>
      <c r="AC29" s="1173"/>
      <c r="AD29" s="1173"/>
      <c r="AE29" s="1173"/>
      <c r="AF29" s="1172" t="s">
        <v>306</v>
      </c>
      <c r="AG29" s="1173"/>
      <c r="AH29" s="1173"/>
      <c r="AI29" s="649" t="s">
        <v>85</v>
      </c>
      <c r="AJ29" s="1175" t="s">
        <v>307</v>
      </c>
      <c r="AK29" s="1173"/>
      <c r="AL29" s="1173"/>
      <c r="AM29" s="1173"/>
      <c r="AN29" s="1173"/>
      <c r="AO29" s="1173"/>
      <c r="AP29" s="499">
        <v>171769016667</v>
      </c>
      <c r="AQ29" s="499">
        <v>45000000</v>
      </c>
      <c r="AR29" s="499">
        <v>2004997571</v>
      </c>
      <c r="AS29" s="513">
        <v>0</v>
      </c>
      <c r="AT29" s="499">
        <v>13857295040</v>
      </c>
      <c r="AU29" s="499">
        <v>-13812295040</v>
      </c>
      <c r="AV29" s="499">
        <v>14071447842</v>
      </c>
      <c r="AW29" s="499">
        <v>-214152802</v>
      </c>
      <c r="AX29" s="499">
        <v>14082088939</v>
      </c>
      <c r="AY29" s="499">
        <v>-10641097</v>
      </c>
      <c r="AZ29" s="499">
        <v>13280784769</v>
      </c>
      <c r="BA29" s="499">
        <v>801304170</v>
      </c>
      <c r="BB29" s="499">
        <v>36132979</v>
      </c>
    </row>
    <row r="30" spans="1:55" hidden="1" x14ac:dyDescent="0.25">
      <c r="A30" s="1170" t="s">
        <v>34</v>
      </c>
      <c r="B30" s="1009"/>
      <c r="C30" s="1170" t="s">
        <v>311</v>
      </c>
      <c r="D30" s="1009"/>
      <c r="E30" s="1170" t="s">
        <v>312</v>
      </c>
      <c r="F30" s="1009"/>
      <c r="G30" s="1170"/>
      <c r="H30" s="1009"/>
      <c r="I30" s="1170"/>
      <c r="J30" s="1009"/>
      <c r="K30" s="1009"/>
      <c r="L30" s="1170"/>
      <c r="M30" s="1009"/>
      <c r="N30" s="1009"/>
      <c r="O30" s="1170"/>
      <c r="P30" s="1009"/>
      <c r="Q30" s="1170"/>
      <c r="R30" s="1009"/>
      <c r="S30" s="1169" t="s">
        <v>23</v>
      </c>
      <c r="T30" s="1009"/>
      <c r="U30" s="1009"/>
      <c r="V30" s="1009"/>
      <c r="W30" s="1009"/>
      <c r="X30" s="1009"/>
      <c r="Y30" s="1009"/>
      <c r="Z30" s="1009"/>
      <c r="AA30" s="1170" t="s">
        <v>305</v>
      </c>
      <c r="AB30" s="1009"/>
      <c r="AC30" s="1009"/>
      <c r="AD30" s="1009"/>
      <c r="AE30" s="1009"/>
      <c r="AF30" s="1170" t="s">
        <v>306</v>
      </c>
      <c r="AG30" s="1009"/>
      <c r="AH30" s="1009"/>
      <c r="AI30" s="534" t="s">
        <v>85</v>
      </c>
      <c r="AJ30" s="1171" t="s">
        <v>307</v>
      </c>
      <c r="AK30" s="1009"/>
      <c r="AL30" s="1009"/>
      <c r="AM30" s="1009"/>
      <c r="AN30" s="1009"/>
      <c r="AO30" s="1009"/>
      <c r="AP30" s="533">
        <v>171769016667</v>
      </c>
      <c r="AQ30" s="533">
        <v>45000000</v>
      </c>
      <c r="AR30" s="533">
        <v>2004997571</v>
      </c>
      <c r="AS30" s="685">
        <v>0</v>
      </c>
      <c r="AT30" s="533">
        <v>13857295040</v>
      </c>
      <c r="AU30" s="533">
        <v>-13812295040</v>
      </c>
      <c r="AV30" s="533">
        <v>14071447842</v>
      </c>
      <c r="AW30" s="533">
        <v>-214152802</v>
      </c>
      <c r="AX30" s="533">
        <v>14082088939</v>
      </c>
      <c r="AY30" s="533">
        <v>-10641097</v>
      </c>
      <c r="AZ30" s="533">
        <v>13280784769</v>
      </c>
      <c r="BA30" s="533">
        <v>801304170</v>
      </c>
      <c r="BB30" s="533">
        <v>36132979</v>
      </c>
    </row>
    <row r="31" spans="1:55" hidden="1" x14ac:dyDescent="0.25">
      <c r="A31" s="1170" t="s">
        <v>34</v>
      </c>
      <c r="B31" s="1009"/>
      <c r="C31" s="1170" t="s">
        <v>311</v>
      </c>
      <c r="D31" s="1009"/>
      <c r="E31" s="1170" t="s">
        <v>312</v>
      </c>
      <c r="F31" s="1009"/>
      <c r="G31" s="1170" t="s">
        <v>311</v>
      </c>
      <c r="H31" s="1009"/>
      <c r="I31" s="1170"/>
      <c r="J31" s="1009"/>
      <c r="K31" s="1009"/>
      <c r="L31" s="1170"/>
      <c r="M31" s="1009"/>
      <c r="N31" s="1009"/>
      <c r="O31" s="1170"/>
      <c r="P31" s="1009"/>
      <c r="Q31" s="1170"/>
      <c r="R31" s="1009"/>
      <c r="S31" s="1169" t="s">
        <v>313</v>
      </c>
      <c r="T31" s="1009"/>
      <c r="U31" s="1009"/>
      <c r="V31" s="1009"/>
      <c r="W31" s="1009"/>
      <c r="X31" s="1009"/>
      <c r="Y31" s="1009"/>
      <c r="Z31" s="1009"/>
      <c r="AA31" s="1170" t="s">
        <v>305</v>
      </c>
      <c r="AB31" s="1009"/>
      <c r="AC31" s="1009"/>
      <c r="AD31" s="1009"/>
      <c r="AE31" s="1009"/>
      <c r="AF31" s="1170" t="s">
        <v>306</v>
      </c>
      <c r="AG31" s="1009"/>
      <c r="AH31" s="1009"/>
      <c r="AI31" s="534" t="s">
        <v>85</v>
      </c>
      <c r="AJ31" s="1171" t="s">
        <v>307</v>
      </c>
      <c r="AK31" s="1009"/>
      <c r="AL31" s="1009"/>
      <c r="AM31" s="1009"/>
      <c r="AN31" s="1009"/>
      <c r="AO31" s="1009"/>
      <c r="AP31" s="533">
        <v>134091000000</v>
      </c>
      <c r="AQ31" s="685">
        <v>0</v>
      </c>
      <c r="AR31" s="533">
        <v>2000000000</v>
      </c>
      <c r="AS31" s="685">
        <v>0</v>
      </c>
      <c r="AT31" s="533">
        <v>9655836224</v>
      </c>
      <c r="AU31" s="533">
        <v>-9655836224</v>
      </c>
      <c r="AV31" s="533">
        <v>9655836224</v>
      </c>
      <c r="AW31" s="685">
        <v>0</v>
      </c>
      <c r="AX31" s="533">
        <v>9666477321</v>
      </c>
      <c r="AY31" s="533">
        <v>-10641097</v>
      </c>
      <c r="AZ31" s="533">
        <v>9666477321</v>
      </c>
      <c r="BA31" s="685">
        <v>0</v>
      </c>
      <c r="BB31" s="533">
        <v>32295576</v>
      </c>
    </row>
    <row r="32" spans="1:55" hidden="1" x14ac:dyDescent="0.25">
      <c r="A32" s="1170" t="s">
        <v>34</v>
      </c>
      <c r="B32" s="1009"/>
      <c r="C32" s="1170" t="s">
        <v>311</v>
      </c>
      <c r="D32" s="1009"/>
      <c r="E32" s="1170" t="s">
        <v>312</v>
      </c>
      <c r="F32" s="1009"/>
      <c r="G32" s="1170" t="s">
        <v>311</v>
      </c>
      <c r="H32" s="1009"/>
      <c r="I32" s="1170" t="s">
        <v>311</v>
      </c>
      <c r="J32" s="1009"/>
      <c r="K32" s="1009"/>
      <c r="L32" s="1170"/>
      <c r="M32" s="1009"/>
      <c r="N32" s="1009"/>
      <c r="O32" s="1170"/>
      <c r="P32" s="1009"/>
      <c r="Q32" s="1170"/>
      <c r="R32" s="1009"/>
      <c r="S32" s="1169" t="s">
        <v>218</v>
      </c>
      <c r="T32" s="1009"/>
      <c r="U32" s="1009"/>
      <c r="V32" s="1009"/>
      <c r="W32" s="1009"/>
      <c r="X32" s="1009"/>
      <c r="Y32" s="1009"/>
      <c r="Z32" s="1009"/>
      <c r="AA32" s="1170" t="s">
        <v>305</v>
      </c>
      <c r="AB32" s="1009"/>
      <c r="AC32" s="1009"/>
      <c r="AD32" s="1009"/>
      <c r="AE32" s="1009"/>
      <c r="AF32" s="1170" t="s">
        <v>306</v>
      </c>
      <c r="AG32" s="1009"/>
      <c r="AH32" s="1009"/>
      <c r="AI32" s="534" t="s">
        <v>85</v>
      </c>
      <c r="AJ32" s="1171" t="s">
        <v>307</v>
      </c>
      <c r="AK32" s="1009"/>
      <c r="AL32" s="1009"/>
      <c r="AM32" s="1009"/>
      <c r="AN32" s="1009"/>
      <c r="AO32" s="1009"/>
      <c r="AP32" s="533">
        <v>89215000000</v>
      </c>
      <c r="AQ32" s="685">
        <v>0</v>
      </c>
      <c r="AR32" s="533">
        <v>2000000000</v>
      </c>
      <c r="AS32" s="685">
        <v>0</v>
      </c>
      <c r="AT32" s="533">
        <v>8408168605</v>
      </c>
      <c r="AU32" s="533">
        <v>-8408168605</v>
      </c>
      <c r="AV32" s="533">
        <v>8408168605</v>
      </c>
      <c r="AW32" s="685">
        <v>0</v>
      </c>
      <c r="AX32" s="533">
        <v>8418809702</v>
      </c>
      <c r="AY32" s="533">
        <v>-10641097</v>
      </c>
      <c r="AZ32" s="533">
        <v>8418809702</v>
      </c>
      <c r="BA32" s="685">
        <v>0</v>
      </c>
      <c r="BB32" s="533">
        <v>32295576</v>
      </c>
    </row>
    <row r="33" spans="1:54" hidden="1" x14ac:dyDescent="0.25">
      <c r="A33" s="1166" t="s">
        <v>34</v>
      </c>
      <c r="B33" s="1009"/>
      <c r="C33" s="1166" t="s">
        <v>311</v>
      </c>
      <c r="D33" s="1009"/>
      <c r="E33" s="1166" t="s">
        <v>312</v>
      </c>
      <c r="F33" s="1009"/>
      <c r="G33" s="1166" t="s">
        <v>311</v>
      </c>
      <c r="H33" s="1009"/>
      <c r="I33" s="1166" t="s">
        <v>311</v>
      </c>
      <c r="J33" s="1009"/>
      <c r="K33" s="1009"/>
      <c r="L33" s="1166" t="s">
        <v>311</v>
      </c>
      <c r="M33" s="1009"/>
      <c r="N33" s="1009"/>
      <c r="O33" s="1166"/>
      <c r="P33" s="1009"/>
      <c r="Q33" s="1166"/>
      <c r="R33" s="1009"/>
      <c r="S33" s="1167" t="s">
        <v>35</v>
      </c>
      <c r="T33" s="1009"/>
      <c r="U33" s="1009"/>
      <c r="V33" s="1009"/>
      <c r="W33" s="1009"/>
      <c r="X33" s="1009"/>
      <c r="Y33" s="1009"/>
      <c r="Z33" s="1009"/>
      <c r="AA33" s="1166" t="s">
        <v>305</v>
      </c>
      <c r="AB33" s="1009"/>
      <c r="AC33" s="1009"/>
      <c r="AD33" s="1009"/>
      <c r="AE33" s="1009"/>
      <c r="AF33" s="1166" t="s">
        <v>306</v>
      </c>
      <c r="AG33" s="1009"/>
      <c r="AH33" s="1009"/>
      <c r="AI33" s="531" t="s">
        <v>85</v>
      </c>
      <c r="AJ33" s="1168" t="s">
        <v>307</v>
      </c>
      <c r="AK33" s="1009"/>
      <c r="AL33" s="1009"/>
      <c r="AM33" s="1009"/>
      <c r="AN33" s="1009"/>
      <c r="AO33" s="1009"/>
      <c r="AP33" s="530">
        <v>83015000000</v>
      </c>
      <c r="AQ33" s="686">
        <v>0</v>
      </c>
      <c r="AR33" s="530">
        <v>1800000000</v>
      </c>
      <c r="AS33" s="686">
        <v>0</v>
      </c>
      <c r="AT33" s="530">
        <v>7876668494</v>
      </c>
      <c r="AU33" s="530">
        <v>-7876668494</v>
      </c>
      <c r="AV33" s="530">
        <v>7876668494</v>
      </c>
      <c r="AW33" s="686">
        <v>0</v>
      </c>
      <c r="AX33" s="530">
        <v>7886963392</v>
      </c>
      <c r="AY33" s="530">
        <v>-10294898</v>
      </c>
      <c r="AZ33" s="530">
        <v>7886963392</v>
      </c>
      <c r="BA33" s="686">
        <v>0</v>
      </c>
      <c r="BB33" s="686">
        <v>0</v>
      </c>
    </row>
    <row r="34" spans="1:54" hidden="1" x14ac:dyDescent="0.25">
      <c r="A34" s="1166" t="s">
        <v>34</v>
      </c>
      <c r="B34" s="1009"/>
      <c r="C34" s="1166" t="s">
        <v>311</v>
      </c>
      <c r="D34" s="1009"/>
      <c r="E34" s="1166" t="s">
        <v>312</v>
      </c>
      <c r="F34" s="1009"/>
      <c r="G34" s="1166" t="s">
        <v>311</v>
      </c>
      <c r="H34" s="1009"/>
      <c r="I34" s="1166" t="s">
        <v>311</v>
      </c>
      <c r="J34" s="1009"/>
      <c r="K34" s="1009"/>
      <c r="L34" s="1166" t="s">
        <v>314</v>
      </c>
      <c r="M34" s="1009"/>
      <c r="N34" s="1009"/>
      <c r="O34" s="1166"/>
      <c r="P34" s="1009"/>
      <c r="Q34" s="1166"/>
      <c r="R34" s="1009"/>
      <c r="S34" s="1167" t="s">
        <v>36</v>
      </c>
      <c r="T34" s="1009"/>
      <c r="U34" s="1009"/>
      <c r="V34" s="1009"/>
      <c r="W34" s="1009"/>
      <c r="X34" s="1009"/>
      <c r="Y34" s="1009"/>
      <c r="Z34" s="1009"/>
      <c r="AA34" s="1166" t="s">
        <v>305</v>
      </c>
      <c r="AB34" s="1009"/>
      <c r="AC34" s="1009"/>
      <c r="AD34" s="1009"/>
      <c r="AE34" s="1009"/>
      <c r="AF34" s="1166" t="s">
        <v>306</v>
      </c>
      <c r="AG34" s="1009"/>
      <c r="AH34" s="1009"/>
      <c r="AI34" s="531" t="s">
        <v>85</v>
      </c>
      <c r="AJ34" s="1168" t="s">
        <v>307</v>
      </c>
      <c r="AK34" s="1009"/>
      <c r="AL34" s="1009"/>
      <c r="AM34" s="1009"/>
      <c r="AN34" s="1009"/>
      <c r="AO34" s="1009"/>
      <c r="AP34" s="530">
        <v>5180000000</v>
      </c>
      <c r="AQ34" s="686">
        <v>0</v>
      </c>
      <c r="AR34" s="530">
        <v>180000000</v>
      </c>
      <c r="AS34" s="686">
        <v>0</v>
      </c>
      <c r="AT34" s="530">
        <v>441599820</v>
      </c>
      <c r="AU34" s="530">
        <v>-441599820</v>
      </c>
      <c r="AV34" s="530">
        <v>441599820</v>
      </c>
      <c r="AW34" s="686">
        <v>0</v>
      </c>
      <c r="AX34" s="530">
        <v>441599820</v>
      </c>
      <c r="AY34" s="686">
        <v>0</v>
      </c>
      <c r="AZ34" s="530">
        <v>441599820</v>
      </c>
      <c r="BA34" s="686">
        <v>0</v>
      </c>
      <c r="BB34" s="686">
        <v>0</v>
      </c>
    </row>
    <row r="35" spans="1:54" hidden="1" x14ac:dyDescent="0.25">
      <c r="A35" s="1166" t="s">
        <v>34</v>
      </c>
      <c r="B35" s="1009"/>
      <c r="C35" s="1166" t="s">
        <v>311</v>
      </c>
      <c r="D35" s="1009"/>
      <c r="E35" s="1166" t="s">
        <v>312</v>
      </c>
      <c r="F35" s="1009"/>
      <c r="G35" s="1166" t="s">
        <v>311</v>
      </c>
      <c r="H35" s="1009"/>
      <c r="I35" s="1166" t="s">
        <v>311</v>
      </c>
      <c r="J35" s="1009"/>
      <c r="K35" s="1009"/>
      <c r="L35" s="1166" t="s">
        <v>315</v>
      </c>
      <c r="M35" s="1009"/>
      <c r="N35" s="1009"/>
      <c r="O35" s="1166"/>
      <c r="P35" s="1009"/>
      <c r="Q35" s="1166"/>
      <c r="R35" s="1009"/>
      <c r="S35" s="1167" t="s">
        <v>37</v>
      </c>
      <c r="T35" s="1009"/>
      <c r="U35" s="1009"/>
      <c r="V35" s="1009"/>
      <c r="W35" s="1009"/>
      <c r="X35" s="1009"/>
      <c r="Y35" s="1009"/>
      <c r="Z35" s="1009"/>
      <c r="AA35" s="1166" t="s">
        <v>305</v>
      </c>
      <c r="AB35" s="1009"/>
      <c r="AC35" s="1009"/>
      <c r="AD35" s="1009"/>
      <c r="AE35" s="1009"/>
      <c r="AF35" s="1166" t="s">
        <v>306</v>
      </c>
      <c r="AG35" s="1009"/>
      <c r="AH35" s="1009"/>
      <c r="AI35" s="531" t="s">
        <v>85</v>
      </c>
      <c r="AJ35" s="1168" t="s">
        <v>307</v>
      </c>
      <c r="AK35" s="1009"/>
      <c r="AL35" s="1009"/>
      <c r="AM35" s="1009"/>
      <c r="AN35" s="1009"/>
      <c r="AO35" s="1009"/>
      <c r="AP35" s="530">
        <v>1020000000</v>
      </c>
      <c r="AQ35" s="686">
        <v>0</v>
      </c>
      <c r="AR35" s="530">
        <v>20000000</v>
      </c>
      <c r="AS35" s="686">
        <v>0</v>
      </c>
      <c r="AT35" s="530">
        <v>89900291</v>
      </c>
      <c r="AU35" s="530">
        <v>-89900291</v>
      </c>
      <c r="AV35" s="530">
        <v>89900291</v>
      </c>
      <c r="AW35" s="686">
        <v>0</v>
      </c>
      <c r="AX35" s="530">
        <v>90246490</v>
      </c>
      <c r="AY35" s="530">
        <v>-346199</v>
      </c>
      <c r="AZ35" s="530">
        <v>90246490</v>
      </c>
      <c r="BA35" s="686">
        <v>0</v>
      </c>
      <c r="BB35" s="530">
        <v>32295576</v>
      </c>
    </row>
    <row r="36" spans="1:54" hidden="1" x14ac:dyDescent="0.25">
      <c r="A36" s="1170" t="s">
        <v>34</v>
      </c>
      <c r="B36" s="1009"/>
      <c r="C36" s="1170" t="s">
        <v>311</v>
      </c>
      <c r="D36" s="1009"/>
      <c r="E36" s="1170" t="s">
        <v>312</v>
      </c>
      <c r="F36" s="1009"/>
      <c r="G36" s="1170" t="s">
        <v>311</v>
      </c>
      <c r="H36" s="1009"/>
      <c r="I36" s="1170" t="s">
        <v>315</v>
      </c>
      <c r="J36" s="1009"/>
      <c r="K36" s="1009"/>
      <c r="L36" s="1170"/>
      <c r="M36" s="1009"/>
      <c r="N36" s="1009"/>
      <c r="O36" s="1170"/>
      <c r="P36" s="1009"/>
      <c r="Q36" s="1170"/>
      <c r="R36" s="1009"/>
      <c r="S36" s="1169" t="s">
        <v>219</v>
      </c>
      <c r="T36" s="1009"/>
      <c r="U36" s="1009"/>
      <c r="V36" s="1009"/>
      <c r="W36" s="1009"/>
      <c r="X36" s="1009"/>
      <c r="Y36" s="1009"/>
      <c r="Z36" s="1009"/>
      <c r="AA36" s="1170" t="s">
        <v>305</v>
      </c>
      <c r="AB36" s="1009"/>
      <c r="AC36" s="1009"/>
      <c r="AD36" s="1009"/>
      <c r="AE36" s="1009"/>
      <c r="AF36" s="1170" t="s">
        <v>306</v>
      </c>
      <c r="AG36" s="1009"/>
      <c r="AH36" s="1009"/>
      <c r="AI36" s="534" t="s">
        <v>85</v>
      </c>
      <c r="AJ36" s="1171" t="s">
        <v>307</v>
      </c>
      <c r="AK36" s="1009"/>
      <c r="AL36" s="1009"/>
      <c r="AM36" s="1009"/>
      <c r="AN36" s="1009"/>
      <c r="AO36" s="1009"/>
      <c r="AP36" s="533">
        <v>1525000000</v>
      </c>
      <c r="AQ36" s="685">
        <v>0</v>
      </c>
      <c r="AR36" s="685">
        <v>0</v>
      </c>
      <c r="AS36" s="685">
        <v>0</v>
      </c>
      <c r="AT36" s="533">
        <v>140006546</v>
      </c>
      <c r="AU36" s="533">
        <v>-140006546</v>
      </c>
      <c r="AV36" s="533">
        <v>140006546</v>
      </c>
      <c r="AW36" s="685">
        <v>0</v>
      </c>
      <c r="AX36" s="533">
        <v>140006546</v>
      </c>
      <c r="AY36" s="685">
        <v>0</v>
      </c>
      <c r="AZ36" s="533">
        <v>140006546</v>
      </c>
      <c r="BA36" s="685">
        <v>0</v>
      </c>
      <c r="BB36" s="685">
        <v>0</v>
      </c>
    </row>
    <row r="37" spans="1:54" hidden="1" x14ac:dyDescent="0.25">
      <c r="A37" s="1166" t="s">
        <v>34</v>
      </c>
      <c r="B37" s="1009"/>
      <c r="C37" s="1166" t="s">
        <v>311</v>
      </c>
      <c r="D37" s="1009"/>
      <c r="E37" s="1166" t="s">
        <v>312</v>
      </c>
      <c r="F37" s="1009"/>
      <c r="G37" s="1166" t="s">
        <v>311</v>
      </c>
      <c r="H37" s="1009"/>
      <c r="I37" s="1166" t="s">
        <v>315</v>
      </c>
      <c r="J37" s="1009"/>
      <c r="K37" s="1009"/>
      <c r="L37" s="1166" t="s">
        <v>314</v>
      </c>
      <c r="M37" s="1009"/>
      <c r="N37" s="1009"/>
      <c r="O37" s="1166"/>
      <c r="P37" s="1009"/>
      <c r="Q37" s="1166"/>
      <c r="R37" s="1009"/>
      <c r="S37" s="1167" t="s">
        <v>38</v>
      </c>
      <c r="T37" s="1009"/>
      <c r="U37" s="1009"/>
      <c r="V37" s="1009"/>
      <c r="W37" s="1009"/>
      <c r="X37" s="1009"/>
      <c r="Y37" s="1009"/>
      <c r="Z37" s="1009"/>
      <c r="AA37" s="1166" t="s">
        <v>305</v>
      </c>
      <c r="AB37" s="1009"/>
      <c r="AC37" s="1009"/>
      <c r="AD37" s="1009"/>
      <c r="AE37" s="1009"/>
      <c r="AF37" s="1166" t="s">
        <v>306</v>
      </c>
      <c r="AG37" s="1009"/>
      <c r="AH37" s="1009"/>
      <c r="AI37" s="531" t="s">
        <v>85</v>
      </c>
      <c r="AJ37" s="1168" t="s">
        <v>307</v>
      </c>
      <c r="AK37" s="1009"/>
      <c r="AL37" s="1009"/>
      <c r="AM37" s="1009"/>
      <c r="AN37" s="1009"/>
      <c r="AO37" s="1009"/>
      <c r="AP37" s="530">
        <v>1525000000</v>
      </c>
      <c r="AQ37" s="686">
        <v>0</v>
      </c>
      <c r="AR37" s="686">
        <v>0</v>
      </c>
      <c r="AS37" s="686">
        <v>0</v>
      </c>
      <c r="AT37" s="530">
        <v>140006546</v>
      </c>
      <c r="AU37" s="530">
        <v>-140006546</v>
      </c>
      <c r="AV37" s="530">
        <v>140006546</v>
      </c>
      <c r="AW37" s="686">
        <v>0</v>
      </c>
      <c r="AX37" s="530">
        <v>140006546</v>
      </c>
      <c r="AY37" s="686">
        <v>0</v>
      </c>
      <c r="AZ37" s="530">
        <v>140006546</v>
      </c>
      <c r="BA37" s="686">
        <v>0</v>
      </c>
      <c r="BB37" s="686">
        <v>0</v>
      </c>
    </row>
    <row r="38" spans="1:54" hidden="1" x14ac:dyDescent="0.25">
      <c r="A38" s="1170" t="s">
        <v>34</v>
      </c>
      <c r="B38" s="1009"/>
      <c r="C38" s="1170" t="s">
        <v>311</v>
      </c>
      <c r="D38" s="1009"/>
      <c r="E38" s="1170" t="s">
        <v>312</v>
      </c>
      <c r="F38" s="1009"/>
      <c r="G38" s="1170" t="s">
        <v>311</v>
      </c>
      <c r="H38" s="1009"/>
      <c r="I38" s="1170" t="s">
        <v>316</v>
      </c>
      <c r="J38" s="1009"/>
      <c r="K38" s="1009"/>
      <c r="L38" s="1170"/>
      <c r="M38" s="1009"/>
      <c r="N38" s="1009"/>
      <c r="O38" s="1170"/>
      <c r="P38" s="1009"/>
      <c r="Q38" s="1170"/>
      <c r="R38" s="1009"/>
      <c r="S38" s="1169" t="s">
        <v>221</v>
      </c>
      <c r="T38" s="1009"/>
      <c r="U38" s="1009"/>
      <c r="V38" s="1009"/>
      <c r="W38" s="1009"/>
      <c r="X38" s="1009"/>
      <c r="Y38" s="1009"/>
      <c r="Z38" s="1009"/>
      <c r="AA38" s="1170" t="s">
        <v>305</v>
      </c>
      <c r="AB38" s="1009"/>
      <c r="AC38" s="1009"/>
      <c r="AD38" s="1009"/>
      <c r="AE38" s="1009"/>
      <c r="AF38" s="1170" t="s">
        <v>306</v>
      </c>
      <c r="AG38" s="1009"/>
      <c r="AH38" s="1009"/>
      <c r="AI38" s="534" t="s">
        <v>85</v>
      </c>
      <c r="AJ38" s="1171" t="s">
        <v>307</v>
      </c>
      <c r="AK38" s="1009"/>
      <c r="AL38" s="1009"/>
      <c r="AM38" s="1009"/>
      <c r="AN38" s="1009"/>
      <c r="AO38" s="1009"/>
      <c r="AP38" s="533">
        <v>24015000000</v>
      </c>
      <c r="AQ38" s="685">
        <v>0</v>
      </c>
      <c r="AR38" s="685">
        <v>0</v>
      </c>
      <c r="AS38" s="685">
        <v>0</v>
      </c>
      <c r="AT38" s="533">
        <v>1059722152</v>
      </c>
      <c r="AU38" s="533">
        <v>-1059722152</v>
      </c>
      <c r="AV38" s="533">
        <v>1059722152</v>
      </c>
      <c r="AW38" s="685">
        <v>0</v>
      </c>
      <c r="AX38" s="533">
        <v>1059722152</v>
      </c>
      <c r="AY38" s="685">
        <v>0</v>
      </c>
      <c r="AZ38" s="533">
        <v>1059722152</v>
      </c>
      <c r="BA38" s="685">
        <v>0</v>
      </c>
      <c r="BB38" s="685">
        <v>0</v>
      </c>
    </row>
    <row r="39" spans="1:54" hidden="1" x14ac:dyDescent="0.25">
      <c r="A39" s="1166" t="s">
        <v>34</v>
      </c>
      <c r="B39" s="1009"/>
      <c r="C39" s="1166" t="s">
        <v>311</v>
      </c>
      <c r="D39" s="1009"/>
      <c r="E39" s="1166" t="s">
        <v>312</v>
      </c>
      <c r="F39" s="1009"/>
      <c r="G39" s="1166" t="s">
        <v>311</v>
      </c>
      <c r="H39" s="1009"/>
      <c r="I39" s="1166" t="s">
        <v>316</v>
      </c>
      <c r="J39" s="1009"/>
      <c r="K39" s="1009"/>
      <c r="L39" s="1166" t="s">
        <v>311</v>
      </c>
      <c r="M39" s="1009"/>
      <c r="N39" s="1009"/>
      <c r="O39" s="1166"/>
      <c r="P39" s="1009"/>
      <c r="Q39" s="1166"/>
      <c r="R39" s="1009"/>
      <c r="S39" s="1167" t="s">
        <v>39</v>
      </c>
      <c r="T39" s="1009"/>
      <c r="U39" s="1009"/>
      <c r="V39" s="1009"/>
      <c r="W39" s="1009"/>
      <c r="X39" s="1009"/>
      <c r="Y39" s="1009"/>
      <c r="Z39" s="1009"/>
      <c r="AA39" s="1166" t="s">
        <v>305</v>
      </c>
      <c r="AB39" s="1009"/>
      <c r="AC39" s="1009"/>
      <c r="AD39" s="1009"/>
      <c r="AE39" s="1009"/>
      <c r="AF39" s="1166" t="s">
        <v>306</v>
      </c>
      <c r="AG39" s="1009"/>
      <c r="AH39" s="1009"/>
      <c r="AI39" s="531" t="s">
        <v>85</v>
      </c>
      <c r="AJ39" s="1168" t="s">
        <v>307</v>
      </c>
      <c r="AK39" s="1009"/>
      <c r="AL39" s="1009"/>
      <c r="AM39" s="1009"/>
      <c r="AN39" s="1009"/>
      <c r="AO39" s="1009"/>
      <c r="AP39" s="530">
        <v>3150962889</v>
      </c>
      <c r="AQ39" s="686">
        <v>0</v>
      </c>
      <c r="AR39" s="686">
        <v>0</v>
      </c>
      <c r="AS39" s="686">
        <v>0</v>
      </c>
      <c r="AT39" s="530">
        <v>283065814</v>
      </c>
      <c r="AU39" s="530">
        <v>-283065814</v>
      </c>
      <c r="AV39" s="530">
        <v>283065814</v>
      </c>
      <c r="AW39" s="686">
        <v>0</v>
      </c>
      <c r="AX39" s="530">
        <v>283065814</v>
      </c>
      <c r="AY39" s="686">
        <v>0</v>
      </c>
      <c r="AZ39" s="530">
        <v>283065814</v>
      </c>
      <c r="BA39" s="686">
        <v>0</v>
      </c>
      <c r="BB39" s="686">
        <v>0</v>
      </c>
    </row>
    <row r="40" spans="1:54" hidden="1" x14ac:dyDescent="0.25">
      <c r="A40" s="1166" t="s">
        <v>34</v>
      </c>
      <c r="B40" s="1009"/>
      <c r="C40" s="1166" t="s">
        <v>311</v>
      </c>
      <c r="D40" s="1009"/>
      <c r="E40" s="1166" t="s">
        <v>312</v>
      </c>
      <c r="F40" s="1009"/>
      <c r="G40" s="1166" t="s">
        <v>311</v>
      </c>
      <c r="H40" s="1009"/>
      <c r="I40" s="1166" t="s">
        <v>316</v>
      </c>
      <c r="J40" s="1009"/>
      <c r="K40" s="1009"/>
      <c r="L40" s="1166" t="s">
        <v>314</v>
      </c>
      <c r="M40" s="1009"/>
      <c r="N40" s="1009"/>
      <c r="O40" s="1166"/>
      <c r="P40" s="1009"/>
      <c r="Q40" s="1166"/>
      <c r="R40" s="1009"/>
      <c r="S40" s="1167" t="s">
        <v>40</v>
      </c>
      <c r="T40" s="1009"/>
      <c r="U40" s="1009"/>
      <c r="V40" s="1009"/>
      <c r="W40" s="1009"/>
      <c r="X40" s="1009"/>
      <c r="Y40" s="1009"/>
      <c r="Z40" s="1009"/>
      <c r="AA40" s="1166" t="s">
        <v>305</v>
      </c>
      <c r="AB40" s="1009"/>
      <c r="AC40" s="1009"/>
      <c r="AD40" s="1009"/>
      <c r="AE40" s="1009"/>
      <c r="AF40" s="1166" t="s">
        <v>306</v>
      </c>
      <c r="AG40" s="1009"/>
      <c r="AH40" s="1009"/>
      <c r="AI40" s="531" t="s">
        <v>85</v>
      </c>
      <c r="AJ40" s="1168" t="s">
        <v>307</v>
      </c>
      <c r="AK40" s="1009"/>
      <c r="AL40" s="1009"/>
      <c r="AM40" s="1009"/>
      <c r="AN40" s="1009"/>
      <c r="AO40" s="1009"/>
      <c r="AP40" s="530">
        <v>2597340556</v>
      </c>
      <c r="AQ40" s="686">
        <v>0</v>
      </c>
      <c r="AR40" s="686">
        <v>0</v>
      </c>
      <c r="AS40" s="686">
        <v>0</v>
      </c>
      <c r="AT40" s="530">
        <v>254448426</v>
      </c>
      <c r="AU40" s="530">
        <v>-254448426</v>
      </c>
      <c r="AV40" s="530">
        <v>254448426</v>
      </c>
      <c r="AW40" s="686">
        <v>0</v>
      </c>
      <c r="AX40" s="530">
        <v>254448426</v>
      </c>
      <c r="AY40" s="686">
        <v>0</v>
      </c>
      <c r="AZ40" s="530">
        <v>254448426</v>
      </c>
      <c r="BA40" s="686">
        <v>0</v>
      </c>
      <c r="BB40" s="686">
        <v>0</v>
      </c>
    </row>
    <row r="41" spans="1:54" hidden="1" x14ac:dyDescent="0.25">
      <c r="A41" s="1166" t="s">
        <v>34</v>
      </c>
      <c r="B41" s="1009"/>
      <c r="C41" s="1166" t="s">
        <v>311</v>
      </c>
      <c r="D41" s="1009"/>
      <c r="E41" s="1166" t="s">
        <v>312</v>
      </c>
      <c r="F41" s="1009"/>
      <c r="G41" s="1166" t="s">
        <v>311</v>
      </c>
      <c r="H41" s="1009"/>
      <c r="I41" s="1166" t="s">
        <v>316</v>
      </c>
      <c r="J41" s="1009"/>
      <c r="K41" s="1009"/>
      <c r="L41" s="1166" t="s">
        <v>317</v>
      </c>
      <c r="M41" s="1009"/>
      <c r="N41" s="1009"/>
      <c r="O41" s="1166"/>
      <c r="P41" s="1009"/>
      <c r="Q41" s="1166"/>
      <c r="R41" s="1009"/>
      <c r="S41" s="1167" t="s">
        <v>41</v>
      </c>
      <c r="T41" s="1009"/>
      <c r="U41" s="1009"/>
      <c r="V41" s="1009"/>
      <c r="W41" s="1009"/>
      <c r="X41" s="1009"/>
      <c r="Y41" s="1009"/>
      <c r="Z41" s="1009"/>
      <c r="AA41" s="1166" t="s">
        <v>305</v>
      </c>
      <c r="AB41" s="1009"/>
      <c r="AC41" s="1009"/>
      <c r="AD41" s="1009"/>
      <c r="AE41" s="1009"/>
      <c r="AF41" s="1166" t="s">
        <v>306</v>
      </c>
      <c r="AG41" s="1009"/>
      <c r="AH41" s="1009"/>
      <c r="AI41" s="531" t="s">
        <v>85</v>
      </c>
      <c r="AJ41" s="1168" t="s">
        <v>307</v>
      </c>
      <c r="AK41" s="1009"/>
      <c r="AL41" s="1009"/>
      <c r="AM41" s="1009"/>
      <c r="AN41" s="1009"/>
      <c r="AO41" s="1009"/>
      <c r="AP41" s="530">
        <v>4253886505</v>
      </c>
      <c r="AQ41" s="686">
        <v>0</v>
      </c>
      <c r="AR41" s="686">
        <v>0</v>
      </c>
      <c r="AS41" s="686">
        <v>0</v>
      </c>
      <c r="AT41" s="530">
        <v>3808459</v>
      </c>
      <c r="AU41" s="530">
        <v>-3808459</v>
      </c>
      <c r="AV41" s="530">
        <v>3808459</v>
      </c>
      <c r="AW41" s="686">
        <v>0</v>
      </c>
      <c r="AX41" s="530">
        <v>3808459</v>
      </c>
      <c r="AY41" s="686">
        <v>0</v>
      </c>
      <c r="AZ41" s="530">
        <v>3808459</v>
      </c>
      <c r="BA41" s="686">
        <v>0</v>
      </c>
      <c r="BB41" s="686">
        <v>0</v>
      </c>
    </row>
    <row r="42" spans="1:54" hidden="1" x14ac:dyDescent="0.25">
      <c r="A42" s="1166" t="s">
        <v>34</v>
      </c>
      <c r="B42" s="1009"/>
      <c r="C42" s="1166" t="s">
        <v>311</v>
      </c>
      <c r="D42" s="1009"/>
      <c r="E42" s="1166" t="s">
        <v>312</v>
      </c>
      <c r="F42" s="1009"/>
      <c r="G42" s="1166" t="s">
        <v>311</v>
      </c>
      <c r="H42" s="1009"/>
      <c r="I42" s="1166" t="s">
        <v>316</v>
      </c>
      <c r="J42" s="1009"/>
      <c r="K42" s="1009"/>
      <c r="L42" s="1166" t="s">
        <v>318</v>
      </c>
      <c r="M42" s="1009"/>
      <c r="N42" s="1009"/>
      <c r="O42" s="1166"/>
      <c r="P42" s="1009"/>
      <c r="Q42" s="1166"/>
      <c r="R42" s="1009"/>
      <c r="S42" s="1167" t="s">
        <v>42</v>
      </c>
      <c r="T42" s="1009"/>
      <c r="U42" s="1009"/>
      <c r="V42" s="1009"/>
      <c r="W42" s="1009"/>
      <c r="X42" s="1009"/>
      <c r="Y42" s="1009"/>
      <c r="Z42" s="1009"/>
      <c r="AA42" s="1166" t="s">
        <v>305</v>
      </c>
      <c r="AB42" s="1009"/>
      <c r="AC42" s="1009"/>
      <c r="AD42" s="1009"/>
      <c r="AE42" s="1009"/>
      <c r="AF42" s="1166" t="s">
        <v>306</v>
      </c>
      <c r="AG42" s="1009"/>
      <c r="AH42" s="1009"/>
      <c r="AI42" s="531" t="s">
        <v>85</v>
      </c>
      <c r="AJ42" s="1168" t="s">
        <v>307</v>
      </c>
      <c r="AK42" s="1009"/>
      <c r="AL42" s="1009"/>
      <c r="AM42" s="1009"/>
      <c r="AN42" s="1009"/>
      <c r="AO42" s="1009"/>
      <c r="AP42" s="530">
        <v>4008125026</v>
      </c>
      <c r="AQ42" s="686">
        <v>0</v>
      </c>
      <c r="AR42" s="686">
        <v>0</v>
      </c>
      <c r="AS42" s="686">
        <v>0</v>
      </c>
      <c r="AT42" s="530">
        <v>312010132</v>
      </c>
      <c r="AU42" s="530">
        <v>-312010132</v>
      </c>
      <c r="AV42" s="530">
        <v>312010132</v>
      </c>
      <c r="AW42" s="686">
        <v>0</v>
      </c>
      <c r="AX42" s="530">
        <v>312010132</v>
      </c>
      <c r="AY42" s="686">
        <v>0</v>
      </c>
      <c r="AZ42" s="530">
        <v>312010132</v>
      </c>
      <c r="BA42" s="686">
        <v>0</v>
      </c>
      <c r="BB42" s="686">
        <v>0</v>
      </c>
    </row>
    <row r="43" spans="1:54" hidden="1" x14ac:dyDescent="0.25">
      <c r="A43" s="1166" t="s">
        <v>34</v>
      </c>
      <c r="B43" s="1009"/>
      <c r="C43" s="1166" t="s">
        <v>311</v>
      </c>
      <c r="D43" s="1009"/>
      <c r="E43" s="1166" t="s">
        <v>312</v>
      </c>
      <c r="F43" s="1009"/>
      <c r="G43" s="1166" t="s">
        <v>311</v>
      </c>
      <c r="H43" s="1009"/>
      <c r="I43" s="1166" t="s">
        <v>316</v>
      </c>
      <c r="J43" s="1009"/>
      <c r="K43" s="1009"/>
      <c r="L43" s="1166" t="s">
        <v>43</v>
      </c>
      <c r="M43" s="1009"/>
      <c r="N43" s="1009"/>
      <c r="O43" s="1166"/>
      <c r="P43" s="1009"/>
      <c r="Q43" s="1166"/>
      <c r="R43" s="1009"/>
      <c r="S43" s="1167" t="s">
        <v>44</v>
      </c>
      <c r="T43" s="1009"/>
      <c r="U43" s="1009"/>
      <c r="V43" s="1009"/>
      <c r="W43" s="1009"/>
      <c r="X43" s="1009"/>
      <c r="Y43" s="1009"/>
      <c r="Z43" s="1009"/>
      <c r="AA43" s="1166" t="s">
        <v>305</v>
      </c>
      <c r="AB43" s="1009"/>
      <c r="AC43" s="1009"/>
      <c r="AD43" s="1009"/>
      <c r="AE43" s="1009"/>
      <c r="AF43" s="1166" t="s">
        <v>306</v>
      </c>
      <c r="AG43" s="1009"/>
      <c r="AH43" s="1009"/>
      <c r="AI43" s="531" t="s">
        <v>85</v>
      </c>
      <c r="AJ43" s="1168" t="s">
        <v>307</v>
      </c>
      <c r="AK43" s="1009"/>
      <c r="AL43" s="1009"/>
      <c r="AM43" s="1009"/>
      <c r="AN43" s="1009"/>
      <c r="AO43" s="1009"/>
      <c r="AP43" s="530">
        <v>7990939236</v>
      </c>
      <c r="AQ43" s="686">
        <v>0</v>
      </c>
      <c r="AR43" s="686">
        <v>0</v>
      </c>
      <c r="AS43" s="686">
        <v>0</v>
      </c>
      <c r="AT43" s="530">
        <v>25567011</v>
      </c>
      <c r="AU43" s="530">
        <v>-25567011</v>
      </c>
      <c r="AV43" s="530">
        <v>25567011</v>
      </c>
      <c r="AW43" s="686">
        <v>0</v>
      </c>
      <c r="AX43" s="530">
        <v>25567011</v>
      </c>
      <c r="AY43" s="686">
        <v>0</v>
      </c>
      <c r="AZ43" s="530">
        <v>25567011</v>
      </c>
      <c r="BA43" s="686">
        <v>0</v>
      </c>
      <c r="BB43" s="686">
        <v>0</v>
      </c>
    </row>
    <row r="44" spans="1:54" hidden="1" x14ac:dyDescent="0.25">
      <c r="A44" s="1166" t="s">
        <v>34</v>
      </c>
      <c r="B44" s="1009"/>
      <c r="C44" s="1166" t="s">
        <v>311</v>
      </c>
      <c r="D44" s="1009"/>
      <c r="E44" s="1166" t="s">
        <v>312</v>
      </c>
      <c r="F44" s="1009"/>
      <c r="G44" s="1166" t="s">
        <v>311</v>
      </c>
      <c r="H44" s="1009"/>
      <c r="I44" s="1166" t="s">
        <v>316</v>
      </c>
      <c r="J44" s="1009"/>
      <c r="K44" s="1009"/>
      <c r="L44" s="1166" t="s">
        <v>319</v>
      </c>
      <c r="M44" s="1009"/>
      <c r="N44" s="1009"/>
      <c r="O44" s="1166"/>
      <c r="P44" s="1009"/>
      <c r="Q44" s="1166"/>
      <c r="R44" s="1009"/>
      <c r="S44" s="1167" t="s">
        <v>45</v>
      </c>
      <c r="T44" s="1009"/>
      <c r="U44" s="1009"/>
      <c r="V44" s="1009"/>
      <c r="W44" s="1009"/>
      <c r="X44" s="1009"/>
      <c r="Y44" s="1009"/>
      <c r="Z44" s="1009"/>
      <c r="AA44" s="1166" t="s">
        <v>305</v>
      </c>
      <c r="AB44" s="1009"/>
      <c r="AC44" s="1009"/>
      <c r="AD44" s="1009"/>
      <c r="AE44" s="1009"/>
      <c r="AF44" s="1166" t="s">
        <v>306</v>
      </c>
      <c r="AG44" s="1009"/>
      <c r="AH44" s="1009"/>
      <c r="AI44" s="531" t="s">
        <v>85</v>
      </c>
      <c r="AJ44" s="1168" t="s">
        <v>307</v>
      </c>
      <c r="AK44" s="1009"/>
      <c r="AL44" s="1009"/>
      <c r="AM44" s="1009"/>
      <c r="AN44" s="1009"/>
      <c r="AO44" s="1009"/>
      <c r="AP44" s="530">
        <v>2013745788</v>
      </c>
      <c r="AQ44" s="686">
        <v>0</v>
      </c>
      <c r="AR44" s="686">
        <v>0</v>
      </c>
      <c r="AS44" s="686">
        <v>0</v>
      </c>
      <c r="AT44" s="530">
        <v>180822310</v>
      </c>
      <c r="AU44" s="530">
        <v>-180822310</v>
      </c>
      <c r="AV44" s="530">
        <v>180822310</v>
      </c>
      <c r="AW44" s="686">
        <v>0</v>
      </c>
      <c r="AX44" s="530">
        <v>180822310</v>
      </c>
      <c r="AY44" s="686">
        <v>0</v>
      </c>
      <c r="AZ44" s="530">
        <v>180822310</v>
      </c>
      <c r="BA44" s="686">
        <v>0</v>
      </c>
      <c r="BB44" s="686">
        <v>0</v>
      </c>
    </row>
    <row r="45" spans="1:54" hidden="1" x14ac:dyDescent="0.25">
      <c r="A45" s="1170" t="s">
        <v>34</v>
      </c>
      <c r="B45" s="1009"/>
      <c r="C45" s="1170" t="s">
        <v>311</v>
      </c>
      <c r="D45" s="1009"/>
      <c r="E45" s="1170" t="s">
        <v>312</v>
      </c>
      <c r="F45" s="1009"/>
      <c r="G45" s="1170" t="s">
        <v>311</v>
      </c>
      <c r="H45" s="1009"/>
      <c r="I45" s="1170" t="s">
        <v>320</v>
      </c>
      <c r="J45" s="1009"/>
      <c r="K45" s="1009"/>
      <c r="L45" s="1170"/>
      <c r="M45" s="1009"/>
      <c r="N45" s="1009"/>
      <c r="O45" s="1170"/>
      <c r="P45" s="1009"/>
      <c r="Q45" s="1170"/>
      <c r="R45" s="1009"/>
      <c r="S45" s="1169" t="s">
        <v>222</v>
      </c>
      <c r="T45" s="1009"/>
      <c r="U45" s="1009"/>
      <c r="V45" s="1009"/>
      <c r="W45" s="1009"/>
      <c r="X45" s="1009"/>
      <c r="Y45" s="1009"/>
      <c r="Z45" s="1009"/>
      <c r="AA45" s="1170" t="s">
        <v>305</v>
      </c>
      <c r="AB45" s="1009"/>
      <c r="AC45" s="1009"/>
      <c r="AD45" s="1009"/>
      <c r="AE45" s="1009"/>
      <c r="AF45" s="1170" t="s">
        <v>306</v>
      </c>
      <c r="AG45" s="1009"/>
      <c r="AH45" s="1009"/>
      <c r="AI45" s="534" t="s">
        <v>85</v>
      </c>
      <c r="AJ45" s="1171" t="s">
        <v>307</v>
      </c>
      <c r="AK45" s="1009"/>
      <c r="AL45" s="1009"/>
      <c r="AM45" s="1009"/>
      <c r="AN45" s="1009"/>
      <c r="AO45" s="1009"/>
      <c r="AP45" s="533">
        <v>572000000</v>
      </c>
      <c r="AQ45" s="685">
        <v>0</v>
      </c>
      <c r="AR45" s="685">
        <v>0</v>
      </c>
      <c r="AS45" s="685">
        <v>0</v>
      </c>
      <c r="AT45" s="533">
        <v>47938921</v>
      </c>
      <c r="AU45" s="533">
        <v>-47938921</v>
      </c>
      <c r="AV45" s="533">
        <v>47938921</v>
      </c>
      <c r="AW45" s="685">
        <v>0</v>
      </c>
      <c r="AX45" s="533">
        <v>47938921</v>
      </c>
      <c r="AY45" s="685">
        <v>0</v>
      </c>
      <c r="AZ45" s="533">
        <v>47938921</v>
      </c>
      <c r="BA45" s="685">
        <v>0</v>
      </c>
      <c r="BB45" s="685">
        <v>0</v>
      </c>
    </row>
    <row r="46" spans="1:54" hidden="1" x14ac:dyDescent="0.25">
      <c r="A46" s="1166" t="s">
        <v>34</v>
      </c>
      <c r="B46" s="1009"/>
      <c r="C46" s="1166" t="s">
        <v>311</v>
      </c>
      <c r="D46" s="1009"/>
      <c r="E46" s="1166" t="s">
        <v>312</v>
      </c>
      <c r="F46" s="1009"/>
      <c r="G46" s="1166" t="s">
        <v>311</v>
      </c>
      <c r="H46" s="1009"/>
      <c r="I46" s="1166" t="s">
        <v>320</v>
      </c>
      <c r="J46" s="1009"/>
      <c r="K46" s="1009"/>
      <c r="L46" s="1166" t="s">
        <v>311</v>
      </c>
      <c r="M46" s="1009"/>
      <c r="N46" s="1009"/>
      <c r="O46" s="1166"/>
      <c r="P46" s="1009"/>
      <c r="Q46" s="1166"/>
      <c r="R46" s="1009"/>
      <c r="S46" s="1167" t="s">
        <v>46</v>
      </c>
      <c r="T46" s="1009"/>
      <c r="U46" s="1009"/>
      <c r="V46" s="1009"/>
      <c r="W46" s="1009"/>
      <c r="X46" s="1009"/>
      <c r="Y46" s="1009"/>
      <c r="Z46" s="1009"/>
      <c r="AA46" s="1166" t="s">
        <v>305</v>
      </c>
      <c r="AB46" s="1009"/>
      <c r="AC46" s="1009"/>
      <c r="AD46" s="1009"/>
      <c r="AE46" s="1009"/>
      <c r="AF46" s="1166" t="s">
        <v>306</v>
      </c>
      <c r="AG46" s="1009"/>
      <c r="AH46" s="1009"/>
      <c r="AI46" s="531" t="s">
        <v>85</v>
      </c>
      <c r="AJ46" s="1168" t="s">
        <v>307</v>
      </c>
      <c r="AK46" s="1009"/>
      <c r="AL46" s="1009"/>
      <c r="AM46" s="1009"/>
      <c r="AN46" s="1009"/>
      <c r="AO46" s="1009"/>
      <c r="AP46" s="530">
        <v>300000000</v>
      </c>
      <c r="AQ46" s="686">
        <v>0</v>
      </c>
      <c r="AR46" s="686">
        <v>0</v>
      </c>
      <c r="AS46" s="686">
        <v>0</v>
      </c>
      <c r="AT46" s="530">
        <v>31923910</v>
      </c>
      <c r="AU46" s="530">
        <v>-31923910</v>
      </c>
      <c r="AV46" s="530">
        <v>31923910</v>
      </c>
      <c r="AW46" s="686">
        <v>0</v>
      </c>
      <c r="AX46" s="530">
        <v>31923910</v>
      </c>
      <c r="AY46" s="686">
        <v>0</v>
      </c>
      <c r="AZ46" s="530">
        <v>31923910</v>
      </c>
      <c r="BA46" s="686">
        <v>0</v>
      </c>
      <c r="BB46" s="686">
        <v>0</v>
      </c>
    </row>
    <row r="47" spans="1:54" hidden="1" x14ac:dyDescent="0.25">
      <c r="A47" s="1166" t="s">
        <v>34</v>
      </c>
      <c r="B47" s="1009"/>
      <c r="C47" s="1166" t="s">
        <v>311</v>
      </c>
      <c r="D47" s="1009"/>
      <c r="E47" s="1166" t="s">
        <v>312</v>
      </c>
      <c r="F47" s="1009"/>
      <c r="G47" s="1166" t="s">
        <v>311</v>
      </c>
      <c r="H47" s="1009"/>
      <c r="I47" s="1166" t="s">
        <v>320</v>
      </c>
      <c r="J47" s="1009"/>
      <c r="K47" s="1009"/>
      <c r="L47" s="1166" t="s">
        <v>321</v>
      </c>
      <c r="M47" s="1009"/>
      <c r="N47" s="1009"/>
      <c r="O47" s="1166"/>
      <c r="P47" s="1009"/>
      <c r="Q47" s="1166"/>
      <c r="R47" s="1009"/>
      <c r="S47" s="1167" t="s">
        <v>47</v>
      </c>
      <c r="T47" s="1009"/>
      <c r="U47" s="1009"/>
      <c r="V47" s="1009"/>
      <c r="W47" s="1009"/>
      <c r="X47" s="1009"/>
      <c r="Y47" s="1009"/>
      <c r="Z47" s="1009"/>
      <c r="AA47" s="1166" t="s">
        <v>305</v>
      </c>
      <c r="AB47" s="1009"/>
      <c r="AC47" s="1009"/>
      <c r="AD47" s="1009"/>
      <c r="AE47" s="1009"/>
      <c r="AF47" s="1166" t="s">
        <v>306</v>
      </c>
      <c r="AG47" s="1009"/>
      <c r="AH47" s="1009"/>
      <c r="AI47" s="531" t="s">
        <v>85</v>
      </c>
      <c r="AJ47" s="1168" t="s">
        <v>307</v>
      </c>
      <c r="AK47" s="1009"/>
      <c r="AL47" s="1009"/>
      <c r="AM47" s="1009"/>
      <c r="AN47" s="1009"/>
      <c r="AO47" s="1009"/>
      <c r="AP47" s="530">
        <v>272000000</v>
      </c>
      <c r="AQ47" s="686">
        <v>0</v>
      </c>
      <c r="AR47" s="686">
        <v>0</v>
      </c>
      <c r="AS47" s="686">
        <v>0</v>
      </c>
      <c r="AT47" s="530">
        <v>16015011</v>
      </c>
      <c r="AU47" s="530">
        <v>-16015011</v>
      </c>
      <c r="AV47" s="530">
        <v>16015011</v>
      </c>
      <c r="AW47" s="686">
        <v>0</v>
      </c>
      <c r="AX47" s="530">
        <v>16015011</v>
      </c>
      <c r="AY47" s="686">
        <v>0</v>
      </c>
      <c r="AZ47" s="530">
        <v>16015011</v>
      </c>
      <c r="BA47" s="686">
        <v>0</v>
      </c>
      <c r="BB47" s="686">
        <v>0</v>
      </c>
    </row>
    <row r="48" spans="1:54" hidden="1" x14ac:dyDescent="0.25">
      <c r="A48" s="1166" t="s">
        <v>34</v>
      </c>
      <c r="B48" s="1009"/>
      <c r="C48" s="1166" t="s">
        <v>311</v>
      </c>
      <c r="D48" s="1009"/>
      <c r="E48" s="1166" t="s">
        <v>312</v>
      </c>
      <c r="F48" s="1009"/>
      <c r="G48" s="1166" t="s">
        <v>311</v>
      </c>
      <c r="H48" s="1009"/>
      <c r="I48" s="1166" t="s">
        <v>85</v>
      </c>
      <c r="J48" s="1009"/>
      <c r="K48" s="1009"/>
      <c r="L48" s="1166"/>
      <c r="M48" s="1009"/>
      <c r="N48" s="1009"/>
      <c r="O48" s="1166"/>
      <c r="P48" s="1009"/>
      <c r="Q48" s="1166"/>
      <c r="R48" s="1009"/>
      <c r="S48" s="1167" t="s">
        <v>699</v>
      </c>
      <c r="T48" s="1009"/>
      <c r="U48" s="1009"/>
      <c r="V48" s="1009"/>
      <c r="W48" s="1009"/>
      <c r="X48" s="1009"/>
      <c r="Y48" s="1009"/>
      <c r="Z48" s="1009"/>
      <c r="AA48" s="1166" t="s">
        <v>305</v>
      </c>
      <c r="AB48" s="1009"/>
      <c r="AC48" s="1009"/>
      <c r="AD48" s="1009"/>
      <c r="AE48" s="1009"/>
      <c r="AF48" s="1166" t="s">
        <v>306</v>
      </c>
      <c r="AG48" s="1009"/>
      <c r="AH48" s="1009"/>
      <c r="AI48" s="531" t="s">
        <v>85</v>
      </c>
      <c r="AJ48" s="1168" t="s">
        <v>307</v>
      </c>
      <c r="AK48" s="1009"/>
      <c r="AL48" s="1009"/>
      <c r="AM48" s="1009"/>
      <c r="AN48" s="1009"/>
      <c r="AO48" s="1009"/>
      <c r="AP48" s="530">
        <v>18764000000</v>
      </c>
      <c r="AQ48" s="686">
        <v>0</v>
      </c>
      <c r="AR48" s="686">
        <v>0</v>
      </c>
      <c r="AS48" s="686">
        <v>0</v>
      </c>
      <c r="AT48" s="686">
        <v>0</v>
      </c>
      <c r="AU48" s="686">
        <v>0</v>
      </c>
      <c r="AV48" s="686">
        <v>0</v>
      </c>
      <c r="AW48" s="686">
        <v>0</v>
      </c>
      <c r="AX48" s="686">
        <v>0</v>
      </c>
      <c r="AY48" s="686">
        <v>0</v>
      </c>
      <c r="AZ48" s="686">
        <v>0</v>
      </c>
      <c r="BA48" s="686">
        <v>0</v>
      </c>
      <c r="BB48" s="686">
        <v>0</v>
      </c>
    </row>
    <row r="49" spans="1:54" hidden="1" x14ac:dyDescent="0.25">
      <c r="A49" s="1170" t="s">
        <v>34</v>
      </c>
      <c r="B49" s="1009"/>
      <c r="C49" s="1170" t="s">
        <v>311</v>
      </c>
      <c r="D49" s="1009"/>
      <c r="E49" s="1170" t="s">
        <v>312</v>
      </c>
      <c r="F49" s="1009"/>
      <c r="G49" s="1170" t="s">
        <v>314</v>
      </c>
      <c r="H49" s="1009"/>
      <c r="I49" s="1170"/>
      <c r="J49" s="1009"/>
      <c r="K49" s="1009"/>
      <c r="L49" s="1170"/>
      <c r="M49" s="1009"/>
      <c r="N49" s="1009"/>
      <c r="O49" s="1170"/>
      <c r="P49" s="1009"/>
      <c r="Q49" s="1170"/>
      <c r="R49" s="1009"/>
      <c r="S49" s="1169" t="s">
        <v>225</v>
      </c>
      <c r="T49" s="1009"/>
      <c r="U49" s="1009"/>
      <c r="V49" s="1009"/>
      <c r="W49" s="1009"/>
      <c r="X49" s="1009"/>
      <c r="Y49" s="1009"/>
      <c r="Z49" s="1009"/>
      <c r="AA49" s="1170" t="s">
        <v>305</v>
      </c>
      <c r="AB49" s="1009"/>
      <c r="AC49" s="1009"/>
      <c r="AD49" s="1009"/>
      <c r="AE49" s="1009"/>
      <c r="AF49" s="1170" t="s">
        <v>306</v>
      </c>
      <c r="AG49" s="1009"/>
      <c r="AH49" s="1009"/>
      <c r="AI49" s="534" t="s">
        <v>85</v>
      </c>
      <c r="AJ49" s="1171" t="s">
        <v>307</v>
      </c>
      <c r="AK49" s="1009"/>
      <c r="AL49" s="1009"/>
      <c r="AM49" s="1009"/>
      <c r="AN49" s="1009"/>
      <c r="AO49" s="1009"/>
      <c r="AP49" s="533">
        <v>2620100000</v>
      </c>
      <c r="AQ49" s="533">
        <v>45000000</v>
      </c>
      <c r="AR49" s="533">
        <v>4997571</v>
      </c>
      <c r="AS49" s="685">
        <v>0</v>
      </c>
      <c r="AT49" s="685">
        <v>0</v>
      </c>
      <c r="AU49" s="533">
        <v>45000000</v>
      </c>
      <c r="AV49" s="533">
        <v>214152802</v>
      </c>
      <c r="AW49" s="533">
        <v>-214152802</v>
      </c>
      <c r="AX49" s="533">
        <v>214152802</v>
      </c>
      <c r="AY49" s="685">
        <v>0</v>
      </c>
      <c r="AZ49" s="533">
        <v>214152802</v>
      </c>
      <c r="BA49" s="685">
        <v>0</v>
      </c>
      <c r="BB49" s="685">
        <v>0</v>
      </c>
    </row>
    <row r="50" spans="1:54" hidden="1" x14ac:dyDescent="0.25">
      <c r="A50" s="1166" t="s">
        <v>34</v>
      </c>
      <c r="B50" s="1009"/>
      <c r="C50" s="1166" t="s">
        <v>311</v>
      </c>
      <c r="D50" s="1009"/>
      <c r="E50" s="1166" t="s">
        <v>312</v>
      </c>
      <c r="F50" s="1009"/>
      <c r="G50" s="1166" t="s">
        <v>314</v>
      </c>
      <c r="H50" s="1009"/>
      <c r="I50" s="1166" t="s">
        <v>322</v>
      </c>
      <c r="J50" s="1009"/>
      <c r="K50" s="1009"/>
      <c r="L50" s="1166"/>
      <c r="M50" s="1009"/>
      <c r="N50" s="1009"/>
      <c r="O50" s="1166"/>
      <c r="P50" s="1009"/>
      <c r="Q50" s="1166"/>
      <c r="R50" s="1009"/>
      <c r="S50" s="1167" t="s">
        <v>48</v>
      </c>
      <c r="T50" s="1009"/>
      <c r="U50" s="1009"/>
      <c r="V50" s="1009"/>
      <c r="W50" s="1009"/>
      <c r="X50" s="1009"/>
      <c r="Y50" s="1009"/>
      <c r="Z50" s="1009"/>
      <c r="AA50" s="1166" t="s">
        <v>305</v>
      </c>
      <c r="AB50" s="1009"/>
      <c r="AC50" s="1009"/>
      <c r="AD50" s="1009"/>
      <c r="AE50" s="1009"/>
      <c r="AF50" s="1166" t="s">
        <v>306</v>
      </c>
      <c r="AG50" s="1009"/>
      <c r="AH50" s="1009"/>
      <c r="AI50" s="531" t="s">
        <v>85</v>
      </c>
      <c r="AJ50" s="1168" t="s">
        <v>307</v>
      </c>
      <c r="AK50" s="1009"/>
      <c r="AL50" s="1009"/>
      <c r="AM50" s="1009"/>
      <c r="AN50" s="1009"/>
      <c r="AO50" s="1009"/>
      <c r="AP50" s="530">
        <v>2620100000</v>
      </c>
      <c r="AQ50" s="530">
        <v>45000000</v>
      </c>
      <c r="AR50" s="530">
        <v>4997571</v>
      </c>
      <c r="AS50" s="686">
        <v>0</v>
      </c>
      <c r="AT50" s="686">
        <v>0</v>
      </c>
      <c r="AU50" s="530">
        <v>45000000</v>
      </c>
      <c r="AV50" s="530">
        <v>214152802</v>
      </c>
      <c r="AW50" s="530">
        <v>-214152802</v>
      </c>
      <c r="AX50" s="530">
        <v>214152802</v>
      </c>
      <c r="AY50" s="686">
        <v>0</v>
      </c>
      <c r="AZ50" s="530">
        <v>214152802</v>
      </c>
      <c r="BA50" s="686">
        <v>0</v>
      </c>
      <c r="BB50" s="686">
        <v>0</v>
      </c>
    </row>
    <row r="51" spans="1:54" hidden="1" x14ac:dyDescent="0.25">
      <c r="A51" s="1170" t="s">
        <v>34</v>
      </c>
      <c r="B51" s="1009"/>
      <c r="C51" s="1170" t="s">
        <v>311</v>
      </c>
      <c r="D51" s="1009"/>
      <c r="E51" s="1170" t="s">
        <v>312</v>
      </c>
      <c r="F51" s="1009"/>
      <c r="G51" s="1170" t="s">
        <v>316</v>
      </c>
      <c r="H51" s="1009"/>
      <c r="I51" s="1170"/>
      <c r="J51" s="1009"/>
      <c r="K51" s="1009"/>
      <c r="L51" s="1170"/>
      <c r="M51" s="1009"/>
      <c r="N51" s="1009"/>
      <c r="O51" s="1170"/>
      <c r="P51" s="1009"/>
      <c r="Q51" s="1170"/>
      <c r="R51" s="1009"/>
      <c r="S51" s="1169" t="s">
        <v>227</v>
      </c>
      <c r="T51" s="1009"/>
      <c r="U51" s="1009"/>
      <c r="V51" s="1009"/>
      <c r="W51" s="1009"/>
      <c r="X51" s="1009"/>
      <c r="Y51" s="1009"/>
      <c r="Z51" s="1009"/>
      <c r="AA51" s="1170" t="s">
        <v>305</v>
      </c>
      <c r="AB51" s="1009"/>
      <c r="AC51" s="1009"/>
      <c r="AD51" s="1009"/>
      <c r="AE51" s="1009"/>
      <c r="AF51" s="1170" t="s">
        <v>306</v>
      </c>
      <c r="AG51" s="1009"/>
      <c r="AH51" s="1009"/>
      <c r="AI51" s="534" t="s">
        <v>85</v>
      </c>
      <c r="AJ51" s="1171" t="s">
        <v>307</v>
      </c>
      <c r="AK51" s="1009"/>
      <c r="AL51" s="1009"/>
      <c r="AM51" s="1009"/>
      <c r="AN51" s="1009"/>
      <c r="AO51" s="1009"/>
      <c r="AP51" s="533">
        <v>35057916667</v>
      </c>
      <c r="AQ51" s="685">
        <v>0</v>
      </c>
      <c r="AR51" s="685">
        <v>0</v>
      </c>
      <c r="AS51" s="685">
        <v>0</v>
      </c>
      <c r="AT51" s="533">
        <v>4201458816</v>
      </c>
      <c r="AU51" s="533">
        <v>-4201458816</v>
      </c>
      <c r="AV51" s="533">
        <v>4201458816</v>
      </c>
      <c r="AW51" s="685">
        <v>0</v>
      </c>
      <c r="AX51" s="533">
        <v>4201458816</v>
      </c>
      <c r="AY51" s="685">
        <v>0</v>
      </c>
      <c r="AZ51" s="533">
        <v>3400154646</v>
      </c>
      <c r="BA51" s="533">
        <v>801304170</v>
      </c>
      <c r="BB51" s="533">
        <v>3837403</v>
      </c>
    </row>
    <row r="52" spans="1:54" hidden="1" x14ac:dyDescent="0.25">
      <c r="A52" s="1170" t="s">
        <v>34</v>
      </c>
      <c r="B52" s="1009"/>
      <c r="C52" s="1170" t="s">
        <v>311</v>
      </c>
      <c r="D52" s="1009"/>
      <c r="E52" s="1170" t="s">
        <v>312</v>
      </c>
      <c r="F52" s="1009"/>
      <c r="G52" s="1170" t="s">
        <v>316</v>
      </c>
      <c r="H52" s="1009"/>
      <c r="I52" s="1170" t="s">
        <v>311</v>
      </c>
      <c r="J52" s="1009"/>
      <c r="K52" s="1009"/>
      <c r="L52" s="1170"/>
      <c r="M52" s="1009"/>
      <c r="N52" s="1009"/>
      <c r="O52" s="1170"/>
      <c r="P52" s="1009"/>
      <c r="Q52" s="1170"/>
      <c r="R52" s="1009"/>
      <c r="S52" s="1169" t="s">
        <v>229</v>
      </c>
      <c r="T52" s="1009"/>
      <c r="U52" s="1009"/>
      <c r="V52" s="1009"/>
      <c r="W52" s="1009"/>
      <c r="X52" s="1009"/>
      <c r="Y52" s="1009"/>
      <c r="Z52" s="1009"/>
      <c r="AA52" s="1170" t="s">
        <v>305</v>
      </c>
      <c r="AB52" s="1009"/>
      <c r="AC52" s="1009"/>
      <c r="AD52" s="1009"/>
      <c r="AE52" s="1009"/>
      <c r="AF52" s="1170" t="s">
        <v>306</v>
      </c>
      <c r="AG52" s="1009"/>
      <c r="AH52" s="1009"/>
      <c r="AI52" s="534" t="s">
        <v>85</v>
      </c>
      <c r="AJ52" s="1171" t="s">
        <v>307</v>
      </c>
      <c r="AK52" s="1009"/>
      <c r="AL52" s="1009"/>
      <c r="AM52" s="1009"/>
      <c r="AN52" s="1009"/>
      <c r="AO52" s="1009"/>
      <c r="AP52" s="533">
        <v>17935538469</v>
      </c>
      <c r="AQ52" s="685">
        <v>0</v>
      </c>
      <c r="AR52" s="685">
        <v>0</v>
      </c>
      <c r="AS52" s="685">
        <v>0</v>
      </c>
      <c r="AT52" s="533">
        <v>2215009745</v>
      </c>
      <c r="AU52" s="533">
        <v>-2215009745</v>
      </c>
      <c r="AV52" s="533">
        <v>2215009745</v>
      </c>
      <c r="AW52" s="685">
        <v>0</v>
      </c>
      <c r="AX52" s="533">
        <v>2215009745</v>
      </c>
      <c r="AY52" s="685">
        <v>0</v>
      </c>
      <c r="AZ52" s="533">
        <v>2215009745</v>
      </c>
      <c r="BA52" s="685">
        <v>0</v>
      </c>
      <c r="BB52" s="533">
        <v>3612003</v>
      </c>
    </row>
    <row r="53" spans="1:54" hidden="1" x14ac:dyDescent="0.25">
      <c r="A53" s="1166" t="s">
        <v>34</v>
      </c>
      <c r="B53" s="1009"/>
      <c r="C53" s="1166" t="s">
        <v>311</v>
      </c>
      <c r="D53" s="1009"/>
      <c r="E53" s="1166" t="s">
        <v>312</v>
      </c>
      <c r="F53" s="1009"/>
      <c r="G53" s="1166" t="s">
        <v>316</v>
      </c>
      <c r="H53" s="1009"/>
      <c r="I53" s="1166" t="s">
        <v>311</v>
      </c>
      <c r="J53" s="1009"/>
      <c r="K53" s="1009"/>
      <c r="L53" s="1166" t="s">
        <v>311</v>
      </c>
      <c r="M53" s="1009"/>
      <c r="N53" s="1009"/>
      <c r="O53" s="1166"/>
      <c r="P53" s="1009"/>
      <c r="Q53" s="1166"/>
      <c r="R53" s="1009"/>
      <c r="S53" s="1167" t="s">
        <v>49</v>
      </c>
      <c r="T53" s="1009"/>
      <c r="U53" s="1009"/>
      <c r="V53" s="1009"/>
      <c r="W53" s="1009"/>
      <c r="X53" s="1009"/>
      <c r="Y53" s="1009"/>
      <c r="Z53" s="1009"/>
      <c r="AA53" s="1166" t="s">
        <v>305</v>
      </c>
      <c r="AB53" s="1009"/>
      <c r="AC53" s="1009"/>
      <c r="AD53" s="1009"/>
      <c r="AE53" s="1009"/>
      <c r="AF53" s="1166" t="s">
        <v>306</v>
      </c>
      <c r="AG53" s="1009"/>
      <c r="AH53" s="1009"/>
      <c r="AI53" s="531" t="s">
        <v>85</v>
      </c>
      <c r="AJ53" s="1168" t="s">
        <v>307</v>
      </c>
      <c r="AK53" s="1009"/>
      <c r="AL53" s="1009"/>
      <c r="AM53" s="1009"/>
      <c r="AN53" s="1009"/>
      <c r="AO53" s="1009"/>
      <c r="AP53" s="530">
        <v>3486406531</v>
      </c>
      <c r="AQ53" s="686">
        <v>0</v>
      </c>
      <c r="AR53" s="686">
        <v>0</v>
      </c>
      <c r="AS53" s="686">
        <v>0</v>
      </c>
      <c r="AT53" s="530">
        <v>475464800</v>
      </c>
      <c r="AU53" s="530">
        <v>-475464800</v>
      </c>
      <c r="AV53" s="530">
        <v>475464800</v>
      </c>
      <c r="AW53" s="686">
        <v>0</v>
      </c>
      <c r="AX53" s="530">
        <v>475464800</v>
      </c>
      <c r="AY53" s="686">
        <v>0</v>
      </c>
      <c r="AZ53" s="530">
        <v>475464800</v>
      </c>
      <c r="BA53" s="686">
        <v>0</v>
      </c>
      <c r="BB53" s="686">
        <v>0</v>
      </c>
    </row>
    <row r="54" spans="1:54" hidden="1" x14ac:dyDescent="0.25">
      <c r="A54" s="1166" t="s">
        <v>34</v>
      </c>
      <c r="B54" s="1009"/>
      <c r="C54" s="1166" t="s">
        <v>311</v>
      </c>
      <c r="D54" s="1009"/>
      <c r="E54" s="1166" t="s">
        <v>312</v>
      </c>
      <c r="F54" s="1009"/>
      <c r="G54" s="1166" t="s">
        <v>316</v>
      </c>
      <c r="H54" s="1009"/>
      <c r="I54" s="1166" t="s">
        <v>311</v>
      </c>
      <c r="J54" s="1009"/>
      <c r="K54" s="1009"/>
      <c r="L54" s="1166" t="s">
        <v>314</v>
      </c>
      <c r="M54" s="1009"/>
      <c r="N54" s="1009"/>
      <c r="O54" s="1166"/>
      <c r="P54" s="1009"/>
      <c r="Q54" s="1166"/>
      <c r="R54" s="1009"/>
      <c r="S54" s="1167" t="s">
        <v>50</v>
      </c>
      <c r="T54" s="1009"/>
      <c r="U54" s="1009"/>
      <c r="V54" s="1009"/>
      <c r="W54" s="1009"/>
      <c r="X54" s="1009"/>
      <c r="Y54" s="1009"/>
      <c r="Z54" s="1009"/>
      <c r="AA54" s="1166" t="s">
        <v>305</v>
      </c>
      <c r="AB54" s="1009"/>
      <c r="AC54" s="1009"/>
      <c r="AD54" s="1009"/>
      <c r="AE54" s="1009"/>
      <c r="AF54" s="1166" t="s">
        <v>306</v>
      </c>
      <c r="AG54" s="1009"/>
      <c r="AH54" s="1009"/>
      <c r="AI54" s="531" t="s">
        <v>85</v>
      </c>
      <c r="AJ54" s="1168" t="s">
        <v>307</v>
      </c>
      <c r="AK54" s="1009"/>
      <c r="AL54" s="1009"/>
      <c r="AM54" s="1009"/>
      <c r="AN54" s="1009"/>
      <c r="AO54" s="1009"/>
      <c r="AP54" s="530">
        <v>1530182979</v>
      </c>
      <c r="AQ54" s="686">
        <v>0</v>
      </c>
      <c r="AR54" s="686">
        <v>0</v>
      </c>
      <c r="AS54" s="686">
        <v>0</v>
      </c>
      <c r="AT54" s="530">
        <v>20152399</v>
      </c>
      <c r="AU54" s="530">
        <v>-20152399</v>
      </c>
      <c r="AV54" s="530">
        <v>20152399</v>
      </c>
      <c r="AW54" s="686">
        <v>0</v>
      </c>
      <c r="AX54" s="530">
        <v>20152399</v>
      </c>
      <c r="AY54" s="686">
        <v>0</v>
      </c>
      <c r="AZ54" s="530">
        <v>20152399</v>
      </c>
      <c r="BA54" s="686">
        <v>0</v>
      </c>
      <c r="BB54" s="686">
        <v>0</v>
      </c>
    </row>
    <row r="55" spans="1:54" hidden="1" x14ac:dyDescent="0.25">
      <c r="A55" s="1166" t="s">
        <v>34</v>
      </c>
      <c r="B55" s="1009"/>
      <c r="C55" s="1166" t="s">
        <v>311</v>
      </c>
      <c r="D55" s="1009"/>
      <c r="E55" s="1166" t="s">
        <v>312</v>
      </c>
      <c r="F55" s="1009"/>
      <c r="G55" s="1166" t="s">
        <v>316</v>
      </c>
      <c r="H55" s="1009"/>
      <c r="I55" s="1166" t="s">
        <v>311</v>
      </c>
      <c r="J55" s="1009"/>
      <c r="K55" s="1009"/>
      <c r="L55" s="1166" t="s">
        <v>321</v>
      </c>
      <c r="M55" s="1009"/>
      <c r="N55" s="1009"/>
      <c r="O55" s="1166"/>
      <c r="P55" s="1009"/>
      <c r="Q55" s="1166"/>
      <c r="R55" s="1009"/>
      <c r="S55" s="1167" t="s">
        <v>51</v>
      </c>
      <c r="T55" s="1009"/>
      <c r="U55" s="1009"/>
      <c r="V55" s="1009"/>
      <c r="W55" s="1009"/>
      <c r="X55" s="1009"/>
      <c r="Y55" s="1009"/>
      <c r="Z55" s="1009"/>
      <c r="AA55" s="1166" t="s">
        <v>305</v>
      </c>
      <c r="AB55" s="1009"/>
      <c r="AC55" s="1009"/>
      <c r="AD55" s="1009"/>
      <c r="AE55" s="1009"/>
      <c r="AF55" s="1166" t="s">
        <v>306</v>
      </c>
      <c r="AG55" s="1009"/>
      <c r="AH55" s="1009"/>
      <c r="AI55" s="531" t="s">
        <v>85</v>
      </c>
      <c r="AJ55" s="1168" t="s">
        <v>307</v>
      </c>
      <c r="AK55" s="1009"/>
      <c r="AL55" s="1009"/>
      <c r="AM55" s="1009"/>
      <c r="AN55" s="1009"/>
      <c r="AO55" s="1009"/>
      <c r="AP55" s="530">
        <v>4451871042</v>
      </c>
      <c r="AQ55" s="686">
        <v>0</v>
      </c>
      <c r="AR55" s="686">
        <v>0</v>
      </c>
      <c r="AS55" s="686">
        <v>0</v>
      </c>
      <c r="AT55" s="530">
        <v>591924376</v>
      </c>
      <c r="AU55" s="530">
        <v>-591924376</v>
      </c>
      <c r="AV55" s="530">
        <v>591924376</v>
      </c>
      <c r="AW55" s="686">
        <v>0</v>
      </c>
      <c r="AX55" s="530">
        <v>591924376</v>
      </c>
      <c r="AY55" s="686">
        <v>0</v>
      </c>
      <c r="AZ55" s="530">
        <v>591924376</v>
      </c>
      <c r="BA55" s="686">
        <v>0</v>
      </c>
      <c r="BB55" s="686">
        <v>0</v>
      </c>
    </row>
    <row r="56" spans="1:54" hidden="1" x14ac:dyDescent="0.25">
      <c r="A56" s="1166" t="s">
        <v>34</v>
      </c>
      <c r="B56" s="1009"/>
      <c r="C56" s="1166" t="s">
        <v>311</v>
      </c>
      <c r="D56" s="1009"/>
      <c r="E56" s="1166" t="s">
        <v>312</v>
      </c>
      <c r="F56" s="1009"/>
      <c r="G56" s="1166" t="s">
        <v>316</v>
      </c>
      <c r="H56" s="1009"/>
      <c r="I56" s="1166" t="s">
        <v>311</v>
      </c>
      <c r="J56" s="1009"/>
      <c r="K56" s="1009"/>
      <c r="L56" s="1166" t="s">
        <v>315</v>
      </c>
      <c r="M56" s="1009"/>
      <c r="N56" s="1009"/>
      <c r="O56" s="1166"/>
      <c r="P56" s="1009"/>
      <c r="Q56" s="1166"/>
      <c r="R56" s="1009"/>
      <c r="S56" s="1167" t="s">
        <v>52</v>
      </c>
      <c r="T56" s="1009"/>
      <c r="U56" s="1009"/>
      <c r="V56" s="1009"/>
      <c r="W56" s="1009"/>
      <c r="X56" s="1009"/>
      <c r="Y56" s="1009"/>
      <c r="Z56" s="1009"/>
      <c r="AA56" s="1166" t="s">
        <v>305</v>
      </c>
      <c r="AB56" s="1009"/>
      <c r="AC56" s="1009"/>
      <c r="AD56" s="1009"/>
      <c r="AE56" s="1009"/>
      <c r="AF56" s="1166" t="s">
        <v>306</v>
      </c>
      <c r="AG56" s="1009"/>
      <c r="AH56" s="1009"/>
      <c r="AI56" s="531" t="s">
        <v>85</v>
      </c>
      <c r="AJ56" s="1168" t="s">
        <v>307</v>
      </c>
      <c r="AK56" s="1009"/>
      <c r="AL56" s="1009"/>
      <c r="AM56" s="1009"/>
      <c r="AN56" s="1009"/>
      <c r="AO56" s="1009"/>
      <c r="AP56" s="530">
        <v>7532131228</v>
      </c>
      <c r="AQ56" s="686">
        <v>0</v>
      </c>
      <c r="AR56" s="686">
        <v>0</v>
      </c>
      <c r="AS56" s="686">
        <v>0</v>
      </c>
      <c r="AT56" s="530">
        <v>996842070</v>
      </c>
      <c r="AU56" s="530">
        <v>-996842070</v>
      </c>
      <c r="AV56" s="530">
        <v>996842070</v>
      </c>
      <c r="AW56" s="686">
        <v>0</v>
      </c>
      <c r="AX56" s="530">
        <v>996842070</v>
      </c>
      <c r="AY56" s="686">
        <v>0</v>
      </c>
      <c r="AZ56" s="530">
        <v>996842070</v>
      </c>
      <c r="BA56" s="686">
        <v>0</v>
      </c>
      <c r="BB56" s="530">
        <v>3612003</v>
      </c>
    </row>
    <row r="57" spans="1:54" hidden="1" x14ac:dyDescent="0.25">
      <c r="A57" s="1166" t="s">
        <v>34</v>
      </c>
      <c r="B57" s="1009"/>
      <c r="C57" s="1166" t="s">
        <v>311</v>
      </c>
      <c r="D57" s="1009"/>
      <c r="E57" s="1166" t="s">
        <v>312</v>
      </c>
      <c r="F57" s="1009"/>
      <c r="G57" s="1166" t="s">
        <v>316</v>
      </c>
      <c r="H57" s="1009"/>
      <c r="I57" s="1166" t="s">
        <v>311</v>
      </c>
      <c r="J57" s="1009"/>
      <c r="K57" s="1009"/>
      <c r="L57" s="1166" t="s">
        <v>316</v>
      </c>
      <c r="M57" s="1009"/>
      <c r="N57" s="1009"/>
      <c r="O57" s="1166"/>
      <c r="P57" s="1009"/>
      <c r="Q57" s="1166"/>
      <c r="R57" s="1009"/>
      <c r="S57" s="1167" t="s">
        <v>53</v>
      </c>
      <c r="T57" s="1009"/>
      <c r="U57" s="1009"/>
      <c r="V57" s="1009"/>
      <c r="W57" s="1009"/>
      <c r="X57" s="1009"/>
      <c r="Y57" s="1009"/>
      <c r="Z57" s="1009"/>
      <c r="AA57" s="1166" t="s">
        <v>305</v>
      </c>
      <c r="AB57" s="1009"/>
      <c r="AC57" s="1009"/>
      <c r="AD57" s="1009"/>
      <c r="AE57" s="1009"/>
      <c r="AF57" s="1166" t="s">
        <v>306</v>
      </c>
      <c r="AG57" s="1009"/>
      <c r="AH57" s="1009"/>
      <c r="AI57" s="531" t="s">
        <v>85</v>
      </c>
      <c r="AJ57" s="1168" t="s">
        <v>307</v>
      </c>
      <c r="AK57" s="1009"/>
      <c r="AL57" s="1009"/>
      <c r="AM57" s="1009"/>
      <c r="AN57" s="1009"/>
      <c r="AO57" s="1009"/>
      <c r="AP57" s="530">
        <v>934946689</v>
      </c>
      <c r="AQ57" s="686">
        <v>0</v>
      </c>
      <c r="AR57" s="686">
        <v>0</v>
      </c>
      <c r="AS57" s="686">
        <v>0</v>
      </c>
      <c r="AT57" s="530">
        <v>130626100</v>
      </c>
      <c r="AU57" s="530">
        <v>-130626100</v>
      </c>
      <c r="AV57" s="530">
        <v>130626100</v>
      </c>
      <c r="AW57" s="686">
        <v>0</v>
      </c>
      <c r="AX57" s="530">
        <v>130626100</v>
      </c>
      <c r="AY57" s="686">
        <v>0</v>
      </c>
      <c r="AZ57" s="530">
        <v>130626100</v>
      </c>
      <c r="BA57" s="686">
        <v>0</v>
      </c>
      <c r="BB57" s="686">
        <v>0</v>
      </c>
    </row>
    <row r="58" spans="1:54" hidden="1" x14ac:dyDescent="0.25">
      <c r="A58" s="1170" t="s">
        <v>34</v>
      </c>
      <c r="B58" s="1009"/>
      <c r="C58" s="1170" t="s">
        <v>311</v>
      </c>
      <c r="D58" s="1009"/>
      <c r="E58" s="1170" t="s">
        <v>312</v>
      </c>
      <c r="F58" s="1009"/>
      <c r="G58" s="1170" t="s">
        <v>316</v>
      </c>
      <c r="H58" s="1009"/>
      <c r="I58" s="1170" t="s">
        <v>314</v>
      </c>
      <c r="J58" s="1009"/>
      <c r="K58" s="1009"/>
      <c r="L58" s="1170"/>
      <c r="M58" s="1009"/>
      <c r="N58" s="1009"/>
      <c r="O58" s="1170"/>
      <c r="P58" s="1009"/>
      <c r="Q58" s="1170"/>
      <c r="R58" s="1009"/>
      <c r="S58" s="1169" t="s">
        <v>323</v>
      </c>
      <c r="T58" s="1009"/>
      <c r="U58" s="1009"/>
      <c r="V58" s="1009"/>
      <c r="W58" s="1009"/>
      <c r="X58" s="1009"/>
      <c r="Y58" s="1009"/>
      <c r="Z58" s="1009"/>
      <c r="AA58" s="1170" t="s">
        <v>305</v>
      </c>
      <c r="AB58" s="1009"/>
      <c r="AC58" s="1009"/>
      <c r="AD58" s="1009"/>
      <c r="AE58" s="1009"/>
      <c r="AF58" s="1170" t="s">
        <v>306</v>
      </c>
      <c r="AG58" s="1009"/>
      <c r="AH58" s="1009"/>
      <c r="AI58" s="534" t="s">
        <v>85</v>
      </c>
      <c r="AJ58" s="1171" t="s">
        <v>307</v>
      </c>
      <c r="AK58" s="1009"/>
      <c r="AL58" s="1009"/>
      <c r="AM58" s="1009"/>
      <c r="AN58" s="1009"/>
      <c r="AO58" s="1009"/>
      <c r="AP58" s="533">
        <v>12419953098</v>
      </c>
      <c r="AQ58" s="685">
        <v>0</v>
      </c>
      <c r="AR58" s="685">
        <v>0</v>
      </c>
      <c r="AS58" s="685">
        <v>0</v>
      </c>
      <c r="AT58" s="533">
        <v>1375781171</v>
      </c>
      <c r="AU58" s="533">
        <v>-1375781171</v>
      </c>
      <c r="AV58" s="533">
        <v>1375781171</v>
      </c>
      <c r="AW58" s="685">
        <v>0</v>
      </c>
      <c r="AX58" s="533">
        <v>1375781171</v>
      </c>
      <c r="AY58" s="685">
        <v>0</v>
      </c>
      <c r="AZ58" s="533">
        <v>853487701</v>
      </c>
      <c r="BA58" s="533">
        <v>522293470</v>
      </c>
      <c r="BB58" s="533">
        <v>225400</v>
      </c>
    </row>
    <row r="59" spans="1:54" hidden="1" x14ac:dyDescent="0.25">
      <c r="A59" s="1166" t="s">
        <v>34</v>
      </c>
      <c r="B59" s="1009"/>
      <c r="C59" s="1166" t="s">
        <v>311</v>
      </c>
      <c r="D59" s="1009"/>
      <c r="E59" s="1166" t="s">
        <v>312</v>
      </c>
      <c r="F59" s="1009"/>
      <c r="G59" s="1166" t="s">
        <v>316</v>
      </c>
      <c r="H59" s="1009"/>
      <c r="I59" s="1166" t="s">
        <v>314</v>
      </c>
      <c r="J59" s="1009"/>
      <c r="K59" s="1009"/>
      <c r="L59" s="1166" t="s">
        <v>311</v>
      </c>
      <c r="M59" s="1009"/>
      <c r="N59" s="1009"/>
      <c r="O59" s="1166"/>
      <c r="P59" s="1009"/>
      <c r="Q59" s="1166"/>
      <c r="R59" s="1009"/>
      <c r="S59" s="1167" t="s">
        <v>54</v>
      </c>
      <c r="T59" s="1009"/>
      <c r="U59" s="1009"/>
      <c r="V59" s="1009"/>
      <c r="W59" s="1009"/>
      <c r="X59" s="1009"/>
      <c r="Y59" s="1009"/>
      <c r="Z59" s="1009"/>
      <c r="AA59" s="1166" t="s">
        <v>305</v>
      </c>
      <c r="AB59" s="1009"/>
      <c r="AC59" s="1009"/>
      <c r="AD59" s="1009"/>
      <c r="AE59" s="1009"/>
      <c r="AF59" s="1166" t="s">
        <v>306</v>
      </c>
      <c r="AG59" s="1009"/>
      <c r="AH59" s="1009"/>
      <c r="AI59" s="531" t="s">
        <v>85</v>
      </c>
      <c r="AJ59" s="1168" t="s">
        <v>307</v>
      </c>
      <c r="AK59" s="1009"/>
      <c r="AL59" s="1009"/>
      <c r="AM59" s="1009"/>
      <c r="AN59" s="1009"/>
      <c r="AO59" s="1009"/>
      <c r="AP59" s="530">
        <v>119144700</v>
      </c>
      <c r="AQ59" s="686">
        <v>0</v>
      </c>
      <c r="AR59" s="686">
        <v>0</v>
      </c>
      <c r="AS59" s="686">
        <v>0</v>
      </c>
      <c r="AT59" s="530">
        <v>13928400</v>
      </c>
      <c r="AU59" s="530">
        <v>-13928400</v>
      </c>
      <c r="AV59" s="530">
        <v>13928400</v>
      </c>
      <c r="AW59" s="686">
        <v>0</v>
      </c>
      <c r="AX59" s="530">
        <v>13928400</v>
      </c>
      <c r="AY59" s="686">
        <v>0</v>
      </c>
      <c r="AZ59" s="530">
        <v>13928400</v>
      </c>
      <c r="BA59" s="686">
        <v>0</v>
      </c>
      <c r="BB59" s="686">
        <v>0</v>
      </c>
    </row>
    <row r="60" spans="1:54" hidden="1" x14ac:dyDescent="0.25">
      <c r="A60" s="1166" t="s">
        <v>34</v>
      </c>
      <c r="B60" s="1009"/>
      <c r="C60" s="1166" t="s">
        <v>311</v>
      </c>
      <c r="D60" s="1009"/>
      <c r="E60" s="1166" t="s">
        <v>312</v>
      </c>
      <c r="F60" s="1009"/>
      <c r="G60" s="1166" t="s">
        <v>316</v>
      </c>
      <c r="H60" s="1009"/>
      <c r="I60" s="1166" t="s">
        <v>314</v>
      </c>
      <c r="J60" s="1009"/>
      <c r="K60" s="1009"/>
      <c r="L60" s="1166" t="s">
        <v>314</v>
      </c>
      <c r="M60" s="1009"/>
      <c r="N60" s="1009"/>
      <c r="O60" s="1166"/>
      <c r="P60" s="1009"/>
      <c r="Q60" s="1166"/>
      <c r="R60" s="1009"/>
      <c r="S60" s="1167" t="s">
        <v>55</v>
      </c>
      <c r="T60" s="1009"/>
      <c r="U60" s="1009"/>
      <c r="V60" s="1009"/>
      <c r="W60" s="1009"/>
      <c r="X60" s="1009"/>
      <c r="Y60" s="1009"/>
      <c r="Z60" s="1009"/>
      <c r="AA60" s="1166" t="s">
        <v>305</v>
      </c>
      <c r="AB60" s="1009"/>
      <c r="AC60" s="1009"/>
      <c r="AD60" s="1009"/>
      <c r="AE60" s="1009"/>
      <c r="AF60" s="1166" t="s">
        <v>306</v>
      </c>
      <c r="AG60" s="1009"/>
      <c r="AH60" s="1009"/>
      <c r="AI60" s="531" t="s">
        <v>85</v>
      </c>
      <c r="AJ60" s="1168" t="s">
        <v>307</v>
      </c>
      <c r="AK60" s="1009"/>
      <c r="AL60" s="1009"/>
      <c r="AM60" s="1009"/>
      <c r="AN60" s="1009"/>
      <c r="AO60" s="1009"/>
      <c r="AP60" s="530">
        <v>5697403045</v>
      </c>
      <c r="AQ60" s="686">
        <v>0</v>
      </c>
      <c r="AR60" s="686">
        <v>0</v>
      </c>
      <c r="AS60" s="686">
        <v>0</v>
      </c>
      <c r="AT60" s="530">
        <v>522293470</v>
      </c>
      <c r="AU60" s="530">
        <v>-522293470</v>
      </c>
      <c r="AV60" s="530">
        <v>522293470</v>
      </c>
      <c r="AW60" s="686">
        <v>0</v>
      </c>
      <c r="AX60" s="530">
        <v>522293470</v>
      </c>
      <c r="AY60" s="686">
        <v>0</v>
      </c>
      <c r="AZ60" s="686">
        <v>0</v>
      </c>
      <c r="BA60" s="530">
        <v>522293470</v>
      </c>
      <c r="BB60" s="686">
        <v>0</v>
      </c>
    </row>
    <row r="61" spans="1:54" hidden="1" x14ac:dyDescent="0.25">
      <c r="A61" s="1166" t="s">
        <v>34</v>
      </c>
      <c r="B61" s="1009"/>
      <c r="C61" s="1166" t="s">
        <v>311</v>
      </c>
      <c r="D61" s="1009"/>
      <c r="E61" s="1166" t="s">
        <v>312</v>
      </c>
      <c r="F61" s="1009"/>
      <c r="G61" s="1166" t="s">
        <v>316</v>
      </c>
      <c r="H61" s="1009"/>
      <c r="I61" s="1166" t="s">
        <v>314</v>
      </c>
      <c r="J61" s="1009"/>
      <c r="K61" s="1009"/>
      <c r="L61" s="1166" t="s">
        <v>321</v>
      </c>
      <c r="M61" s="1009"/>
      <c r="N61" s="1009"/>
      <c r="O61" s="1166"/>
      <c r="P61" s="1009"/>
      <c r="Q61" s="1166"/>
      <c r="R61" s="1009"/>
      <c r="S61" s="1167" t="s">
        <v>56</v>
      </c>
      <c r="T61" s="1009"/>
      <c r="U61" s="1009"/>
      <c r="V61" s="1009"/>
      <c r="W61" s="1009"/>
      <c r="X61" s="1009"/>
      <c r="Y61" s="1009"/>
      <c r="Z61" s="1009"/>
      <c r="AA61" s="1166" t="s">
        <v>305</v>
      </c>
      <c r="AB61" s="1009"/>
      <c r="AC61" s="1009"/>
      <c r="AD61" s="1009"/>
      <c r="AE61" s="1009"/>
      <c r="AF61" s="1166" t="s">
        <v>306</v>
      </c>
      <c r="AG61" s="1009"/>
      <c r="AH61" s="1009"/>
      <c r="AI61" s="531" t="s">
        <v>85</v>
      </c>
      <c r="AJ61" s="1168" t="s">
        <v>307</v>
      </c>
      <c r="AK61" s="1009"/>
      <c r="AL61" s="1009"/>
      <c r="AM61" s="1009"/>
      <c r="AN61" s="1009"/>
      <c r="AO61" s="1009"/>
      <c r="AP61" s="530">
        <v>6528258063</v>
      </c>
      <c r="AQ61" s="686">
        <v>0</v>
      </c>
      <c r="AR61" s="686">
        <v>0</v>
      </c>
      <c r="AS61" s="686">
        <v>0</v>
      </c>
      <c r="AT61" s="530">
        <v>837348487</v>
      </c>
      <c r="AU61" s="530">
        <v>-837348487</v>
      </c>
      <c r="AV61" s="530">
        <v>837348487</v>
      </c>
      <c r="AW61" s="686">
        <v>0</v>
      </c>
      <c r="AX61" s="530">
        <v>837348487</v>
      </c>
      <c r="AY61" s="686">
        <v>0</v>
      </c>
      <c r="AZ61" s="530">
        <v>837348487</v>
      </c>
      <c r="BA61" s="686">
        <v>0</v>
      </c>
      <c r="BB61" s="530">
        <v>225400</v>
      </c>
    </row>
    <row r="62" spans="1:54" hidden="1" x14ac:dyDescent="0.25">
      <c r="A62" s="1166" t="s">
        <v>34</v>
      </c>
      <c r="B62" s="1009"/>
      <c r="C62" s="1166" t="s">
        <v>311</v>
      </c>
      <c r="D62" s="1009"/>
      <c r="E62" s="1166" t="s">
        <v>312</v>
      </c>
      <c r="F62" s="1009"/>
      <c r="G62" s="1166" t="s">
        <v>316</v>
      </c>
      <c r="H62" s="1009"/>
      <c r="I62" s="1166" t="s">
        <v>314</v>
      </c>
      <c r="J62" s="1009"/>
      <c r="K62" s="1009"/>
      <c r="L62" s="1166" t="s">
        <v>324</v>
      </c>
      <c r="M62" s="1009"/>
      <c r="N62" s="1009"/>
      <c r="O62" s="1166"/>
      <c r="P62" s="1009"/>
      <c r="Q62" s="1166"/>
      <c r="R62" s="1009"/>
      <c r="S62" s="1167" t="s">
        <v>57</v>
      </c>
      <c r="T62" s="1009"/>
      <c r="U62" s="1009"/>
      <c r="V62" s="1009"/>
      <c r="W62" s="1009"/>
      <c r="X62" s="1009"/>
      <c r="Y62" s="1009"/>
      <c r="Z62" s="1009"/>
      <c r="AA62" s="1166" t="s">
        <v>305</v>
      </c>
      <c r="AB62" s="1009"/>
      <c r="AC62" s="1009"/>
      <c r="AD62" s="1009"/>
      <c r="AE62" s="1009"/>
      <c r="AF62" s="1166" t="s">
        <v>306</v>
      </c>
      <c r="AG62" s="1009"/>
      <c r="AH62" s="1009"/>
      <c r="AI62" s="531" t="s">
        <v>85</v>
      </c>
      <c r="AJ62" s="1168" t="s">
        <v>307</v>
      </c>
      <c r="AK62" s="1009"/>
      <c r="AL62" s="1009"/>
      <c r="AM62" s="1009"/>
      <c r="AN62" s="1009"/>
      <c r="AO62" s="1009"/>
      <c r="AP62" s="530">
        <v>75147290</v>
      </c>
      <c r="AQ62" s="686">
        <v>0</v>
      </c>
      <c r="AR62" s="686">
        <v>0</v>
      </c>
      <c r="AS62" s="686">
        <v>0</v>
      </c>
      <c r="AT62" s="530">
        <v>2210814</v>
      </c>
      <c r="AU62" s="530">
        <v>-2210814</v>
      </c>
      <c r="AV62" s="530">
        <v>2210814</v>
      </c>
      <c r="AW62" s="686">
        <v>0</v>
      </c>
      <c r="AX62" s="530">
        <v>2210814</v>
      </c>
      <c r="AY62" s="686">
        <v>0</v>
      </c>
      <c r="AZ62" s="530">
        <v>2210814</v>
      </c>
      <c r="BA62" s="686">
        <v>0</v>
      </c>
      <c r="BB62" s="686">
        <v>0</v>
      </c>
    </row>
    <row r="63" spans="1:54" hidden="1" x14ac:dyDescent="0.25">
      <c r="A63" s="1166" t="s">
        <v>34</v>
      </c>
      <c r="B63" s="1009"/>
      <c r="C63" s="1166" t="s">
        <v>311</v>
      </c>
      <c r="D63" s="1009"/>
      <c r="E63" s="1166" t="s">
        <v>312</v>
      </c>
      <c r="F63" s="1009"/>
      <c r="G63" s="1166" t="s">
        <v>316</v>
      </c>
      <c r="H63" s="1009"/>
      <c r="I63" s="1166" t="s">
        <v>324</v>
      </c>
      <c r="J63" s="1009"/>
      <c r="K63" s="1009"/>
      <c r="L63" s="1166"/>
      <c r="M63" s="1009"/>
      <c r="N63" s="1009"/>
      <c r="O63" s="1166"/>
      <c r="P63" s="1009"/>
      <c r="Q63" s="1166"/>
      <c r="R63" s="1009"/>
      <c r="S63" s="1167" t="s">
        <v>58</v>
      </c>
      <c r="T63" s="1009"/>
      <c r="U63" s="1009"/>
      <c r="V63" s="1009"/>
      <c r="W63" s="1009"/>
      <c r="X63" s="1009"/>
      <c r="Y63" s="1009"/>
      <c r="Z63" s="1009"/>
      <c r="AA63" s="1166" t="s">
        <v>305</v>
      </c>
      <c r="AB63" s="1009"/>
      <c r="AC63" s="1009"/>
      <c r="AD63" s="1009"/>
      <c r="AE63" s="1009"/>
      <c r="AF63" s="1166" t="s">
        <v>306</v>
      </c>
      <c r="AG63" s="1009"/>
      <c r="AH63" s="1009"/>
      <c r="AI63" s="531" t="s">
        <v>85</v>
      </c>
      <c r="AJ63" s="1168" t="s">
        <v>307</v>
      </c>
      <c r="AK63" s="1009"/>
      <c r="AL63" s="1009"/>
      <c r="AM63" s="1009"/>
      <c r="AN63" s="1009"/>
      <c r="AO63" s="1009"/>
      <c r="AP63" s="530">
        <v>2721591300</v>
      </c>
      <c r="AQ63" s="686">
        <v>0</v>
      </c>
      <c r="AR63" s="686">
        <v>0</v>
      </c>
      <c r="AS63" s="686">
        <v>0</v>
      </c>
      <c r="AT63" s="530">
        <v>366260100</v>
      </c>
      <c r="AU63" s="530">
        <v>-366260100</v>
      </c>
      <c r="AV63" s="530">
        <v>366260100</v>
      </c>
      <c r="AW63" s="686">
        <v>0</v>
      </c>
      <c r="AX63" s="530">
        <v>366260100</v>
      </c>
      <c r="AY63" s="686">
        <v>0</v>
      </c>
      <c r="AZ63" s="530">
        <v>87249400</v>
      </c>
      <c r="BA63" s="530">
        <v>279010700</v>
      </c>
      <c r="BB63" s="686">
        <v>0</v>
      </c>
    </row>
    <row r="64" spans="1:54" hidden="1" x14ac:dyDescent="0.25">
      <c r="A64" s="1166" t="s">
        <v>34</v>
      </c>
      <c r="B64" s="1009"/>
      <c r="C64" s="1166" t="s">
        <v>311</v>
      </c>
      <c r="D64" s="1009"/>
      <c r="E64" s="1166" t="s">
        <v>312</v>
      </c>
      <c r="F64" s="1009"/>
      <c r="G64" s="1166" t="s">
        <v>316</v>
      </c>
      <c r="H64" s="1009"/>
      <c r="I64" s="1166" t="s">
        <v>325</v>
      </c>
      <c r="J64" s="1009"/>
      <c r="K64" s="1009"/>
      <c r="L64" s="1166"/>
      <c r="M64" s="1009"/>
      <c r="N64" s="1009"/>
      <c r="O64" s="1166"/>
      <c r="P64" s="1009"/>
      <c r="Q64" s="1166"/>
      <c r="R64" s="1009"/>
      <c r="S64" s="1167" t="s">
        <v>59</v>
      </c>
      <c r="T64" s="1009"/>
      <c r="U64" s="1009"/>
      <c r="V64" s="1009"/>
      <c r="W64" s="1009"/>
      <c r="X64" s="1009"/>
      <c r="Y64" s="1009"/>
      <c r="Z64" s="1009"/>
      <c r="AA64" s="1166" t="s">
        <v>305</v>
      </c>
      <c r="AB64" s="1009"/>
      <c r="AC64" s="1009"/>
      <c r="AD64" s="1009"/>
      <c r="AE64" s="1009"/>
      <c r="AF64" s="1166" t="s">
        <v>306</v>
      </c>
      <c r="AG64" s="1009"/>
      <c r="AH64" s="1009"/>
      <c r="AI64" s="531" t="s">
        <v>85</v>
      </c>
      <c r="AJ64" s="1168" t="s">
        <v>307</v>
      </c>
      <c r="AK64" s="1009"/>
      <c r="AL64" s="1009"/>
      <c r="AM64" s="1009"/>
      <c r="AN64" s="1009"/>
      <c r="AO64" s="1009"/>
      <c r="AP64" s="530">
        <v>520219400</v>
      </c>
      <c r="AQ64" s="686">
        <v>0</v>
      </c>
      <c r="AR64" s="686">
        <v>0</v>
      </c>
      <c r="AS64" s="686">
        <v>0</v>
      </c>
      <c r="AT64" s="530">
        <v>61132900</v>
      </c>
      <c r="AU64" s="530">
        <v>-61132900</v>
      </c>
      <c r="AV64" s="530">
        <v>61132900</v>
      </c>
      <c r="AW64" s="686">
        <v>0</v>
      </c>
      <c r="AX64" s="530">
        <v>61132900</v>
      </c>
      <c r="AY64" s="686">
        <v>0</v>
      </c>
      <c r="AZ64" s="530">
        <v>61132900</v>
      </c>
      <c r="BA64" s="686">
        <v>0</v>
      </c>
      <c r="BB64" s="686">
        <v>0</v>
      </c>
    </row>
    <row r="65" spans="1:54" hidden="1" x14ac:dyDescent="0.25">
      <c r="A65" s="1166" t="s">
        <v>34</v>
      </c>
      <c r="B65" s="1009"/>
      <c r="C65" s="1166" t="s">
        <v>311</v>
      </c>
      <c r="D65" s="1009"/>
      <c r="E65" s="1166" t="s">
        <v>312</v>
      </c>
      <c r="F65" s="1009"/>
      <c r="G65" s="1166" t="s">
        <v>316</v>
      </c>
      <c r="H65" s="1009"/>
      <c r="I65" s="1166" t="s">
        <v>326</v>
      </c>
      <c r="J65" s="1009"/>
      <c r="K65" s="1009"/>
      <c r="L65" s="1166"/>
      <c r="M65" s="1009"/>
      <c r="N65" s="1009"/>
      <c r="O65" s="1166"/>
      <c r="P65" s="1009"/>
      <c r="Q65" s="1166"/>
      <c r="R65" s="1009"/>
      <c r="S65" s="1167" t="s">
        <v>60</v>
      </c>
      <c r="T65" s="1009"/>
      <c r="U65" s="1009"/>
      <c r="V65" s="1009"/>
      <c r="W65" s="1009"/>
      <c r="X65" s="1009"/>
      <c r="Y65" s="1009"/>
      <c r="Z65" s="1009"/>
      <c r="AA65" s="1166" t="s">
        <v>305</v>
      </c>
      <c r="AB65" s="1009"/>
      <c r="AC65" s="1009"/>
      <c r="AD65" s="1009"/>
      <c r="AE65" s="1009"/>
      <c r="AF65" s="1166" t="s">
        <v>306</v>
      </c>
      <c r="AG65" s="1009"/>
      <c r="AH65" s="1009"/>
      <c r="AI65" s="531" t="s">
        <v>85</v>
      </c>
      <c r="AJ65" s="1168" t="s">
        <v>307</v>
      </c>
      <c r="AK65" s="1009"/>
      <c r="AL65" s="1009"/>
      <c r="AM65" s="1009"/>
      <c r="AN65" s="1009"/>
      <c r="AO65" s="1009"/>
      <c r="AP65" s="530">
        <v>520219400</v>
      </c>
      <c r="AQ65" s="686">
        <v>0</v>
      </c>
      <c r="AR65" s="686">
        <v>0</v>
      </c>
      <c r="AS65" s="686">
        <v>0</v>
      </c>
      <c r="AT65" s="530">
        <v>61132900</v>
      </c>
      <c r="AU65" s="530">
        <v>-61132900</v>
      </c>
      <c r="AV65" s="530">
        <v>61132900</v>
      </c>
      <c r="AW65" s="686">
        <v>0</v>
      </c>
      <c r="AX65" s="530">
        <v>61132900</v>
      </c>
      <c r="AY65" s="686">
        <v>0</v>
      </c>
      <c r="AZ65" s="530">
        <v>61132900</v>
      </c>
      <c r="BA65" s="686">
        <v>0</v>
      </c>
      <c r="BB65" s="686">
        <v>0</v>
      </c>
    </row>
    <row r="66" spans="1:54" hidden="1" x14ac:dyDescent="0.25">
      <c r="A66" s="1166" t="s">
        <v>34</v>
      </c>
      <c r="B66" s="1009"/>
      <c r="C66" s="1166" t="s">
        <v>311</v>
      </c>
      <c r="D66" s="1009"/>
      <c r="E66" s="1166" t="s">
        <v>312</v>
      </c>
      <c r="F66" s="1009"/>
      <c r="G66" s="1166" t="s">
        <v>316</v>
      </c>
      <c r="H66" s="1009"/>
      <c r="I66" s="1166" t="s">
        <v>320</v>
      </c>
      <c r="J66" s="1009"/>
      <c r="K66" s="1009"/>
      <c r="L66" s="1166"/>
      <c r="M66" s="1009"/>
      <c r="N66" s="1009"/>
      <c r="O66" s="1166"/>
      <c r="P66" s="1009"/>
      <c r="Q66" s="1166"/>
      <c r="R66" s="1009"/>
      <c r="S66" s="1167" t="s">
        <v>61</v>
      </c>
      <c r="T66" s="1009"/>
      <c r="U66" s="1009"/>
      <c r="V66" s="1009"/>
      <c r="W66" s="1009"/>
      <c r="X66" s="1009"/>
      <c r="Y66" s="1009"/>
      <c r="Z66" s="1009"/>
      <c r="AA66" s="1166" t="s">
        <v>305</v>
      </c>
      <c r="AB66" s="1009"/>
      <c r="AC66" s="1009"/>
      <c r="AD66" s="1009"/>
      <c r="AE66" s="1009"/>
      <c r="AF66" s="1166" t="s">
        <v>306</v>
      </c>
      <c r="AG66" s="1009"/>
      <c r="AH66" s="1009"/>
      <c r="AI66" s="531" t="s">
        <v>85</v>
      </c>
      <c r="AJ66" s="1168" t="s">
        <v>307</v>
      </c>
      <c r="AK66" s="1009"/>
      <c r="AL66" s="1009"/>
      <c r="AM66" s="1009"/>
      <c r="AN66" s="1009"/>
      <c r="AO66" s="1009"/>
      <c r="AP66" s="530">
        <v>940395000</v>
      </c>
      <c r="AQ66" s="686">
        <v>0</v>
      </c>
      <c r="AR66" s="686">
        <v>0</v>
      </c>
      <c r="AS66" s="686">
        <v>0</v>
      </c>
      <c r="AT66" s="530">
        <v>122142000</v>
      </c>
      <c r="AU66" s="530">
        <v>-122142000</v>
      </c>
      <c r="AV66" s="530">
        <v>122142000</v>
      </c>
      <c r="AW66" s="686">
        <v>0</v>
      </c>
      <c r="AX66" s="530">
        <v>122142000</v>
      </c>
      <c r="AY66" s="686">
        <v>0</v>
      </c>
      <c r="AZ66" s="530">
        <v>122142000</v>
      </c>
      <c r="BA66" s="686">
        <v>0</v>
      </c>
      <c r="BB66" s="686">
        <v>0</v>
      </c>
    </row>
    <row r="67" spans="1:54" s="650" customFormat="1" ht="12.75" hidden="1" x14ac:dyDescent="0.2">
      <c r="A67" s="1172" t="s">
        <v>34</v>
      </c>
      <c r="B67" s="1173"/>
      <c r="C67" s="1172" t="s">
        <v>314</v>
      </c>
      <c r="D67" s="1173"/>
      <c r="E67" s="1172"/>
      <c r="F67" s="1173"/>
      <c r="G67" s="1172"/>
      <c r="H67" s="1173"/>
      <c r="I67" s="1172"/>
      <c r="J67" s="1173"/>
      <c r="K67" s="1173"/>
      <c r="L67" s="1172"/>
      <c r="M67" s="1173"/>
      <c r="N67" s="1173"/>
      <c r="O67" s="1172"/>
      <c r="P67" s="1173"/>
      <c r="Q67" s="1172"/>
      <c r="R67" s="1173"/>
      <c r="S67" s="1174" t="s">
        <v>25</v>
      </c>
      <c r="T67" s="1173"/>
      <c r="U67" s="1173"/>
      <c r="V67" s="1173"/>
      <c r="W67" s="1173"/>
      <c r="X67" s="1173"/>
      <c r="Y67" s="1173"/>
      <c r="Z67" s="1173"/>
      <c r="AA67" s="1172" t="s">
        <v>305</v>
      </c>
      <c r="AB67" s="1173"/>
      <c r="AC67" s="1173"/>
      <c r="AD67" s="1173"/>
      <c r="AE67" s="1173"/>
      <c r="AF67" s="1172" t="s">
        <v>306</v>
      </c>
      <c r="AG67" s="1173"/>
      <c r="AH67" s="1173"/>
      <c r="AI67" s="649" t="s">
        <v>85</v>
      </c>
      <c r="AJ67" s="1175" t="s">
        <v>307</v>
      </c>
      <c r="AK67" s="1173"/>
      <c r="AL67" s="1173"/>
      <c r="AM67" s="1173"/>
      <c r="AN67" s="1173"/>
      <c r="AO67" s="1173"/>
      <c r="AP67" s="499">
        <v>14585414179</v>
      </c>
      <c r="AQ67" s="499">
        <v>850860984</v>
      </c>
      <c r="AR67" s="499">
        <v>2793236978.8200002</v>
      </c>
      <c r="AS67" s="499">
        <v>-145000000</v>
      </c>
      <c r="AT67" s="499">
        <v>192849825</v>
      </c>
      <c r="AU67" s="499">
        <v>658011159</v>
      </c>
      <c r="AV67" s="499">
        <v>683344920</v>
      </c>
      <c r="AW67" s="499">
        <v>-490495095</v>
      </c>
      <c r="AX67" s="499">
        <v>700018232</v>
      </c>
      <c r="AY67" s="499">
        <v>-16673312</v>
      </c>
      <c r="AZ67" s="499">
        <v>700018232</v>
      </c>
      <c r="BA67" s="513">
        <v>0</v>
      </c>
      <c r="BB67" s="499">
        <v>486736</v>
      </c>
    </row>
    <row r="68" spans="1:54" s="650" customFormat="1" ht="12.75" x14ac:dyDescent="0.2">
      <c r="A68" s="1172" t="s">
        <v>34</v>
      </c>
      <c r="B68" s="1173"/>
      <c r="C68" s="1172" t="s">
        <v>314</v>
      </c>
      <c r="D68" s="1173"/>
      <c r="E68" s="1172"/>
      <c r="F68" s="1173"/>
      <c r="G68" s="1172"/>
      <c r="H68" s="1173"/>
      <c r="I68" s="1172"/>
      <c r="J68" s="1173"/>
      <c r="K68" s="1173"/>
      <c r="L68" s="1172"/>
      <c r="M68" s="1173"/>
      <c r="N68" s="1173"/>
      <c r="O68" s="1172"/>
      <c r="P68" s="1173"/>
      <c r="Q68" s="1172"/>
      <c r="R68" s="1173"/>
      <c r="S68" s="1174" t="s">
        <v>25</v>
      </c>
      <c r="T68" s="1173"/>
      <c r="U68" s="1173"/>
      <c r="V68" s="1173"/>
      <c r="W68" s="1173"/>
      <c r="X68" s="1173"/>
      <c r="Y68" s="1173"/>
      <c r="Z68" s="1173"/>
      <c r="AA68" s="1172" t="s">
        <v>305</v>
      </c>
      <c r="AB68" s="1173"/>
      <c r="AC68" s="1173"/>
      <c r="AD68" s="1173"/>
      <c r="AE68" s="1173"/>
      <c r="AF68" s="1172" t="s">
        <v>306</v>
      </c>
      <c r="AG68" s="1173"/>
      <c r="AH68" s="1173"/>
      <c r="AI68" s="649" t="s">
        <v>335</v>
      </c>
      <c r="AJ68" s="1175" t="s">
        <v>353</v>
      </c>
      <c r="AK68" s="1173"/>
      <c r="AL68" s="1173"/>
      <c r="AM68" s="1173"/>
      <c r="AN68" s="1173"/>
      <c r="AO68" s="1173"/>
      <c r="AP68" s="499">
        <v>4021085821</v>
      </c>
      <c r="AQ68" s="499">
        <v>1674050843</v>
      </c>
      <c r="AR68" s="499">
        <v>1772034978</v>
      </c>
      <c r="AS68" s="513">
        <v>0</v>
      </c>
      <c r="AT68" s="499">
        <v>324598665</v>
      </c>
      <c r="AU68" s="499">
        <v>1349452178</v>
      </c>
      <c r="AV68" s="499">
        <v>2555366</v>
      </c>
      <c r="AW68" s="499">
        <v>322043299</v>
      </c>
      <c r="AX68" s="513">
        <v>0</v>
      </c>
      <c r="AY68" s="499">
        <v>2555366</v>
      </c>
      <c r="AZ68" s="513">
        <v>0</v>
      </c>
      <c r="BA68" s="513">
        <v>0</v>
      </c>
      <c r="BB68" s="513">
        <v>0</v>
      </c>
    </row>
    <row r="69" spans="1:54" hidden="1" x14ac:dyDescent="0.25">
      <c r="A69" s="1170" t="s">
        <v>34</v>
      </c>
      <c r="B69" s="1009"/>
      <c r="C69" s="1170" t="s">
        <v>314</v>
      </c>
      <c r="D69" s="1009"/>
      <c r="E69" s="1170" t="s">
        <v>312</v>
      </c>
      <c r="F69" s="1009"/>
      <c r="G69" s="1170"/>
      <c r="H69" s="1009"/>
      <c r="I69" s="1170"/>
      <c r="J69" s="1009"/>
      <c r="K69" s="1009"/>
      <c r="L69" s="1170"/>
      <c r="M69" s="1009"/>
      <c r="N69" s="1009"/>
      <c r="O69" s="1170"/>
      <c r="P69" s="1009"/>
      <c r="Q69" s="1170"/>
      <c r="R69" s="1009"/>
      <c r="S69" s="1169" t="s">
        <v>25</v>
      </c>
      <c r="T69" s="1009"/>
      <c r="U69" s="1009"/>
      <c r="V69" s="1009"/>
      <c r="W69" s="1009"/>
      <c r="X69" s="1009"/>
      <c r="Y69" s="1009"/>
      <c r="Z69" s="1009"/>
      <c r="AA69" s="1170" t="s">
        <v>305</v>
      </c>
      <c r="AB69" s="1009"/>
      <c r="AC69" s="1009"/>
      <c r="AD69" s="1009"/>
      <c r="AE69" s="1009"/>
      <c r="AF69" s="1170" t="s">
        <v>306</v>
      </c>
      <c r="AG69" s="1009"/>
      <c r="AH69" s="1009"/>
      <c r="AI69" s="534" t="s">
        <v>85</v>
      </c>
      <c r="AJ69" s="1171" t="s">
        <v>307</v>
      </c>
      <c r="AK69" s="1009"/>
      <c r="AL69" s="1009"/>
      <c r="AM69" s="1009"/>
      <c r="AN69" s="1009"/>
      <c r="AO69" s="1009"/>
      <c r="AP69" s="533">
        <v>14585414179</v>
      </c>
      <c r="AQ69" s="533">
        <v>850860984</v>
      </c>
      <c r="AR69" s="533">
        <v>2793236978.8200002</v>
      </c>
      <c r="AS69" s="533">
        <v>-145000000</v>
      </c>
      <c r="AT69" s="533">
        <v>192849825</v>
      </c>
      <c r="AU69" s="533">
        <v>658011159</v>
      </c>
      <c r="AV69" s="533">
        <v>683344920</v>
      </c>
      <c r="AW69" s="533">
        <v>-490495095</v>
      </c>
      <c r="AX69" s="533">
        <v>700018232</v>
      </c>
      <c r="AY69" s="533">
        <v>-16673312</v>
      </c>
      <c r="AZ69" s="533">
        <v>700018232</v>
      </c>
      <c r="BA69" s="685">
        <v>0</v>
      </c>
      <c r="BB69" s="533">
        <v>486736</v>
      </c>
    </row>
    <row r="70" spans="1:54" x14ac:dyDescent="0.25">
      <c r="A70" s="1170" t="s">
        <v>34</v>
      </c>
      <c r="B70" s="1009"/>
      <c r="C70" s="1170" t="s">
        <v>314</v>
      </c>
      <c r="D70" s="1009"/>
      <c r="E70" s="1170" t="s">
        <v>312</v>
      </c>
      <c r="F70" s="1009"/>
      <c r="G70" s="1170"/>
      <c r="H70" s="1009"/>
      <c r="I70" s="1170"/>
      <c r="J70" s="1009"/>
      <c r="K70" s="1009"/>
      <c r="L70" s="1170"/>
      <c r="M70" s="1009"/>
      <c r="N70" s="1009"/>
      <c r="O70" s="1170"/>
      <c r="P70" s="1009"/>
      <c r="Q70" s="1170"/>
      <c r="R70" s="1009"/>
      <c r="S70" s="1169" t="s">
        <v>25</v>
      </c>
      <c r="T70" s="1009"/>
      <c r="U70" s="1009"/>
      <c r="V70" s="1009"/>
      <c r="W70" s="1009"/>
      <c r="X70" s="1009"/>
      <c r="Y70" s="1009"/>
      <c r="Z70" s="1009"/>
      <c r="AA70" s="1170" t="s">
        <v>305</v>
      </c>
      <c r="AB70" s="1009"/>
      <c r="AC70" s="1009"/>
      <c r="AD70" s="1009"/>
      <c r="AE70" s="1009"/>
      <c r="AF70" s="1170" t="s">
        <v>306</v>
      </c>
      <c r="AG70" s="1009"/>
      <c r="AH70" s="1009"/>
      <c r="AI70" s="534" t="s">
        <v>335</v>
      </c>
      <c r="AJ70" s="1171" t="s">
        <v>353</v>
      </c>
      <c r="AK70" s="1009"/>
      <c r="AL70" s="1009"/>
      <c r="AM70" s="1009"/>
      <c r="AN70" s="1009"/>
      <c r="AO70" s="1009"/>
      <c r="AP70" s="533">
        <v>4021085821</v>
      </c>
      <c r="AQ70" s="533">
        <v>1674050843</v>
      </c>
      <c r="AR70" s="533">
        <v>1772034978</v>
      </c>
      <c r="AS70" s="685">
        <v>0</v>
      </c>
      <c r="AT70" s="533">
        <v>324598665</v>
      </c>
      <c r="AU70" s="533">
        <v>1349452178</v>
      </c>
      <c r="AV70" s="533">
        <v>2555366</v>
      </c>
      <c r="AW70" s="533">
        <v>322043299</v>
      </c>
      <c r="AX70" s="685">
        <v>0</v>
      </c>
      <c r="AY70" s="533">
        <v>2555366</v>
      </c>
      <c r="AZ70" s="685">
        <v>0</v>
      </c>
      <c r="BA70" s="685">
        <v>0</v>
      </c>
      <c r="BB70" s="685">
        <v>0</v>
      </c>
    </row>
    <row r="71" spans="1:54" hidden="1" x14ac:dyDescent="0.25">
      <c r="A71" s="1170" t="s">
        <v>34</v>
      </c>
      <c r="B71" s="1009"/>
      <c r="C71" s="1170" t="s">
        <v>314</v>
      </c>
      <c r="D71" s="1009"/>
      <c r="E71" s="1170" t="s">
        <v>312</v>
      </c>
      <c r="F71" s="1009"/>
      <c r="G71" s="1170" t="s">
        <v>321</v>
      </c>
      <c r="H71" s="1009"/>
      <c r="I71" s="1170"/>
      <c r="J71" s="1009"/>
      <c r="K71" s="1009"/>
      <c r="L71" s="1170"/>
      <c r="M71" s="1009"/>
      <c r="N71" s="1009"/>
      <c r="O71" s="1170"/>
      <c r="P71" s="1009"/>
      <c r="Q71" s="1170"/>
      <c r="R71" s="1009"/>
      <c r="S71" s="1169" t="s">
        <v>233</v>
      </c>
      <c r="T71" s="1009"/>
      <c r="U71" s="1009"/>
      <c r="V71" s="1009"/>
      <c r="W71" s="1009"/>
      <c r="X71" s="1009"/>
      <c r="Y71" s="1009"/>
      <c r="Z71" s="1009"/>
      <c r="AA71" s="1170" t="s">
        <v>305</v>
      </c>
      <c r="AB71" s="1009"/>
      <c r="AC71" s="1009"/>
      <c r="AD71" s="1009"/>
      <c r="AE71" s="1009"/>
      <c r="AF71" s="1170" t="s">
        <v>306</v>
      </c>
      <c r="AG71" s="1009"/>
      <c r="AH71" s="1009"/>
      <c r="AI71" s="534" t="s">
        <v>85</v>
      </c>
      <c r="AJ71" s="1171" t="s">
        <v>307</v>
      </c>
      <c r="AK71" s="1009"/>
      <c r="AL71" s="1009"/>
      <c r="AM71" s="1009"/>
      <c r="AN71" s="1009"/>
      <c r="AO71" s="1009"/>
      <c r="AP71" s="533">
        <v>343000000</v>
      </c>
      <c r="AQ71" s="685">
        <v>0</v>
      </c>
      <c r="AR71" s="533">
        <v>29338437</v>
      </c>
      <c r="AS71" s="685">
        <v>0</v>
      </c>
      <c r="AT71" s="685">
        <v>0</v>
      </c>
      <c r="AU71" s="685">
        <v>0</v>
      </c>
      <c r="AV71" s="685">
        <v>0</v>
      </c>
      <c r="AW71" s="685">
        <v>0</v>
      </c>
      <c r="AX71" s="685">
        <v>0</v>
      </c>
      <c r="AY71" s="685">
        <v>0</v>
      </c>
      <c r="AZ71" s="685">
        <v>0</v>
      </c>
      <c r="BA71" s="685">
        <v>0</v>
      </c>
      <c r="BB71" s="685">
        <v>0</v>
      </c>
    </row>
    <row r="72" spans="1:54" hidden="1" x14ac:dyDescent="0.25">
      <c r="A72" s="1170" t="s">
        <v>34</v>
      </c>
      <c r="B72" s="1009"/>
      <c r="C72" s="1170" t="s">
        <v>314</v>
      </c>
      <c r="D72" s="1009"/>
      <c r="E72" s="1170" t="s">
        <v>312</v>
      </c>
      <c r="F72" s="1009"/>
      <c r="G72" s="1170" t="s">
        <v>321</v>
      </c>
      <c r="H72" s="1009"/>
      <c r="I72" s="1170" t="s">
        <v>327</v>
      </c>
      <c r="J72" s="1009"/>
      <c r="K72" s="1009"/>
      <c r="L72" s="1170"/>
      <c r="M72" s="1009"/>
      <c r="N72" s="1009"/>
      <c r="O72" s="1170"/>
      <c r="P72" s="1009"/>
      <c r="Q72" s="1170"/>
      <c r="R72" s="1009"/>
      <c r="S72" s="1169" t="s">
        <v>240</v>
      </c>
      <c r="T72" s="1009"/>
      <c r="U72" s="1009"/>
      <c r="V72" s="1009"/>
      <c r="W72" s="1009"/>
      <c r="X72" s="1009"/>
      <c r="Y72" s="1009"/>
      <c r="Z72" s="1009"/>
      <c r="AA72" s="1170" t="s">
        <v>305</v>
      </c>
      <c r="AB72" s="1009"/>
      <c r="AC72" s="1009"/>
      <c r="AD72" s="1009"/>
      <c r="AE72" s="1009"/>
      <c r="AF72" s="1170" t="s">
        <v>306</v>
      </c>
      <c r="AG72" s="1009"/>
      <c r="AH72" s="1009"/>
      <c r="AI72" s="534" t="s">
        <v>85</v>
      </c>
      <c r="AJ72" s="1171" t="s">
        <v>307</v>
      </c>
      <c r="AK72" s="1009"/>
      <c r="AL72" s="1009"/>
      <c r="AM72" s="1009"/>
      <c r="AN72" s="1009"/>
      <c r="AO72" s="1009"/>
      <c r="AP72" s="533">
        <v>341000000</v>
      </c>
      <c r="AQ72" s="685">
        <v>0</v>
      </c>
      <c r="AR72" s="533">
        <v>27338437</v>
      </c>
      <c r="AS72" s="685">
        <v>0</v>
      </c>
      <c r="AT72" s="685">
        <v>0</v>
      </c>
      <c r="AU72" s="685">
        <v>0</v>
      </c>
      <c r="AV72" s="685">
        <v>0</v>
      </c>
      <c r="AW72" s="685">
        <v>0</v>
      </c>
      <c r="AX72" s="685">
        <v>0</v>
      </c>
      <c r="AY72" s="685">
        <v>0</v>
      </c>
      <c r="AZ72" s="685">
        <v>0</v>
      </c>
      <c r="BA72" s="685">
        <v>0</v>
      </c>
      <c r="BB72" s="685">
        <v>0</v>
      </c>
    </row>
    <row r="73" spans="1:54" hidden="1" x14ac:dyDescent="0.25">
      <c r="A73" s="1166" t="s">
        <v>34</v>
      </c>
      <c r="B73" s="1009"/>
      <c r="C73" s="1166" t="s">
        <v>314</v>
      </c>
      <c r="D73" s="1009"/>
      <c r="E73" s="1166" t="s">
        <v>312</v>
      </c>
      <c r="F73" s="1009"/>
      <c r="G73" s="1166" t="s">
        <v>321</v>
      </c>
      <c r="H73" s="1009"/>
      <c r="I73" s="1166" t="s">
        <v>327</v>
      </c>
      <c r="J73" s="1009"/>
      <c r="K73" s="1009"/>
      <c r="L73" s="1166" t="s">
        <v>314</v>
      </c>
      <c r="M73" s="1009"/>
      <c r="N73" s="1009"/>
      <c r="O73" s="1166"/>
      <c r="P73" s="1009"/>
      <c r="Q73" s="1166"/>
      <c r="R73" s="1009"/>
      <c r="S73" s="1167" t="s">
        <v>62</v>
      </c>
      <c r="T73" s="1009"/>
      <c r="U73" s="1009"/>
      <c r="V73" s="1009"/>
      <c r="W73" s="1009"/>
      <c r="X73" s="1009"/>
      <c r="Y73" s="1009"/>
      <c r="Z73" s="1009"/>
      <c r="AA73" s="1166" t="s">
        <v>305</v>
      </c>
      <c r="AB73" s="1009"/>
      <c r="AC73" s="1009"/>
      <c r="AD73" s="1009"/>
      <c r="AE73" s="1009"/>
      <c r="AF73" s="1166" t="s">
        <v>306</v>
      </c>
      <c r="AG73" s="1009"/>
      <c r="AH73" s="1009"/>
      <c r="AI73" s="531" t="s">
        <v>85</v>
      </c>
      <c r="AJ73" s="1168" t="s">
        <v>307</v>
      </c>
      <c r="AK73" s="1009"/>
      <c r="AL73" s="1009"/>
      <c r="AM73" s="1009"/>
      <c r="AN73" s="1009"/>
      <c r="AO73" s="1009"/>
      <c r="AP73" s="530">
        <v>6376304</v>
      </c>
      <c r="AQ73" s="686">
        <v>0</v>
      </c>
      <c r="AR73" s="530">
        <v>158429</v>
      </c>
      <c r="AS73" s="686">
        <v>0</v>
      </c>
      <c r="AT73" s="686">
        <v>0</v>
      </c>
      <c r="AU73" s="686">
        <v>0</v>
      </c>
      <c r="AV73" s="686">
        <v>0</v>
      </c>
      <c r="AW73" s="686">
        <v>0</v>
      </c>
      <c r="AX73" s="686">
        <v>0</v>
      </c>
      <c r="AY73" s="686">
        <v>0</v>
      </c>
      <c r="AZ73" s="686">
        <v>0</v>
      </c>
      <c r="BA73" s="686">
        <v>0</v>
      </c>
      <c r="BB73" s="686">
        <v>0</v>
      </c>
    </row>
    <row r="74" spans="1:54" hidden="1" x14ac:dyDescent="0.25">
      <c r="A74" s="1166" t="s">
        <v>34</v>
      </c>
      <c r="B74" s="1009"/>
      <c r="C74" s="1166" t="s">
        <v>314</v>
      </c>
      <c r="D74" s="1009"/>
      <c r="E74" s="1166" t="s">
        <v>312</v>
      </c>
      <c r="F74" s="1009"/>
      <c r="G74" s="1166" t="s">
        <v>321</v>
      </c>
      <c r="H74" s="1009"/>
      <c r="I74" s="1166" t="s">
        <v>327</v>
      </c>
      <c r="J74" s="1009"/>
      <c r="K74" s="1009"/>
      <c r="L74" s="1166" t="s">
        <v>321</v>
      </c>
      <c r="M74" s="1009"/>
      <c r="N74" s="1009"/>
      <c r="O74" s="1166"/>
      <c r="P74" s="1009"/>
      <c r="Q74" s="1166"/>
      <c r="R74" s="1009"/>
      <c r="S74" s="1167" t="s">
        <v>63</v>
      </c>
      <c r="T74" s="1009"/>
      <c r="U74" s="1009"/>
      <c r="V74" s="1009"/>
      <c r="W74" s="1009"/>
      <c r="X74" s="1009"/>
      <c r="Y74" s="1009"/>
      <c r="Z74" s="1009"/>
      <c r="AA74" s="1166" t="s">
        <v>305</v>
      </c>
      <c r="AB74" s="1009"/>
      <c r="AC74" s="1009"/>
      <c r="AD74" s="1009"/>
      <c r="AE74" s="1009"/>
      <c r="AF74" s="1166" t="s">
        <v>306</v>
      </c>
      <c r="AG74" s="1009"/>
      <c r="AH74" s="1009"/>
      <c r="AI74" s="531" t="s">
        <v>85</v>
      </c>
      <c r="AJ74" s="1168" t="s">
        <v>307</v>
      </c>
      <c r="AK74" s="1009"/>
      <c r="AL74" s="1009"/>
      <c r="AM74" s="1009"/>
      <c r="AN74" s="1009"/>
      <c r="AO74" s="1009"/>
      <c r="AP74" s="530">
        <v>324023696</v>
      </c>
      <c r="AQ74" s="686">
        <v>0</v>
      </c>
      <c r="AR74" s="530">
        <v>16580008</v>
      </c>
      <c r="AS74" s="686">
        <v>0</v>
      </c>
      <c r="AT74" s="686">
        <v>0</v>
      </c>
      <c r="AU74" s="686">
        <v>0</v>
      </c>
      <c r="AV74" s="686">
        <v>0</v>
      </c>
      <c r="AW74" s="686">
        <v>0</v>
      </c>
      <c r="AX74" s="686">
        <v>0</v>
      </c>
      <c r="AY74" s="686">
        <v>0</v>
      </c>
      <c r="AZ74" s="686">
        <v>0</v>
      </c>
      <c r="BA74" s="686">
        <v>0</v>
      </c>
      <c r="BB74" s="686">
        <v>0</v>
      </c>
    </row>
    <row r="75" spans="1:54" hidden="1" x14ac:dyDescent="0.25">
      <c r="A75" s="1166" t="s">
        <v>34</v>
      </c>
      <c r="B75" s="1009"/>
      <c r="C75" s="1166" t="s">
        <v>314</v>
      </c>
      <c r="D75" s="1009"/>
      <c r="E75" s="1166" t="s">
        <v>312</v>
      </c>
      <c r="F75" s="1009"/>
      <c r="G75" s="1166" t="s">
        <v>321</v>
      </c>
      <c r="H75" s="1009"/>
      <c r="I75" s="1166" t="s">
        <v>327</v>
      </c>
      <c r="J75" s="1009"/>
      <c r="K75" s="1009"/>
      <c r="L75" s="1166" t="s">
        <v>43</v>
      </c>
      <c r="M75" s="1009"/>
      <c r="N75" s="1009"/>
      <c r="O75" s="1166"/>
      <c r="P75" s="1009"/>
      <c r="Q75" s="1166"/>
      <c r="R75" s="1009"/>
      <c r="S75" s="1167" t="s">
        <v>64</v>
      </c>
      <c r="T75" s="1009"/>
      <c r="U75" s="1009"/>
      <c r="V75" s="1009"/>
      <c r="W75" s="1009"/>
      <c r="X75" s="1009"/>
      <c r="Y75" s="1009"/>
      <c r="Z75" s="1009"/>
      <c r="AA75" s="1166" t="s">
        <v>305</v>
      </c>
      <c r="AB75" s="1009"/>
      <c r="AC75" s="1009"/>
      <c r="AD75" s="1009"/>
      <c r="AE75" s="1009"/>
      <c r="AF75" s="1166" t="s">
        <v>306</v>
      </c>
      <c r="AG75" s="1009"/>
      <c r="AH75" s="1009"/>
      <c r="AI75" s="531" t="s">
        <v>85</v>
      </c>
      <c r="AJ75" s="1168" t="s">
        <v>307</v>
      </c>
      <c r="AK75" s="1009"/>
      <c r="AL75" s="1009"/>
      <c r="AM75" s="1009"/>
      <c r="AN75" s="1009"/>
      <c r="AO75" s="1009"/>
      <c r="AP75" s="530">
        <v>10000000</v>
      </c>
      <c r="AQ75" s="686">
        <v>0</v>
      </c>
      <c r="AR75" s="530">
        <v>10000000</v>
      </c>
      <c r="AS75" s="686">
        <v>0</v>
      </c>
      <c r="AT75" s="686">
        <v>0</v>
      </c>
      <c r="AU75" s="686">
        <v>0</v>
      </c>
      <c r="AV75" s="686">
        <v>0</v>
      </c>
      <c r="AW75" s="686">
        <v>0</v>
      </c>
      <c r="AX75" s="686">
        <v>0</v>
      </c>
      <c r="AY75" s="686">
        <v>0</v>
      </c>
      <c r="AZ75" s="686">
        <v>0</v>
      </c>
      <c r="BA75" s="686">
        <v>0</v>
      </c>
      <c r="BB75" s="686">
        <v>0</v>
      </c>
    </row>
    <row r="76" spans="1:54" hidden="1" x14ac:dyDescent="0.25">
      <c r="A76" s="1166" t="s">
        <v>34</v>
      </c>
      <c r="B76" s="1009"/>
      <c r="C76" s="1166" t="s">
        <v>314</v>
      </c>
      <c r="D76" s="1009"/>
      <c r="E76" s="1166" t="s">
        <v>312</v>
      </c>
      <c r="F76" s="1009"/>
      <c r="G76" s="1166" t="s">
        <v>321</v>
      </c>
      <c r="H76" s="1009"/>
      <c r="I76" s="1166" t="s">
        <v>327</v>
      </c>
      <c r="J76" s="1009"/>
      <c r="K76" s="1009"/>
      <c r="L76" s="1166" t="s">
        <v>328</v>
      </c>
      <c r="M76" s="1009"/>
      <c r="N76" s="1009"/>
      <c r="O76" s="1166"/>
      <c r="P76" s="1009"/>
      <c r="Q76" s="1166"/>
      <c r="R76" s="1009"/>
      <c r="S76" s="1167" t="s">
        <v>65</v>
      </c>
      <c r="T76" s="1009"/>
      <c r="U76" s="1009"/>
      <c r="V76" s="1009"/>
      <c r="W76" s="1009"/>
      <c r="X76" s="1009"/>
      <c r="Y76" s="1009"/>
      <c r="Z76" s="1009"/>
      <c r="AA76" s="1166" t="s">
        <v>305</v>
      </c>
      <c r="AB76" s="1009"/>
      <c r="AC76" s="1009"/>
      <c r="AD76" s="1009"/>
      <c r="AE76" s="1009"/>
      <c r="AF76" s="1166" t="s">
        <v>306</v>
      </c>
      <c r="AG76" s="1009"/>
      <c r="AH76" s="1009"/>
      <c r="AI76" s="531" t="s">
        <v>85</v>
      </c>
      <c r="AJ76" s="1168" t="s">
        <v>307</v>
      </c>
      <c r="AK76" s="1009"/>
      <c r="AL76" s="1009"/>
      <c r="AM76" s="1009"/>
      <c r="AN76" s="1009"/>
      <c r="AO76" s="1009"/>
      <c r="AP76" s="530">
        <v>600000</v>
      </c>
      <c r="AQ76" s="686">
        <v>0</v>
      </c>
      <c r="AR76" s="530">
        <v>600000</v>
      </c>
      <c r="AS76" s="686">
        <v>0</v>
      </c>
      <c r="AT76" s="686">
        <v>0</v>
      </c>
      <c r="AU76" s="686">
        <v>0</v>
      </c>
      <c r="AV76" s="686">
        <v>0</v>
      </c>
      <c r="AW76" s="686">
        <v>0</v>
      </c>
      <c r="AX76" s="686">
        <v>0</v>
      </c>
      <c r="AY76" s="686">
        <v>0</v>
      </c>
      <c r="AZ76" s="686">
        <v>0</v>
      </c>
      <c r="BA76" s="686">
        <v>0</v>
      </c>
      <c r="BB76" s="686">
        <v>0</v>
      </c>
    </row>
    <row r="77" spans="1:54" hidden="1" x14ac:dyDescent="0.25">
      <c r="A77" s="1170" t="s">
        <v>34</v>
      </c>
      <c r="B77" s="1009"/>
      <c r="C77" s="1170" t="s">
        <v>314</v>
      </c>
      <c r="D77" s="1009"/>
      <c r="E77" s="1170" t="s">
        <v>312</v>
      </c>
      <c r="F77" s="1009"/>
      <c r="G77" s="1170" t="s">
        <v>321</v>
      </c>
      <c r="H77" s="1009"/>
      <c r="I77" s="1170" t="s">
        <v>329</v>
      </c>
      <c r="J77" s="1009"/>
      <c r="K77" s="1009"/>
      <c r="L77" s="1170"/>
      <c r="M77" s="1009"/>
      <c r="N77" s="1009"/>
      <c r="O77" s="1170"/>
      <c r="P77" s="1009"/>
      <c r="Q77" s="1170"/>
      <c r="R77" s="1009"/>
      <c r="S77" s="1169" t="s">
        <v>236</v>
      </c>
      <c r="T77" s="1009"/>
      <c r="U77" s="1009"/>
      <c r="V77" s="1009"/>
      <c r="W77" s="1009"/>
      <c r="X77" s="1009"/>
      <c r="Y77" s="1009"/>
      <c r="Z77" s="1009"/>
      <c r="AA77" s="1170" t="s">
        <v>305</v>
      </c>
      <c r="AB77" s="1009"/>
      <c r="AC77" s="1009"/>
      <c r="AD77" s="1009"/>
      <c r="AE77" s="1009"/>
      <c r="AF77" s="1170" t="s">
        <v>306</v>
      </c>
      <c r="AG77" s="1009"/>
      <c r="AH77" s="1009"/>
      <c r="AI77" s="534" t="s">
        <v>85</v>
      </c>
      <c r="AJ77" s="1171" t="s">
        <v>307</v>
      </c>
      <c r="AK77" s="1009"/>
      <c r="AL77" s="1009"/>
      <c r="AM77" s="1009"/>
      <c r="AN77" s="1009"/>
      <c r="AO77" s="1009"/>
      <c r="AP77" s="533">
        <v>2000000</v>
      </c>
      <c r="AQ77" s="685">
        <v>0</v>
      </c>
      <c r="AR77" s="533">
        <v>2000000</v>
      </c>
      <c r="AS77" s="685">
        <v>0</v>
      </c>
      <c r="AT77" s="685">
        <v>0</v>
      </c>
      <c r="AU77" s="685">
        <v>0</v>
      </c>
      <c r="AV77" s="685">
        <v>0</v>
      </c>
      <c r="AW77" s="685">
        <v>0</v>
      </c>
      <c r="AX77" s="685">
        <v>0</v>
      </c>
      <c r="AY77" s="685">
        <v>0</v>
      </c>
      <c r="AZ77" s="685">
        <v>0</v>
      </c>
      <c r="BA77" s="685">
        <v>0</v>
      </c>
      <c r="BB77" s="685">
        <v>0</v>
      </c>
    </row>
    <row r="78" spans="1:54" hidden="1" x14ac:dyDescent="0.25">
      <c r="A78" s="1166" t="s">
        <v>34</v>
      </c>
      <c r="B78" s="1009"/>
      <c r="C78" s="1166" t="s">
        <v>314</v>
      </c>
      <c r="D78" s="1009"/>
      <c r="E78" s="1166" t="s">
        <v>312</v>
      </c>
      <c r="F78" s="1009"/>
      <c r="G78" s="1166" t="s">
        <v>321</v>
      </c>
      <c r="H78" s="1009"/>
      <c r="I78" s="1166" t="s">
        <v>329</v>
      </c>
      <c r="J78" s="1009"/>
      <c r="K78" s="1009"/>
      <c r="L78" s="1166" t="s">
        <v>311</v>
      </c>
      <c r="M78" s="1009"/>
      <c r="N78" s="1009"/>
      <c r="O78" s="1166"/>
      <c r="P78" s="1009"/>
      <c r="Q78" s="1166"/>
      <c r="R78" s="1009"/>
      <c r="S78" s="1167" t="s">
        <v>66</v>
      </c>
      <c r="T78" s="1009"/>
      <c r="U78" s="1009"/>
      <c r="V78" s="1009"/>
      <c r="W78" s="1009"/>
      <c r="X78" s="1009"/>
      <c r="Y78" s="1009"/>
      <c r="Z78" s="1009"/>
      <c r="AA78" s="1166" t="s">
        <v>305</v>
      </c>
      <c r="AB78" s="1009"/>
      <c r="AC78" s="1009"/>
      <c r="AD78" s="1009"/>
      <c r="AE78" s="1009"/>
      <c r="AF78" s="1166" t="s">
        <v>306</v>
      </c>
      <c r="AG78" s="1009"/>
      <c r="AH78" s="1009"/>
      <c r="AI78" s="531" t="s">
        <v>85</v>
      </c>
      <c r="AJ78" s="1168" t="s">
        <v>307</v>
      </c>
      <c r="AK78" s="1009"/>
      <c r="AL78" s="1009"/>
      <c r="AM78" s="1009"/>
      <c r="AN78" s="1009"/>
      <c r="AO78" s="1009"/>
      <c r="AP78" s="530">
        <v>1000000</v>
      </c>
      <c r="AQ78" s="686">
        <v>0</v>
      </c>
      <c r="AR78" s="530">
        <v>1000000</v>
      </c>
      <c r="AS78" s="686">
        <v>0</v>
      </c>
      <c r="AT78" s="686">
        <v>0</v>
      </c>
      <c r="AU78" s="686">
        <v>0</v>
      </c>
      <c r="AV78" s="686">
        <v>0</v>
      </c>
      <c r="AW78" s="686">
        <v>0</v>
      </c>
      <c r="AX78" s="686">
        <v>0</v>
      </c>
      <c r="AY78" s="686">
        <v>0</v>
      </c>
      <c r="AZ78" s="686">
        <v>0</v>
      </c>
      <c r="BA78" s="686">
        <v>0</v>
      </c>
      <c r="BB78" s="686">
        <v>0</v>
      </c>
    </row>
    <row r="79" spans="1:54" hidden="1" x14ac:dyDescent="0.25">
      <c r="A79" s="1166" t="s">
        <v>34</v>
      </c>
      <c r="B79" s="1009"/>
      <c r="C79" s="1166" t="s">
        <v>314</v>
      </c>
      <c r="D79" s="1009"/>
      <c r="E79" s="1166" t="s">
        <v>312</v>
      </c>
      <c r="F79" s="1009"/>
      <c r="G79" s="1166" t="s">
        <v>321</v>
      </c>
      <c r="H79" s="1009"/>
      <c r="I79" s="1166" t="s">
        <v>329</v>
      </c>
      <c r="J79" s="1009"/>
      <c r="K79" s="1009"/>
      <c r="L79" s="1166" t="s">
        <v>314</v>
      </c>
      <c r="M79" s="1009"/>
      <c r="N79" s="1009"/>
      <c r="O79" s="1166"/>
      <c r="P79" s="1009"/>
      <c r="Q79" s="1166"/>
      <c r="R79" s="1009"/>
      <c r="S79" s="1167" t="s">
        <v>67</v>
      </c>
      <c r="T79" s="1009"/>
      <c r="U79" s="1009"/>
      <c r="V79" s="1009"/>
      <c r="W79" s="1009"/>
      <c r="X79" s="1009"/>
      <c r="Y79" s="1009"/>
      <c r="Z79" s="1009"/>
      <c r="AA79" s="1166" t="s">
        <v>305</v>
      </c>
      <c r="AB79" s="1009"/>
      <c r="AC79" s="1009"/>
      <c r="AD79" s="1009"/>
      <c r="AE79" s="1009"/>
      <c r="AF79" s="1166" t="s">
        <v>306</v>
      </c>
      <c r="AG79" s="1009"/>
      <c r="AH79" s="1009"/>
      <c r="AI79" s="531" t="s">
        <v>85</v>
      </c>
      <c r="AJ79" s="1168" t="s">
        <v>307</v>
      </c>
      <c r="AK79" s="1009"/>
      <c r="AL79" s="1009"/>
      <c r="AM79" s="1009"/>
      <c r="AN79" s="1009"/>
      <c r="AO79" s="1009"/>
      <c r="AP79" s="530">
        <v>1000000</v>
      </c>
      <c r="AQ79" s="686">
        <v>0</v>
      </c>
      <c r="AR79" s="530">
        <v>1000000</v>
      </c>
      <c r="AS79" s="686">
        <v>0</v>
      </c>
      <c r="AT79" s="686">
        <v>0</v>
      </c>
      <c r="AU79" s="686">
        <v>0</v>
      </c>
      <c r="AV79" s="686">
        <v>0</v>
      </c>
      <c r="AW79" s="686">
        <v>0</v>
      </c>
      <c r="AX79" s="686">
        <v>0</v>
      </c>
      <c r="AY79" s="686">
        <v>0</v>
      </c>
      <c r="AZ79" s="686">
        <v>0</v>
      </c>
      <c r="BA79" s="686">
        <v>0</v>
      </c>
      <c r="BB79" s="686">
        <v>0</v>
      </c>
    </row>
    <row r="80" spans="1:54" hidden="1" x14ac:dyDescent="0.25">
      <c r="A80" s="1166" t="s">
        <v>34</v>
      </c>
      <c r="B80" s="1009"/>
      <c r="C80" s="1166" t="s">
        <v>314</v>
      </c>
      <c r="D80" s="1009"/>
      <c r="E80" s="1166" t="s">
        <v>312</v>
      </c>
      <c r="F80" s="1009"/>
      <c r="G80" s="1166" t="s">
        <v>315</v>
      </c>
      <c r="H80" s="1009"/>
      <c r="I80" s="1166"/>
      <c r="J80" s="1009"/>
      <c r="K80" s="1009"/>
      <c r="L80" s="1166"/>
      <c r="M80" s="1009"/>
      <c r="N80" s="1009"/>
      <c r="O80" s="1166"/>
      <c r="P80" s="1009"/>
      <c r="Q80" s="1166"/>
      <c r="R80" s="1009"/>
      <c r="S80" s="1167" t="s">
        <v>238</v>
      </c>
      <c r="T80" s="1009"/>
      <c r="U80" s="1009"/>
      <c r="V80" s="1009"/>
      <c r="W80" s="1009"/>
      <c r="X80" s="1009"/>
      <c r="Y80" s="1009"/>
      <c r="Z80" s="1009"/>
      <c r="AA80" s="1166" t="s">
        <v>305</v>
      </c>
      <c r="AB80" s="1009"/>
      <c r="AC80" s="1009"/>
      <c r="AD80" s="1009"/>
      <c r="AE80" s="1009"/>
      <c r="AF80" s="1166" t="s">
        <v>306</v>
      </c>
      <c r="AG80" s="1009"/>
      <c r="AH80" s="1009"/>
      <c r="AI80" s="531" t="s">
        <v>85</v>
      </c>
      <c r="AJ80" s="1168" t="s">
        <v>307</v>
      </c>
      <c r="AK80" s="1009"/>
      <c r="AL80" s="1009"/>
      <c r="AM80" s="1009"/>
      <c r="AN80" s="1009"/>
      <c r="AO80" s="1009"/>
      <c r="AP80" s="530">
        <v>14242414179</v>
      </c>
      <c r="AQ80" s="530">
        <v>850860984</v>
      </c>
      <c r="AR80" s="530">
        <v>2763898541.8200002</v>
      </c>
      <c r="AS80" s="530">
        <v>-145000000</v>
      </c>
      <c r="AT80" s="530">
        <v>192849825</v>
      </c>
      <c r="AU80" s="530">
        <v>658011159</v>
      </c>
      <c r="AV80" s="530">
        <v>683344920</v>
      </c>
      <c r="AW80" s="530">
        <v>-490495095</v>
      </c>
      <c r="AX80" s="530">
        <v>700018232</v>
      </c>
      <c r="AY80" s="530">
        <v>-16673312</v>
      </c>
      <c r="AZ80" s="530">
        <v>700018232</v>
      </c>
      <c r="BA80" s="686">
        <v>0</v>
      </c>
      <c r="BB80" s="530">
        <v>486736</v>
      </c>
    </row>
    <row r="81" spans="1:54" x14ac:dyDescent="0.25">
      <c r="A81" s="1170" t="s">
        <v>34</v>
      </c>
      <c r="B81" s="1009"/>
      <c r="C81" s="1170" t="s">
        <v>314</v>
      </c>
      <c r="D81" s="1009"/>
      <c r="E81" s="1170" t="s">
        <v>312</v>
      </c>
      <c r="F81" s="1009"/>
      <c r="G81" s="1170" t="s">
        <v>315</v>
      </c>
      <c r="H81" s="1009"/>
      <c r="I81" s="1170"/>
      <c r="J81" s="1009"/>
      <c r="K81" s="1009"/>
      <c r="L81" s="1170"/>
      <c r="M81" s="1009"/>
      <c r="N81" s="1009"/>
      <c r="O81" s="1170"/>
      <c r="P81" s="1009"/>
      <c r="Q81" s="1170"/>
      <c r="R81" s="1009"/>
      <c r="S81" s="1169" t="s">
        <v>238</v>
      </c>
      <c r="T81" s="1009"/>
      <c r="U81" s="1009"/>
      <c r="V81" s="1009"/>
      <c r="W81" s="1009"/>
      <c r="X81" s="1009"/>
      <c r="Y81" s="1009"/>
      <c r="Z81" s="1009"/>
      <c r="AA81" s="1170" t="s">
        <v>305</v>
      </c>
      <c r="AB81" s="1009"/>
      <c r="AC81" s="1009"/>
      <c r="AD81" s="1009"/>
      <c r="AE81" s="1009"/>
      <c r="AF81" s="1170" t="s">
        <v>306</v>
      </c>
      <c r="AG81" s="1009"/>
      <c r="AH81" s="1009"/>
      <c r="AI81" s="534" t="s">
        <v>335</v>
      </c>
      <c r="AJ81" s="1171" t="s">
        <v>353</v>
      </c>
      <c r="AK81" s="1009"/>
      <c r="AL81" s="1009"/>
      <c r="AM81" s="1009"/>
      <c r="AN81" s="1009"/>
      <c r="AO81" s="1009"/>
      <c r="AP81" s="533">
        <v>4021085821</v>
      </c>
      <c r="AQ81" s="533">
        <v>1674050843</v>
      </c>
      <c r="AR81" s="533">
        <v>1772034978</v>
      </c>
      <c r="AS81" s="685">
        <v>0</v>
      </c>
      <c r="AT81" s="533">
        <v>324598665</v>
      </c>
      <c r="AU81" s="533">
        <v>1349452178</v>
      </c>
      <c r="AV81" s="533">
        <v>2555366</v>
      </c>
      <c r="AW81" s="533">
        <v>322043299</v>
      </c>
      <c r="AX81" s="685">
        <v>0</v>
      </c>
      <c r="AY81" s="533">
        <v>2555366</v>
      </c>
      <c r="AZ81" s="685">
        <v>0</v>
      </c>
      <c r="BA81" s="685">
        <v>0</v>
      </c>
      <c r="BB81" s="685">
        <v>0</v>
      </c>
    </row>
    <row r="82" spans="1:54" hidden="1" x14ac:dyDescent="0.25">
      <c r="A82" s="1170" t="s">
        <v>34</v>
      </c>
      <c r="B82" s="1009"/>
      <c r="C82" s="1170" t="s">
        <v>314</v>
      </c>
      <c r="D82" s="1009"/>
      <c r="E82" s="1170" t="s">
        <v>312</v>
      </c>
      <c r="F82" s="1009"/>
      <c r="G82" s="1170" t="s">
        <v>315</v>
      </c>
      <c r="H82" s="1009"/>
      <c r="I82" s="1170" t="s">
        <v>311</v>
      </c>
      <c r="J82" s="1009"/>
      <c r="K82" s="1009"/>
      <c r="L82" s="1170"/>
      <c r="M82" s="1009"/>
      <c r="N82" s="1009"/>
      <c r="O82" s="1170"/>
      <c r="P82" s="1009"/>
      <c r="Q82" s="1170"/>
      <c r="R82" s="1009"/>
      <c r="S82" s="1169" t="s">
        <v>241</v>
      </c>
      <c r="T82" s="1009"/>
      <c r="U82" s="1009"/>
      <c r="V82" s="1009"/>
      <c r="W82" s="1009"/>
      <c r="X82" s="1009"/>
      <c r="Y82" s="1009"/>
      <c r="Z82" s="1009"/>
      <c r="AA82" s="1170" t="s">
        <v>305</v>
      </c>
      <c r="AB82" s="1009"/>
      <c r="AC82" s="1009"/>
      <c r="AD82" s="1009"/>
      <c r="AE82" s="1009"/>
      <c r="AF82" s="1170" t="s">
        <v>306</v>
      </c>
      <c r="AG82" s="1009"/>
      <c r="AH82" s="1009"/>
      <c r="AI82" s="534" t="s">
        <v>85</v>
      </c>
      <c r="AJ82" s="1171" t="s">
        <v>307</v>
      </c>
      <c r="AK82" s="1009"/>
      <c r="AL82" s="1009"/>
      <c r="AM82" s="1009"/>
      <c r="AN82" s="1009"/>
      <c r="AO82" s="1009"/>
      <c r="AP82" s="533">
        <v>307000000</v>
      </c>
      <c r="AQ82" s="685">
        <v>0</v>
      </c>
      <c r="AR82" s="533">
        <v>75357390.849999994</v>
      </c>
      <c r="AS82" s="685">
        <v>0</v>
      </c>
      <c r="AT82" s="685">
        <v>0</v>
      </c>
      <c r="AU82" s="685">
        <v>0</v>
      </c>
      <c r="AV82" s="685">
        <v>0</v>
      </c>
      <c r="AW82" s="685">
        <v>0</v>
      </c>
      <c r="AX82" s="685">
        <v>0</v>
      </c>
      <c r="AY82" s="685">
        <v>0</v>
      </c>
      <c r="AZ82" s="685">
        <v>0</v>
      </c>
      <c r="BA82" s="685">
        <v>0</v>
      </c>
      <c r="BB82" s="685">
        <v>0</v>
      </c>
    </row>
    <row r="83" spans="1:54" x14ac:dyDescent="0.25">
      <c r="A83" s="1170" t="s">
        <v>34</v>
      </c>
      <c r="B83" s="1009"/>
      <c r="C83" s="1170" t="s">
        <v>314</v>
      </c>
      <c r="D83" s="1009"/>
      <c r="E83" s="1170" t="s">
        <v>312</v>
      </c>
      <c r="F83" s="1009"/>
      <c r="G83" s="1170" t="s">
        <v>315</v>
      </c>
      <c r="H83" s="1009"/>
      <c r="I83" s="1170" t="s">
        <v>311</v>
      </c>
      <c r="J83" s="1009"/>
      <c r="K83" s="1009"/>
      <c r="L83" s="1170"/>
      <c r="M83" s="1009"/>
      <c r="N83" s="1009"/>
      <c r="O83" s="1170"/>
      <c r="P83" s="1009"/>
      <c r="Q83" s="1170"/>
      <c r="R83" s="1009"/>
      <c r="S83" s="1169" t="s">
        <v>241</v>
      </c>
      <c r="T83" s="1009"/>
      <c r="U83" s="1009"/>
      <c r="V83" s="1009"/>
      <c r="W83" s="1009"/>
      <c r="X83" s="1009"/>
      <c r="Y83" s="1009"/>
      <c r="Z83" s="1009"/>
      <c r="AA83" s="1170" t="s">
        <v>305</v>
      </c>
      <c r="AB83" s="1009"/>
      <c r="AC83" s="1009"/>
      <c r="AD83" s="1009"/>
      <c r="AE83" s="1009"/>
      <c r="AF83" s="1170" t="s">
        <v>306</v>
      </c>
      <c r="AG83" s="1009"/>
      <c r="AH83" s="1009"/>
      <c r="AI83" s="534" t="s">
        <v>335</v>
      </c>
      <c r="AJ83" s="1171" t="s">
        <v>353</v>
      </c>
      <c r="AK83" s="1009"/>
      <c r="AL83" s="1009"/>
      <c r="AM83" s="1009"/>
      <c r="AN83" s="1009"/>
      <c r="AO83" s="1009"/>
      <c r="AP83" s="533">
        <v>986000000</v>
      </c>
      <c r="AQ83" s="533">
        <v>529970000</v>
      </c>
      <c r="AR83" s="533">
        <v>456030000</v>
      </c>
      <c r="AS83" s="685">
        <v>0</v>
      </c>
      <c r="AT83" s="685">
        <v>0</v>
      </c>
      <c r="AU83" s="533">
        <v>529970000</v>
      </c>
      <c r="AV83" s="685">
        <v>0</v>
      </c>
      <c r="AW83" s="685">
        <v>0</v>
      </c>
      <c r="AX83" s="685">
        <v>0</v>
      </c>
      <c r="AY83" s="685">
        <v>0</v>
      </c>
      <c r="AZ83" s="685">
        <v>0</v>
      </c>
      <c r="BA83" s="685">
        <v>0</v>
      </c>
      <c r="BB83" s="685">
        <v>0</v>
      </c>
    </row>
    <row r="84" spans="1:54" x14ac:dyDescent="0.25">
      <c r="A84" s="1166" t="s">
        <v>34</v>
      </c>
      <c r="B84" s="1009"/>
      <c r="C84" s="1166" t="s">
        <v>314</v>
      </c>
      <c r="D84" s="1009"/>
      <c r="E84" s="1166" t="s">
        <v>312</v>
      </c>
      <c r="F84" s="1009"/>
      <c r="G84" s="1166" t="s">
        <v>315</v>
      </c>
      <c r="H84" s="1009"/>
      <c r="I84" s="1166" t="s">
        <v>311</v>
      </c>
      <c r="J84" s="1009"/>
      <c r="K84" s="1009"/>
      <c r="L84" s="1166" t="s">
        <v>321</v>
      </c>
      <c r="M84" s="1009"/>
      <c r="N84" s="1009"/>
      <c r="O84" s="1166"/>
      <c r="P84" s="1009"/>
      <c r="Q84" s="1166"/>
      <c r="R84" s="1009"/>
      <c r="S84" s="1167" t="s">
        <v>689</v>
      </c>
      <c r="T84" s="1009"/>
      <c r="U84" s="1009"/>
      <c r="V84" s="1009"/>
      <c r="W84" s="1009"/>
      <c r="X84" s="1009"/>
      <c r="Y84" s="1009"/>
      <c r="Z84" s="1009"/>
      <c r="AA84" s="1166" t="s">
        <v>305</v>
      </c>
      <c r="AB84" s="1009"/>
      <c r="AC84" s="1009"/>
      <c r="AD84" s="1009"/>
      <c r="AE84" s="1009"/>
      <c r="AF84" s="1166" t="s">
        <v>306</v>
      </c>
      <c r="AG84" s="1009"/>
      <c r="AH84" s="1009"/>
      <c r="AI84" s="531" t="s">
        <v>335</v>
      </c>
      <c r="AJ84" s="1168" t="s">
        <v>353</v>
      </c>
      <c r="AK84" s="1009"/>
      <c r="AL84" s="1009"/>
      <c r="AM84" s="1009"/>
      <c r="AN84" s="1009"/>
      <c r="AO84" s="1009"/>
      <c r="AP84" s="530">
        <v>6000000</v>
      </c>
      <c r="AQ84" s="686">
        <v>0</v>
      </c>
      <c r="AR84" s="530">
        <v>6000000</v>
      </c>
      <c r="AS84" s="686">
        <v>0</v>
      </c>
      <c r="AT84" s="686">
        <v>0</v>
      </c>
      <c r="AU84" s="686">
        <v>0</v>
      </c>
      <c r="AV84" s="686">
        <v>0</v>
      </c>
      <c r="AW84" s="686">
        <v>0</v>
      </c>
      <c r="AX84" s="686">
        <v>0</v>
      </c>
      <c r="AY84" s="686">
        <v>0</v>
      </c>
      <c r="AZ84" s="686">
        <v>0</v>
      </c>
      <c r="BA84" s="686">
        <v>0</v>
      </c>
      <c r="BB84" s="686">
        <v>0</v>
      </c>
    </row>
    <row r="85" spans="1:54" hidden="1" x14ac:dyDescent="0.25">
      <c r="A85" s="1166" t="s">
        <v>34</v>
      </c>
      <c r="B85" s="1009"/>
      <c r="C85" s="1166" t="s">
        <v>314</v>
      </c>
      <c r="D85" s="1009"/>
      <c r="E85" s="1166" t="s">
        <v>312</v>
      </c>
      <c r="F85" s="1009"/>
      <c r="G85" s="1166" t="s">
        <v>315</v>
      </c>
      <c r="H85" s="1009"/>
      <c r="I85" s="1166" t="s">
        <v>311</v>
      </c>
      <c r="J85" s="1009"/>
      <c r="K85" s="1009"/>
      <c r="L85" s="1166" t="s">
        <v>324</v>
      </c>
      <c r="M85" s="1009"/>
      <c r="N85" s="1009"/>
      <c r="O85" s="1166"/>
      <c r="P85" s="1009"/>
      <c r="Q85" s="1166"/>
      <c r="R85" s="1009"/>
      <c r="S85" s="1167" t="s">
        <v>68</v>
      </c>
      <c r="T85" s="1009"/>
      <c r="U85" s="1009"/>
      <c r="V85" s="1009"/>
      <c r="W85" s="1009"/>
      <c r="X85" s="1009"/>
      <c r="Y85" s="1009"/>
      <c r="Z85" s="1009"/>
      <c r="AA85" s="1166" t="s">
        <v>305</v>
      </c>
      <c r="AB85" s="1009"/>
      <c r="AC85" s="1009"/>
      <c r="AD85" s="1009"/>
      <c r="AE85" s="1009"/>
      <c r="AF85" s="1166" t="s">
        <v>306</v>
      </c>
      <c r="AG85" s="1009"/>
      <c r="AH85" s="1009"/>
      <c r="AI85" s="531" t="s">
        <v>85</v>
      </c>
      <c r="AJ85" s="1168" t="s">
        <v>307</v>
      </c>
      <c r="AK85" s="1009"/>
      <c r="AL85" s="1009"/>
      <c r="AM85" s="1009"/>
      <c r="AN85" s="1009"/>
      <c r="AO85" s="1009"/>
      <c r="AP85" s="530">
        <v>75000000</v>
      </c>
      <c r="AQ85" s="686">
        <v>0</v>
      </c>
      <c r="AR85" s="530">
        <v>74600000</v>
      </c>
      <c r="AS85" s="686">
        <v>0</v>
      </c>
      <c r="AT85" s="686">
        <v>0</v>
      </c>
      <c r="AU85" s="686">
        <v>0</v>
      </c>
      <c r="AV85" s="686">
        <v>0</v>
      </c>
      <c r="AW85" s="686">
        <v>0</v>
      </c>
      <c r="AX85" s="686">
        <v>0</v>
      </c>
      <c r="AY85" s="686">
        <v>0</v>
      </c>
      <c r="AZ85" s="686">
        <v>0</v>
      </c>
      <c r="BA85" s="686">
        <v>0</v>
      </c>
      <c r="BB85" s="686">
        <v>0</v>
      </c>
    </row>
    <row r="86" spans="1:54" x14ac:dyDescent="0.25">
      <c r="A86" s="1166" t="s">
        <v>34</v>
      </c>
      <c r="B86" s="1009"/>
      <c r="C86" s="1166" t="s">
        <v>314</v>
      </c>
      <c r="D86" s="1009"/>
      <c r="E86" s="1166" t="s">
        <v>312</v>
      </c>
      <c r="F86" s="1009"/>
      <c r="G86" s="1166" t="s">
        <v>315</v>
      </c>
      <c r="H86" s="1009"/>
      <c r="I86" s="1166" t="s">
        <v>311</v>
      </c>
      <c r="J86" s="1009"/>
      <c r="K86" s="1009"/>
      <c r="L86" s="1166" t="s">
        <v>324</v>
      </c>
      <c r="M86" s="1009"/>
      <c r="N86" s="1009"/>
      <c r="O86" s="1166"/>
      <c r="P86" s="1009"/>
      <c r="Q86" s="1166"/>
      <c r="R86" s="1009"/>
      <c r="S86" s="1167" t="s">
        <v>68</v>
      </c>
      <c r="T86" s="1009"/>
      <c r="U86" s="1009"/>
      <c r="V86" s="1009"/>
      <c r="W86" s="1009"/>
      <c r="X86" s="1009"/>
      <c r="Y86" s="1009"/>
      <c r="Z86" s="1009"/>
      <c r="AA86" s="1166" t="s">
        <v>305</v>
      </c>
      <c r="AB86" s="1009"/>
      <c r="AC86" s="1009"/>
      <c r="AD86" s="1009"/>
      <c r="AE86" s="1009"/>
      <c r="AF86" s="1166" t="s">
        <v>306</v>
      </c>
      <c r="AG86" s="1009"/>
      <c r="AH86" s="1009"/>
      <c r="AI86" s="531" t="s">
        <v>335</v>
      </c>
      <c r="AJ86" s="1168" t="s">
        <v>353</v>
      </c>
      <c r="AK86" s="1009"/>
      <c r="AL86" s="1009"/>
      <c r="AM86" s="1009"/>
      <c r="AN86" s="1009"/>
      <c r="AO86" s="1009"/>
      <c r="AP86" s="530">
        <v>500000000</v>
      </c>
      <c r="AQ86" s="530">
        <v>482320000</v>
      </c>
      <c r="AR86" s="530">
        <v>17680000</v>
      </c>
      <c r="AS86" s="686">
        <v>0</v>
      </c>
      <c r="AT86" s="686">
        <v>0</v>
      </c>
      <c r="AU86" s="530">
        <v>482320000</v>
      </c>
      <c r="AV86" s="686">
        <v>0</v>
      </c>
      <c r="AW86" s="686">
        <v>0</v>
      </c>
      <c r="AX86" s="686">
        <v>0</v>
      </c>
      <c r="AY86" s="686">
        <v>0</v>
      </c>
      <c r="AZ86" s="686">
        <v>0</v>
      </c>
      <c r="BA86" s="686">
        <v>0</v>
      </c>
      <c r="BB86" s="686">
        <v>0</v>
      </c>
    </row>
    <row r="87" spans="1:54" hidden="1" x14ac:dyDescent="0.25">
      <c r="A87" s="1166" t="s">
        <v>34</v>
      </c>
      <c r="B87" s="1009"/>
      <c r="C87" s="1166" t="s">
        <v>314</v>
      </c>
      <c r="D87" s="1009"/>
      <c r="E87" s="1166" t="s">
        <v>312</v>
      </c>
      <c r="F87" s="1009"/>
      <c r="G87" s="1166" t="s">
        <v>315</v>
      </c>
      <c r="H87" s="1009"/>
      <c r="I87" s="1166" t="s">
        <v>311</v>
      </c>
      <c r="J87" s="1009"/>
      <c r="K87" s="1009"/>
      <c r="L87" s="1166" t="s">
        <v>326</v>
      </c>
      <c r="M87" s="1009"/>
      <c r="N87" s="1009"/>
      <c r="O87" s="1166"/>
      <c r="P87" s="1009"/>
      <c r="Q87" s="1166"/>
      <c r="R87" s="1009"/>
      <c r="S87" s="1167" t="s">
        <v>69</v>
      </c>
      <c r="T87" s="1009"/>
      <c r="U87" s="1009"/>
      <c r="V87" s="1009"/>
      <c r="W87" s="1009"/>
      <c r="X87" s="1009"/>
      <c r="Y87" s="1009"/>
      <c r="Z87" s="1009"/>
      <c r="AA87" s="1166" t="s">
        <v>305</v>
      </c>
      <c r="AB87" s="1009"/>
      <c r="AC87" s="1009"/>
      <c r="AD87" s="1009"/>
      <c r="AE87" s="1009"/>
      <c r="AF87" s="1166" t="s">
        <v>306</v>
      </c>
      <c r="AG87" s="1009"/>
      <c r="AH87" s="1009"/>
      <c r="AI87" s="531" t="s">
        <v>85</v>
      </c>
      <c r="AJ87" s="1168" t="s">
        <v>307</v>
      </c>
      <c r="AK87" s="1009"/>
      <c r="AL87" s="1009"/>
      <c r="AM87" s="1009"/>
      <c r="AN87" s="1009"/>
      <c r="AO87" s="1009"/>
      <c r="AP87" s="530">
        <v>232000000</v>
      </c>
      <c r="AQ87" s="686">
        <v>0</v>
      </c>
      <c r="AR87" s="530">
        <v>757390.85</v>
      </c>
      <c r="AS87" s="686">
        <v>0</v>
      </c>
      <c r="AT87" s="686">
        <v>0</v>
      </c>
      <c r="AU87" s="686">
        <v>0</v>
      </c>
      <c r="AV87" s="686">
        <v>0</v>
      </c>
      <c r="AW87" s="686">
        <v>0</v>
      </c>
      <c r="AX87" s="686">
        <v>0</v>
      </c>
      <c r="AY87" s="686">
        <v>0</v>
      </c>
      <c r="AZ87" s="686">
        <v>0</v>
      </c>
      <c r="BA87" s="686">
        <v>0</v>
      </c>
      <c r="BB87" s="686">
        <v>0</v>
      </c>
    </row>
    <row r="88" spans="1:54" x14ac:dyDescent="0.25">
      <c r="A88" s="1166" t="s">
        <v>34</v>
      </c>
      <c r="B88" s="1009"/>
      <c r="C88" s="1166" t="s">
        <v>314</v>
      </c>
      <c r="D88" s="1009"/>
      <c r="E88" s="1166" t="s">
        <v>312</v>
      </c>
      <c r="F88" s="1009"/>
      <c r="G88" s="1166" t="s">
        <v>315</v>
      </c>
      <c r="H88" s="1009"/>
      <c r="I88" s="1166" t="s">
        <v>311</v>
      </c>
      <c r="J88" s="1009"/>
      <c r="K88" s="1009"/>
      <c r="L88" s="1166" t="s">
        <v>326</v>
      </c>
      <c r="M88" s="1009"/>
      <c r="N88" s="1009"/>
      <c r="O88" s="1166"/>
      <c r="P88" s="1009"/>
      <c r="Q88" s="1166"/>
      <c r="R88" s="1009"/>
      <c r="S88" s="1167" t="s">
        <v>69</v>
      </c>
      <c r="T88" s="1009"/>
      <c r="U88" s="1009"/>
      <c r="V88" s="1009"/>
      <c r="W88" s="1009"/>
      <c r="X88" s="1009"/>
      <c r="Y88" s="1009"/>
      <c r="Z88" s="1009"/>
      <c r="AA88" s="1166" t="s">
        <v>305</v>
      </c>
      <c r="AB88" s="1009"/>
      <c r="AC88" s="1009"/>
      <c r="AD88" s="1009"/>
      <c r="AE88" s="1009"/>
      <c r="AF88" s="1166" t="s">
        <v>306</v>
      </c>
      <c r="AG88" s="1009"/>
      <c r="AH88" s="1009"/>
      <c r="AI88" s="531" t="s">
        <v>335</v>
      </c>
      <c r="AJ88" s="1168" t="s">
        <v>353</v>
      </c>
      <c r="AK88" s="1009"/>
      <c r="AL88" s="1009"/>
      <c r="AM88" s="1009"/>
      <c r="AN88" s="1009"/>
      <c r="AO88" s="1009"/>
      <c r="AP88" s="530">
        <v>480000000</v>
      </c>
      <c r="AQ88" s="530">
        <v>47650000</v>
      </c>
      <c r="AR88" s="530">
        <v>432350000</v>
      </c>
      <c r="AS88" s="686">
        <v>0</v>
      </c>
      <c r="AT88" s="686">
        <v>0</v>
      </c>
      <c r="AU88" s="530">
        <v>47650000</v>
      </c>
      <c r="AV88" s="686">
        <v>0</v>
      </c>
      <c r="AW88" s="686">
        <v>0</v>
      </c>
      <c r="AX88" s="686">
        <v>0</v>
      </c>
      <c r="AY88" s="686">
        <v>0</v>
      </c>
      <c r="AZ88" s="686">
        <v>0</v>
      </c>
      <c r="BA88" s="686">
        <v>0</v>
      </c>
      <c r="BB88" s="686">
        <v>0</v>
      </c>
    </row>
    <row r="89" spans="1:54" hidden="1" x14ac:dyDescent="0.25">
      <c r="A89" s="1170" t="s">
        <v>34</v>
      </c>
      <c r="B89" s="1009"/>
      <c r="C89" s="1170" t="s">
        <v>314</v>
      </c>
      <c r="D89" s="1009"/>
      <c r="E89" s="1170" t="s">
        <v>312</v>
      </c>
      <c r="F89" s="1009"/>
      <c r="G89" s="1170" t="s">
        <v>315</v>
      </c>
      <c r="H89" s="1009"/>
      <c r="I89" s="1170" t="s">
        <v>314</v>
      </c>
      <c r="J89" s="1009"/>
      <c r="K89" s="1009"/>
      <c r="L89" s="1170"/>
      <c r="M89" s="1009"/>
      <c r="N89" s="1009"/>
      <c r="O89" s="1170"/>
      <c r="P89" s="1009"/>
      <c r="Q89" s="1170"/>
      <c r="R89" s="1009"/>
      <c r="S89" s="1169" t="s">
        <v>243</v>
      </c>
      <c r="T89" s="1009"/>
      <c r="U89" s="1009"/>
      <c r="V89" s="1009"/>
      <c r="W89" s="1009"/>
      <c r="X89" s="1009"/>
      <c r="Y89" s="1009"/>
      <c r="Z89" s="1009"/>
      <c r="AA89" s="1170" t="s">
        <v>305</v>
      </c>
      <c r="AB89" s="1009"/>
      <c r="AC89" s="1009"/>
      <c r="AD89" s="1009"/>
      <c r="AE89" s="1009"/>
      <c r="AF89" s="1170" t="s">
        <v>306</v>
      </c>
      <c r="AG89" s="1009"/>
      <c r="AH89" s="1009"/>
      <c r="AI89" s="534" t="s">
        <v>85</v>
      </c>
      <c r="AJ89" s="1171" t="s">
        <v>307</v>
      </c>
      <c r="AK89" s="1009"/>
      <c r="AL89" s="1009"/>
      <c r="AM89" s="1009"/>
      <c r="AN89" s="1009"/>
      <c r="AO89" s="1009"/>
      <c r="AP89" s="533">
        <v>127000000</v>
      </c>
      <c r="AQ89" s="533">
        <v>2450000</v>
      </c>
      <c r="AR89" s="533">
        <v>97178010</v>
      </c>
      <c r="AS89" s="685">
        <v>0</v>
      </c>
      <c r="AT89" s="685">
        <v>0</v>
      </c>
      <c r="AU89" s="533">
        <v>2450000</v>
      </c>
      <c r="AV89" s="685">
        <v>0</v>
      </c>
      <c r="AW89" s="685">
        <v>0</v>
      </c>
      <c r="AX89" s="685">
        <v>0</v>
      </c>
      <c r="AY89" s="685">
        <v>0</v>
      </c>
      <c r="AZ89" s="685">
        <v>0</v>
      </c>
      <c r="BA89" s="685">
        <v>0</v>
      </c>
      <c r="BB89" s="685">
        <v>0</v>
      </c>
    </row>
    <row r="90" spans="1:54" hidden="1" x14ac:dyDescent="0.25">
      <c r="A90" s="1166" t="s">
        <v>34</v>
      </c>
      <c r="B90" s="1009"/>
      <c r="C90" s="1166" t="s">
        <v>314</v>
      </c>
      <c r="D90" s="1009"/>
      <c r="E90" s="1166" t="s">
        <v>312</v>
      </c>
      <c r="F90" s="1009"/>
      <c r="G90" s="1166" t="s">
        <v>315</v>
      </c>
      <c r="H90" s="1009"/>
      <c r="I90" s="1166" t="s">
        <v>314</v>
      </c>
      <c r="J90" s="1009"/>
      <c r="K90" s="1009"/>
      <c r="L90" s="1166" t="s">
        <v>311</v>
      </c>
      <c r="M90" s="1009"/>
      <c r="N90" s="1009"/>
      <c r="O90" s="1166"/>
      <c r="P90" s="1009"/>
      <c r="Q90" s="1166"/>
      <c r="R90" s="1009"/>
      <c r="S90" s="1167" t="s">
        <v>70</v>
      </c>
      <c r="T90" s="1009"/>
      <c r="U90" s="1009"/>
      <c r="V90" s="1009"/>
      <c r="W90" s="1009"/>
      <c r="X90" s="1009"/>
      <c r="Y90" s="1009"/>
      <c r="Z90" s="1009"/>
      <c r="AA90" s="1166" t="s">
        <v>305</v>
      </c>
      <c r="AB90" s="1009"/>
      <c r="AC90" s="1009"/>
      <c r="AD90" s="1009"/>
      <c r="AE90" s="1009"/>
      <c r="AF90" s="1166" t="s">
        <v>306</v>
      </c>
      <c r="AG90" s="1009"/>
      <c r="AH90" s="1009"/>
      <c r="AI90" s="531" t="s">
        <v>85</v>
      </c>
      <c r="AJ90" s="1168" t="s">
        <v>307</v>
      </c>
      <c r="AK90" s="1009"/>
      <c r="AL90" s="1009"/>
      <c r="AM90" s="1009"/>
      <c r="AN90" s="1009"/>
      <c r="AO90" s="1009"/>
      <c r="AP90" s="530">
        <v>57000000</v>
      </c>
      <c r="AQ90" s="686">
        <v>0</v>
      </c>
      <c r="AR90" s="530">
        <v>30628010</v>
      </c>
      <c r="AS90" s="686">
        <v>0</v>
      </c>
      <c r="AT90" s="686">
        <v>0</v>
      </c>
      <c r="AU90" s="686">
        <v>0</v>
      </c>
      <c r="AV90" s="686">
        <v>0</v>
      </c>
      <c r="AW90" s="686">
        <v>0</v>
      </c>
      <c r="AX90" s="686">
        <v>0</v>
      </c>
      <c r="AY90" s="686">
        <v>0</v>
      </c>
      <c r="AZ90" s="686">
        <v>0</v>
      </c>
      <c r="BA90" s="686">
        <v>0</v>
      </c>
      <c r="BB90" s="686">
        <v>0</v>
      </c>
    </row>
    <row r="91" spans="1:54" hidden="1" x14ac:dyDescent="0.25">
      <c r="A91" s="1166" t="s">
        <v>34</v>
      </c>
      <c r="B91" s="1009"/>
      <c r="C91" s="1166" t="s">
        <v>314</v>
      </c>
      <c r="D91" s="1009"/>
      <c r="E91" s="1166" t="s">
        <v>312</v>
      </c>
      <c r="F91" s="1009"/>
      <c r="G91" s="1166" t="s">
        <v>315</v>
      </c>
      <c r="H91" s="1009"/>
      <c r="I91" s="1166" t="s">
        <v>314</v>
      </c>
      <c r="J91" s="1009"/>
      <c r="K91" s="1009"/>
      <c r="L91" s="1166" t="s">
        <v>314</v>
      </c>
      <c r="M91" s="1009"/>
      <c r="N91" s="1009"/>
      <c r="O91" s="1166"/>
      <c r="P91" s="1009"/>
      <c r="Q91" s="1166"/>
      <c r="R91" s="1009"/>
      <c r="S91" s="1167" t="s">
        <v>71</v>
      </c>
      <c r="T91" s="1009"/>
      <c r="U91" s="1009"/>
      <c r="V91" s="1009"/>
      <c r="W91" s="1009"/>
      <c r="X91" s="1009"/>
      <c r="Y91" s="1009"/>
      <c r="Z91" s="1009"/>
      <c r="AA91" s="1166" t="s">
        <v>305</v>
      </c>
      <c r="AB91" s="1009"/>
      <c r="AC91" s="1009"/>
      <c r="AD91" s="1009"/>
      <c r="AE91" s="1009"/>
      <c r="AF91" s="1166" t="s">
        <v>306</v>
      </c>
      <c r="AG91" s="1009"/>
      <c r="AH91" s="1009"/>
      <c r="AI91" s="531" t="s">
        <v>85</v>
      </c>
      <c r="AJ91" s="1168" t="s">
        <v>307</v>
      </c>
      <c r="AK91" s="1009"/>
      <c r="AL91" s="1009"/>
      <c r="AM91" s="1009"/>
      <c r="AN91" s="1009"/>
      <c r="AO91" s="1009"/>
      <c r="AP91" s="530">
        <v>70000000</v>
      </c>
      <c r="AQ91" s="530">
        <v>2450000</v>
      </c>
      <c r="AR91" s="530">
        <v>66550000</v>
      </c>
      <c r="AS91" s="686">
        <v>0</v>
      </c>
      <c r="AT91" s="686">
        <v>0</v>
      </c>
      <c r="AU91" s="530">
        <v>2450000</v>
      </c>
      <c r="AV91" s="686">
        <v>0</v>
      </c>
      <c r="AW91" s="686">
        <v>0</v>
      </c>
      <c r="AX91" s="686">
        <v>0</v>
      </c>
      <c r="AY91" s="686">
        <v>0</v>
      </c>
      <c r="AZ91" s="686">
        <v>0</v>
      </c>
      <c r="BA91" s="686">
        <v>0</v>
      </c>
      <c r="BB91" s="686">
        <v>0</v>
      </c>
    </row>
    <row r="92" spans="1:54" hidden="1" x14ac:dyDescent="0.25">
      <c r="A92" s="1170" t="s">
        <v>34</v>
      </c>
      <c r="B92" s="1009"/>
      <c r="C92" s="1170" t="s">
        <v>314</v>
      </c>
      <c r="D92" s="1009"/>
      <c r="E92" s="1170" t="s">
        <v>312</v>
      </c>
      <c r="F92" s="1009"/>
      <c r="G92" s="1170" t="s">
        <v>315</v>
      </c>
      <c r="H92" s="1009"/>
      <c r="I92" s="1170" t="s">
        <v>315</v>
      </c>
      <c r="J92" s="1009"/>
      <c r="K92" s="1009"/>
      <c r="L92" s="1170"/>
      <c r="M92" s="1009"/>
      <c r="N92" s="1009"/>
      <c r="O92" s="1170"/>
      <c r="P92" s="1009"/>
      <c r="Q92" s="1170"/>
      <c r="R92" s="1009"/>
      <c r="S92" s="1169" t="s">
        <v>245</v>
      </c>
      <c r="T92" s="1009"/>
      <c r="U92" s="1009"/>
      <c r="V92" s="1009"/>
      <c r="W92" s="1009"/>
      <c r="X92" s="1009"/>
      <c r="Y92" s="1009"/>
      <c r="Z92" s="1009"/>
      <c r="AA92" s="1170" t="s">
        <v>305</v>
      </c>
      <c r="AB92" s="1009"/>
      <c r="AC92" s="1009"/>
      <c r="AD92" s="1009"/>
      <c r="AE92" s="1009"/>
      <c r="AF92" s="1170" t="s">
        <v>306</v>
      </c>
      <c r="AG92" s="1009"/>
      <c r="AH92" s="1009"/>
      <c r="AI92" s="534" t="s">
        <v>85</v>
      </c>
      <c r="AJ92" s="1171" t="s">
        <v>307</v>
      </c>
      <c r="AK92" s="1009"/>
      <c r="AL92" s="1009"/>
      <c r="AM92" s="1009"/>
      <c r="AN92" s="1009"/>
      <c r="AO92" s="1009"/>
      <c r="AP92" s="533">
        <v>298103744</v>
      </c>
      <c r="AQ92" s="533">
        <v>17000047</v>
      </c>
      <c r="AR92" s="533">
        <v>34300214</v>
      </c>
      <c r="AS92" s="685">
        <v>0</v>
      </c>
      <c r="AT92" s="533">
        <v>5086335</v>
      </c>
      <c r="AU92" s="533">
        <v>11913712</v>
      </c>
      <c r="AV92" s="533">
        <v>13230016</v>
      </c>
      <c r="AW92" s="533">
        <v>-8143681</v>
      </c>
      <c r="AX92" s="533">
        <v>13230016</v>
      </c>
      <c r="AY92" s="685">
        <v>0</v>
      </c>
      <c r="AZ92" s="533">
        <v>13230016</v>
      </c>
      <c r="BA92" s="685">
        <v>0</v>
      </c>
      <c r="BB92" s="685">
        <v>0</v>
      </c>
    </row>
    <row r="93" spans="1:54" x14ac:dyDescent="0.25">
      <c r="A93" s="1170" t="s">
        <v>34</v>
      </c>
      <c r="B93" s="1009"/>
      <c r="C93" s="1170" t="s">
        <v>314</v>
      </c>
      <c r="D93" s="1009"/>
      <c r="E93" s="1170" t="s">
        <v>312</v>
      </c>
      <c r="F93" s="1009"/>
      <c r="G93" s="1170" t="s">
        <v>315</v>
      </c>
      <c r="H93" s="1009"/>
      <c r="I93" s="1170" t="s">
        <v>315</v>
      </c>
      <c r="J93" s="1009"/>
      <c r="K93" s="1009"/>
      <c r="L93" s="1170"/>
      <c r="M93" s="1009"/>
      <c r="N93" s="1009"/>
      <c r="O93" s="1170"/>
      <c r="P93" s="1009"/>
      <c r="Q93" s="1170"/>
      <c r="R93" s="1009"/>
      <c r="S93" s="1169" t="s">
        <v>245</v>
      </c>
      <c r="T93" s="1009"/>
      <c r="U93" s="1009"/>
      <c r="V93" s="1009"/>
      <c r="W93" s="1009"/>
      <c r="X93" s="1009"/>
      <c r="Y93" s="1009"/>
      <c r="Z93" s="1009"/>
      <c r="AA93" s="1170" t="s">
        <v>305</v>
      </c>
      <c r="AB93" s="1009"/>
      <c r="AC93" s="1009"/>
      <c r="AD93" s="1009"/>
      <c r="AE93" s="1009"/>
      <c r="AF93" s="1170" t="s">
        <v>306</v>
      </c>
      <c r="AG93" s="1009"/>
      <c r="AH93" s="1009"/>
      <c r="AI93" s="534" t="s">
        <v>335</v>
      </c>
      <c r="AJ93" s="1171" t="s">
        <v>353</v>
      </c>
      <c r="AK93" s="1009"/>
      <c r="AL93" s="1009"/>
      <c r="AM93" s="1009"/>
      <c r="AN93" s="1009"/>
      <c r="AO93" s="1009"/>
      <c r="AP93" s="533">
        <v>1175000000</v>
      </c>
      <c r="AQ93" s="533">
        <v>21950000</v>
      </c>
      <c r="AR93" s="533">
        <v>578050000</v>
      </c>
      <c r="AS93" s="685">
        <v>0</v>
      </c>
      <c r="AT93" s="685">
        <v>0</v>
      </c>
      <c r="AU93" s="533">
        <v>21950000</v>
      </c>
      <c r="AV93" s="685">
        <v>0</v>
      </c>
      <c r="AW93" s="685">
        <v>0</v>
      </c>
      <c r="AX93" s="685">
        <v>0</v>
      </c>
      <c r="AY93" s="685">
        <v>0</v>
      </c>
      <c r="AZ93" s="685">
        <v>0</v>
      </c>
      <c r="BA93" s="685">
        <v>0</v>
      </c>
      <c r="BB93" s="685">
        <v>0</v>
      </c>
    </row>
    <row r="94" spans="1:54" hidden="1" x14ac:dyDescent="0.25">
      <c r="A94" s="1166" t="s">
        <v>34</v>
      </c>
      <c r="B94" s="1009"/>
      <c r="C94" s="1166" t="s">
        <v>314</v>
      </c>
      <c r="D94" s="1009"/>
      <c r="E94" s="1166" t="s">
        <v>312</v>
      </c>
      <c r="F94" s="1009"/>
      <c r="G94" s="1166" t="s">
        <v>315</v>
      </c>
      <c r="H94" s="1009"/>
      <c r="I94" s="1166" t="s">
        <v>315</v>
      </c>
      <c r="J94" s="1009"/>
      <c r="K94" s="1009"/>
      <c r="L94" s="1166" t="s">
        <v>311</v>
      </c>
      <c r="M94" s="1009"/>
      <c r="N94" s="1009"/>
      <c r="O94" s="1166"/>
      <c r="P94" s="1009"/>
      <c r="Q94" s="1166"/>
      <c r="R94" s="1009"/>
      <c r="S94" s="1167" t="s">
        <v>72</v>
      </c>
      <c r="T94" s="1009"/>
      <c r="U94" s="1009"/>
      <c r="V94" s="1009"/>
      <c r="W94" s="1009"/>
      <c r="X94" s="1009"/>
      <c r="Y94" s="1009"/>
      <c r="Z94" s="1009"/>
      <c r="AA94" s="1166" t="s">
        <v>305</v>
      </c>
      <c r="AB94" s="1009"/>
      <c r="AC94" s="1009"/>
      <c r="AD94" s="1009"/>
      <c r="AE94" s="1009"/>
      <c r="AF94" s="1166" t="s">
        <v>306</v>
      </c>
      <c r="AG94" s="1009"/>
      <c r="AH94" s="1009"/>
      <c r="AI94" s="531" t="s">
        <v>85</v>
      </c>
      <c r="AJ94" s="1168" t="s">
        <v>307</v>
      </c>
      <c r="AK94" s="1009"/>
      <c r="AL94" s="1009"/>
      <c r="AM94" s="1009"/>
      <c r="AN94" s="1009"/>
      <c r="AO94" s="1009"/>
      <c r="AP94" s="530">
        <v>196000000</v>
      </c>
      <c r="AQ94" s="530">
        <v>14250000</v>
      </c>
      <c r="AR94" s="530">
        <v>2550000</v>
      </c>
      <c r="AS94" s="686">
        <v>0</v>
      </c>
      <c r="AT94" s="530">
        <v>1250000</v>
      </c>
      <c r="AU94" s="530">
        <v>13000000</v>
      </c>
      <c r="AV94" s="530">
        <v>9393681</v>
      </c>
      <c r="AW94" s="530">
        <v>-8143681</v>
      </c>
      <c r="AX94" s="530">
        <v>9393681</v>
      </c>
      <c r="AY94" s="686">
        <v>0</v>
      </c>
      <c r="AZ94" s="530">
        <v>9393681</v>
      </c>
      <c r="BA94" s="686">
        <v>0</v>
      </c>
      <c r="BB94" s="686">
        <v>0</v>
      </c>
    </row>
    <row r="95" spans="1:54" x14ac:dyDescent="0.25">
      <c r="A95" s="1166" t="s">
        <v>34</v>
      </c>
      <c r="B95" s="1009"/>
      <c r="C95" s="1166" t="s">
        <v>314</v>
      </c>
      <c r="D95" s="1009"/>
      <c r="E95" s="1166" t="s">
        <v>312</v>
      </c>
      <c r="F95" s="1009"/>
      <c r="G95" s="1166" t="s">
        <v>315</v>
      </c>
      <c r="H95" s="1009"/>
      <c r="I95" s="1166" t="s">
        <v>315</v>
      </c>
      <c r="J95" s="1009"/>
      <c r="K95" s="1009"/>
      <c r="L95" s="1166" t="s">
        <v>311</v>
      </c>
      <c r="M95" s="1009"/>
      <c r="N95" s="1009"/>
      <c r="O95" s="1166"/>
      <c r="P95" s="1009"/>
      <c r="Q95" s="1166"/>
      <c r="R95" s="1009"/>
      <c r="S95" s="1167" t="s">
        <v>72</v>
      </c>
      <c r="T95" s="1009"/>
      <c r="U95" s="1009"/>
      <c r="V95" s="1009"/>
      <c r="W95" s="1009"/>
      <c r="X95" s="1009"/>
      <c r="Y95" s="1009"/>
      <c r="Z95" s="1009"/>
      <c r="AA95" s="1166" t="s">
        <v>305</v>
      </c>
      <c r="AB95" s="1009"/>
      <c r="AC95" s="1009"/>
      <c r="AD95" s="1009"/>
      <c r="AE95" s="1009"/>
      <c r="AF95" s="1166" t="s">
        <v>306</v>
      </c>
      <c r="AG95" s="1009"/>
      <c r="AH95" s="1009"/>
      <c r="AI95" s="531" t="s">
        <v>335</v>
      </c>
      <c r="AJ95" s="1168" t="s">
        <v>353</v>
      </c>
      <c r="AK95" s="1009"/>
      <c r="AL95" s="1009"/>
      <c r="AM95" s="1009"/>
      <c r="AN95" s="1009"/>
      <c r="AO95" s="1009"/>
      <c r="AP95" s="530">
        <v>200000000</v>
      </c>
      <c r="AQ95" s="530">
        <v>21750000</v>
      </c>
      <c r="AR95" s="530">
        <v>153250000</v>
      </c>
      <c r="AS95" s="686">
        <v>0</v>
      </c>
      <c r="AT95" s="686">
        <v>0</v>
      </c>
      <c r="AU95" s="530">
        <v>21750000</v>
      </c>
      <c r="AV95" s="686">
        <v>0</v>
      </c>
      <c r="AW95" s="686">
        <v>0</v>
      </c>
      <c r="AX95" s="686">
        <v>0</v>
      </c>
      <c r="AY95" s="686">
        <v>0</v>
      </c>
      <c r="AZ95" s="686">
        <v>0</v>
      </c>
      <c r="BA95" s="686">
        <v>0</v>
      </c>
      <c r="BB95" s="686">
        <v>0</v>
      </c>
    </row>
    <row r="96" spans="1:54" hidden="1" x14ac:dyDescent="0.25">
      <c r="A96" s="1166" t="s">
        <v>34</v>
      </c>
      <c r="B96" s="1009"/>
      <c r="C96" s="1166" t="s">
        <v>314</v>
      </c>
      <c r="D96" s="1009"/>
      <c r="E96" s="1166" t="s">
        <v>312</v>
      </c>
      <c r="F96" s="1009"/>
      <c r="G96" s="1166" t="s">
        <v>315</v>
      </c>
      <c r="H96" s="1009"/>
      <c r="I96" s="1166" t="s">
        <v>315</v>
      </c>
      <c r="J96" s="1009"/>
      <c r="K96" s="1009"/>
      <c r="L96" s="1166" t="s">
        <v>324</v>
      </c>
      <c r="M96" s="1009"/>
      <c r="N96" s="1009"/>
      <c r="O96" s="1166"/>
      <c r="P96" s="1009"/>
      <c r="Q96" s="1166"/>
      <c r="R96" s="1009"/>
      <c r="S96" s="1167" t="s">
        <v>73</v>
      </c>
      <c r="T96" s="1009"/>
      <c r="U96" s="1009"/>
      <c r="V96" s="1009"/>
      <c r="W96" s="1009"/>
      <c r="X96" s="1009"/>
      <c r="Y96" s="1009"/>
      <c r="Z96" s="1009"/>
      <c r="AA96" s="1166" t="s">
        <v>305</v>
      </c>
      <c r="AB96" s="1009"/>
      <c r="AC96" s="1009"/>
      <c r="AD96" s="1009"/>
      <c r="AE96" s="1009"/>
      <c r="AF96" s="1166" t="s">
        <v>306</v>
      </c>
      <c r="AG96" s="1009"/>
      <c r="AH96" s="1009"/>
      <c r="AI96" s="531" t="s">
        <v>85</v>
      </c>
      <c r="AJ96" s="1168" t="s">
        <v>307</v>
      </c>
      <c r="AK96" s="1009"/>
      <c r="AL96" s="1009"/>
      <c r="AM96" s="1009"/>
      <c r="AN96" s="1009"/>
      <c r="AO96" s="1009"/>
      <c r="AP96" s="530">
        <v>20000000</v>
      </c>
      <c r="AQ96" s="530">
        <v>452200</v>
      </c>
      <c r="AR96" s="530">
        <v>19547800</v>
      </c>
      <c r="AS96" s="686">
        <v>0</v>
      </c>
      <c r="AT96" s="686">
        <v>0</v>
      </c>
      <c r="AU96" s="530">
        <v>452200</v>
      </c>
      <c r="AV96" s="686">
        <v>0</v>
      </c>
      <c r="AW96" s="686">
        <v>0</v>
      </c>
      <c r="AX96" s="686">
        <v>0</v>
      </c>
      <c r="AY96" s="686">
        <v>0</v>
      </c>
      <c r="AZ96" s="686">
        <v>0</v>
      </c>
      <c r="BA96" s="686">
        <v>0</v>
      </c>
      <c r="BB96" s="686">
        <v>0</v>
      </c>
    </row>
    <row r="97" spans="1:54" x14ac:dyDescent="0.25">
      <c r="A97" s="1166" t="s">
        <v>34</v>
      </c>
      <c r="B97" s="1009"/>
      <c r="C97" s="1166" t="s">
        <v>314</v>
      </c>
      <c r="D97" s="1009"/>
      <c r="E97" s="1166" t="s">
        <v>312</v>
      </c>
      <c r="F97" s="1009"/>
      <c r="G97" s="1166" t="s">
        <v>315</v>
      </c>
      <c r="H97" s="1009"/>
      <c r="I97" s="1166" t="s">
        <v>315</v>
      </c>
      <c r="J97" s="1009"/>
      <c r="K97" s="1009"/>
      <c r="L97" s="1166" t="s">
        <v>324</v>
      </c>
      <c r="M97" s="1009"/>
      <c r="N97" s="1009"/>
      <c r="O97" s="1166"/>
      <c r="P97" s="1009"/>
      <c r="Q97" s="1166"/>
      <c r="R97" s="1009"/>
      <c r="S97" s="1167" t="s">
        <v>73</v>
      </c>
      <c r="T97" s="1009"/>
      <c r="U97" s="1009"/>
      <c r="V97" s="1009"/>
      <c r="W97" s="1009"/>
      <c r="X97" s="1009"/>
      <c r="Y97" s="1009"/>
      <c r="Z97" s="1009"/>
      <c r="AA97" s="1166" t="s">
        <v>305</v>
      </c>
      <c r="AB97" s="1009"/>
      <c r="AC97" s="1009"/>
      <c r="AD97" s="1009"/>
      <c r="AE97" s="1009"/>
      <c r="AF97" s="1166" t="s">
        <v>306</v>
      </c>
      <c r="AG97" s="1009"/>
      <c r="AH97" s="1009"/>
      <c r="AI97" s="531" t="s">
        <v>335</v>
      </c>
      <c r="AJ97" s="1168" t="s">
        <v>353</v>
      </c>
      <c r="AK97" s="1009"/>
      <c r="AL97" s="1009"/>
      <c r="AM97" s="1009"/>
      <c r="AN97" s="1009"/>
      <c r="AO97" s="1009"/>
      <c r="AP97" s="530">
        <v>80000000</v>
      </c>
      <c r="AQ97" s="686">
        <v>0</v>
      </c>
      <c r="AR97" s="530">
        <v>80000000</v>
      </c>
      <c r="AS97" s="686">
        <v>0</v>
      </c>
      <c r="AT97" s="686">
        <v>0</v>
      </c>
      <c r="AU97" s="686">
        <v>0</v>
      </c>
      <c r="AV97" s="686">
        <v>0</v>
      </c>
      <c r="AW97" s="686">
        <v>0</v>
      </c>
      <c r="AX97" s="686">
        <v>0</v>
      </c>
      <c r="AY97" s="686">
        <v>0</v>
      </c>
      <c r="AZ97" s="686">
        <v>0</v>
      </c>
      <c r="BA97" s="686">
        <v>0</v>
      </c>
      <c r="BB97" s="686">
        <v>0</v>
      </c>
    </row>
    <row r="98" spans="1:54" hidden="1" x14ac:dyDescent="0.25">
      <c r="A98" s="1166" t="s">
        <v>34</v>
      </c>
      <c r="B98" s="1009"/>
      <c r="C98" s="1166" t="s">
        <v>314</v>
      </c>
      <c r="D98" s="1009"/>
      <c r="E98" s="1166" t="s">
        <v>312</v>
      </c>
      <c r="F98" s="1009"/>
      <c r="G98" s="1166" t="s">
        <v>315</v>
      </c>
      <c r="H98" s="1009"/>
      <c r="I98" s="1166" t="s">
        <v>315</v>
      </c>
      <c r="J98" s="1009"/>
      <c r="K98" s="1009"/>
      <c r="L98" s="1166" t="s">
        <v>320</v>
      </c>
      <c r="M98" s="1009"/>
      <c r="N98" s="1009"/>
      <c r="O98" s="1166"/>
      <c r="P98" s="1009"/>
      <c r="Q98" s="1166"/>
      <c r="R98" s="1009"/>
      <c r="S98" s="1167" t="s">
        <v>74</v>
      </c>
      <c r="T98" s="1009"/>
      <c r="U98" s="1009"/>
      <c r="V98" s="1009"/>
      <c r="W98" s="1009"/>
      <c r="X98" s="1009"/>
      <c r="Y98" s="1009"/>
      <c r="Z98" s="1009"/>
      <c r="AA98" s="1166" t="s">
        <v>305</v>
      </c>
      <c r="AB98" s="1009"/>
      <c r="AC98" s="1009"/>
      <c r="AD98" s="1009"/>
      <c r="AE98" s="1009"/>
      <c r="AF98" s="1166" t="s">
        <v>306</v>
      </c>
      <c r="AG98" s="1009"/>
      <c r="AH98" s="1009"/>
      <c r="AI98" s="531" t="s">
        <v>85</v>
      </c>
      <c r="AJ98" s="1168" t="s">
        <v>307</v>
      </c>
      <c r="AK98" s="1009"/>
      <c r="AL98" s="1009"/>
      <c r="AM98" s="1009"/>
      <c r="AN98" s="1009"/>
      <c r="AO98" s="1009"/>
      <c r="AP98" s="530">
        <v>10000000</v>
      </c>
      <c r="AQ98" s="530">
        <v>132400</v>
      </c>
      <c r="AR98" s="530">
        <v>3267600</v>
      </c>
      <c r="AS98" s="686">
        <v>0</v>
      </c>
      <c r="AT98" s="530">
        <v>132400</v>
      </c>
      <c r="AU98" s="686">
        <v>0</v>
      </c>
      <c r="AV98" s="530">
        <v>132400</v>
      </c>
      <c r="AW98" s="686">
        <v>0</v>
      </c>
      <c r="AX98" s="530">
        <v>132400</v>
      </c>
      <c r="AY98" s="686">
        <v>0</v>
      </c>
      <c r="AZ98" s="530">
        <v>132400</v>
      </c>
      <c r="BA98" s="686">
        <v>0</v>
      </c>
      <c r="BB98" s="686">
        <v>0</v>
      </c>
    </row>
    <row r="99" spans="1:54" x14ac:dyDescent="0.25">
      <c r="A99" s="1166" t="s">
        <v>34</v>
      </c>
      <c r="B99" s="1009"/>
      <c r="C99" s="1166" t="s">
        <v>314</v>
      </c>
      <c r="D99" s="1009"/>
      <c r="E99" s="1166" t="s">
        <v>312</v>
      </c>
      <c r="F99" s="1009"/>
      <c r="G99" s="1166" t="s">
        <v>315</v>
      </c>
      <c r="H99" s="1009"/>
      <c r="I99" s="1166" t="s">
        <v>315</v>
      </c>
      <c r="J99" s="1009"/>
      <c r="K99" s="1009"/>
      <c r="L99" s="1166" t="s">
        <v>320</v>
      </c>
      <c r="M99" s="1009"/>
      <c r="N99" s="1009"/>
      <c r="O99" s="1166"/>
      <c r="P99" s="1009"/>
      <c r="Q99" s="1166"/>
      <c r="R99" s="1009"/>
      <c r="S99" s="1167" t="s">
        <v>74</v>
      </c>
      <c r="T99" s="1009"/>
      <c r="U99" s="1009"/>
      <c r="V99" s="1009"/>
      <c r="W99" s="1009"/>
      <c r="X99" s="1009"/>
      <c r="Y99" s="1009"/>
      <c r="Z99" s="1009"/>
      <c r="AA99" s="1166" t="s">
        <v>305</v>
      </c>
      <c r="AB99" s="1009"/>
      <c r="AC99" s="1009"/>
      <c r="AD99" s="1009"/>
      <c r="AE99" s="1009"/>
      <c r="AF99" s="1166" t="s">
        <v>306</v>
      </c>
      <c r="AG99" s="1009"/>
      <c r="AH99" s="1009"/>
      <c r="AI99" s="531" t="s">
        <v>335</v>
      </c>
      <c r="AJ99" s="1168" t="s">
        <v>353</v>
      </c>
      <c r="AK99" s="1009"/>
      <c r="AL99" s="1009"/>
      <c r="AM99" s="1009"/>
      <c r="AN99" s="1009"/>
      <c r="AO99" s="1009"/>
      <c r="AP99" s="530">
        <v>20000000</v>
      </c>
      <c r="AQ99" s="530">
        <v>200000</v>
      </c>
      <c r="AR99" s="530">
        <v>19800000</v>
      </c>
      <c r="AS99" s="686">
        <v>0</v>
      </c>
      <c r="AT99" s="686">
        <v>0</v>
      </c>
      <c r="AU99" s="530">
        <v>200000</v>
      </c>
      <c r="AV99" s="686">
        <v>0</v>
      </c>
      <c r="AW99" s="686">
        <v>0</v>
      </c>
      <c r="AX99" s="686">
        <v>0</v>
      </c>
      <c r="AY99" s="686">
        <v>0</v>
      </c>
      <c r="AZ99" s="686">
        <v>0</v>
      </c>
      <c r="BA99" s="686">
        <v>0</v>
      </c>
      <c r="BB99" s="686">
        <v>0</v>
      </c>
    </row>
    <row r="100" spans="1:54" hidden="1" x14ac:dyDescent="0.25">
      <c r="A100" s="1166" t="s">
        <v>34</v>
      </c>
      <c r="B100" s="1009"/>
      <c r="C100" s="1166" t="s">
        <v>314</v>
      </c>
      <c r="D100" s="1009"/>
      <c r="E100" s="1166" t="s">
        <v>312</v>
      </c>
      <c r="F100" s="1009"/>
      <c r="G100" s="1166" t="s">
        <v>315</v>
      </c>
      <c r="H100" s="1009"/>
      <c r="I100" s="1166" t="s">
        <v>315</v>
      </c>
      <c r="J100" s="1009"/>
      <c r="K100" s="1009"/>
      <c r="L100" s="1166" t="s">
        <v>318</v>
      </c>
      <c r="M100" s="1009"/>
      <c r="N100" s="1009"/>
      <c r="O100" s="1166"/>
      <c r="P100" s="1009"/>
      <c r="Q100" s="1166"/>
      <c r="R100" s="1009"/>
      <c r="S100" s="1167" t="s">
        <v>75</v>
      </c>
      <c r="T100" s="1009"/>
      <c r="U100" s="1009"/>
      <c r="V100" s="1009"/>
      <c r="W100" s="1009"/>
      <c r="X100" s="1009"/>
      <c r="Y100" s="1009"/>
      <c r="Z100" s="1009"/>
      <c r="AA100" s="1166" t="s">
        <v>305</v>
      </c>
      <c r="AB100" s="1009"/>
      <c r="AC100" s="1009"/>
      <c r="AD100" s="1009"/>
      <c r="AE100" s="1009"/>
      <c r="AF100" s="1166" t="s">
        <v>306</v>
      </c>
      <c r="AG100" s="1009"/>
      <c r="AH100" s="1009"/>
      <c r="AI100" s="531" t="s">
        <v>85</v>
      </c>
      <c r="AJ100" s="1168" t="s">
        <v>307</v>
      </c>
      <c r="AK100" s="1009"/>
      <c r="AL100" s="1009"/>
      <c r="AM100" s="1009"/>
      <c r="AN100" s="1009"/>
      <c r="AO100" s="1009"/>
      <c r="AP100" s="530">
        <v>6600000</v>
      </c>
      <c r="AQ100" s="530">
        <v>650000</v>
      </c>
      <c r="AR100" s="530">
        <v>2113240</v>
      </c>
      <c r="AS100" s="686">
        <v>0</v>
      </c>
      <c r="AT100" s="530">
        <v>1247600</v>
      </c>
      <c r="AU100" s="530">
        <v>-597600</v>
      </c>
      <c r="AV100" s="530">
        <v>1247600</v>
      </c>
      <c r="AW100" s="686">
        <v>0</v>
      </c>
      <c r="AX100" s="530">
        <v>1247600</v>
      </c>
      <c r="AY100" s="686">
        <v>0</v>
      </c>
      <c r="AZ100" s="530">
        <v>1247600</v>
      </c>
      <c r="BA100" s="686">
        <v>0</v>
      </c>
      <c r="BB100" s="686">
        <v>0</v>
      </c>
    </row>
    <row r="101" spans="1:54" x14ac:dyDescent="0.25">
      <c r="A101" s="1166" t="s">
        <v>34</v>
      </c>
      <c r="B101" s="1009"/>
      <c r="C101" s="1166" t="s">
        <v>314</v>
      </c>
      <c r="D101" s="1009"/>
      <c r="E101" s="1166" t="s">
        <v>312</v>
      </c>
      <c r="F101" s="1009"/>
      <c r="G101" s="1166" t="s">
        <v>315</v>
      </c>
      <c r="H101" s="1009"/>
      <c r="I101" s="1166" t="s">
        <v>315</v>
      </c>
      <c r="J101" s="1009"/>
      <c r="K101" s="1009"/>
      <c r="L101" s="1166" t="s">
        <v>318</v>
      </c>
      <c r="M101" s="1009"/>
      <c r="N101" s="1009"/>
      <c r="O101" s="1166"/>
      <c r="P101" s="1009"/>
      <c r="Q101" s="1166"/>
      <c r="R101" s="1009"/>
      <c r="S101" s="1167" t="s">
        <v>75</v>
      </c>
      <c r="T101" s="1009"/>
      <c r="U101" s="1009"/>
      <c r="V101" s="1009"/>
      <c r="W101" s="1009"/>
      <c r="X101" s="1009"/>
      <c r="Y101" s="1009"/>
      <c r="Z101" s="1009"/>
      <c r="AA101" s="1166" t="s">
        <v>305</v>
      </c>
      <c r="AB101" s="1009"/>
      <c r="AC101" s="1009"/>
      <c r="AD101" s="1009"/>
      <c r="AE101" s="1009"/>
      <c r="AF101" s="1166" t="s">
        <v>306</v>
      </c>
      <c r="AG101" s="1009"/>
      <c r="AH101" s="1009"/>
      <c r="AI101" s="531" t="s">
        <v>335</v>
      </c>
      <c r="AJ101" s="1168" t="s">
        <v>353</v>
      </c>
      <c r="AK101" s="1009"/>
      <c r="AL101" s="1009"/>
      <c r="AM101" s="1009"/>
      <c r="AN101" s="1009"/>
      <c r="AO101" s="1009"/>
      <c r="AP101" s="530">
        <v>550000000</v>
      </c>
      <c r="AQ101" s="686">
        <v>0</v>
      </c>
      <c r="AR101" s="686">
        <v>0</v>
      </c>
      <c r="AS101" s="686">
        <v>0</v>
      </c>
      <c r="AT101" s="686">
        <v>0</v>
      </c>
      <c r="AU101" s="686">
        <v>0</v>
      </c>
      <c r="AV101" s="686">
        <v>0</v>
      </c>
      <c r="AW101" s="686">
        <v>0</v>
      </c>
      <c r="AX101" s="686">
        <v>0</v>
      </c>
      <c r="AY101" s="686">
        <v>0</v>
      </c>
      <c r="AZ101" s="686">
        <v>0</v>
      </c>
      <c r="BA101" s="686">
        <v>0</v>
      </c>
      <c r="BB101" s="686">
        <v>0</v>
      </c>
    </row>
    <row r="102" spans="1:54" hidden="1" x14ac:dyDescent="0.25">
      <c r="A102" s="1166" t="s">
        <v>34</v>
      </c>
      <c r="B102" s="1009"/>
      <c r="C102" s="1166" t="s">
        <v>314</v>
      </c>
      <c r="D102" s="1009"/>
      <c r="E102" s="1166" t="s">
        <v>312</v>
      </c>
      <c r="F102" s="1009"/>
      <c r="G102" s="1166" t="s">
        <v>315</v>
      </c>
      <c r="H102" s="1009"/>
      <c r="I102" s="1166" t="s">
        <v>315</v>
      </c>
      <c r="J102" s="1009"/>
      <c r="K102" s="1009"/>
      <c r="L102" s="1166" t="s">
        <v>330</v>
      </c>
      <c r="M102" s="1009"/>
      <c r="N102" s="1009"/>
      <c r="O102" s="1166"/>
      <c r="P102" s="1009"/>
      <c r="Q102" s="1166"/>
      <c r="R102" s="1009"/>
      <c r="S102" s="1167" t="s">
        <v>76</v>
      </c>
      <c r="T102" s="1009"/>
      <c r="U102" s="1009"/>
      <c r="V102" s="1009"/>
      <c r="W102" s="1009"/>
      <c r="X102" s="1009"/>
      <c r="Y102" s="1009"/>
      <c r="Z102" s="1009"/>
      <c r="AA102" s="1166" t="s">
        <v>305</v>
      </c>
      <c r="AB102" s="1009"/>
      <c r="AC102" s="1009"/>
      <c r="AD102" s="1009"/>
      <c r="AE102" s="1009"/>
      <c r="AF102" s="1166" t="s">
        <v>306</v>
      </c>
      <c r="AG102" s="1009"/>
      <c r="AH102" s="1009"/>
      <c r="AI102" s="531" t="s">
        <v>85</v>
      </c>
      <c r="AJ102" s="1168" t="s">
        <v>307</v>
      </c>
      <c r="AK102" s="1009"/>
      <c r="AL102" s="1009"/>
      <c r="AM102" s="1009"/>
      <c r="AN102" s="1009"/>
      <c r="AO102" s="1009"/>
      <c r="AP102" s="530">
        <v>7503744</v>
      </c>
      <c r="AQ102" s="686">
        <v>0</v>
      </c>
      <c r="AR102" s="530">
        <v>1353744</v>
      </c>
      <c r="AS102" s="686">
        <v>0</v>
      </c>
      <c r="AT102" s="686">
        <v>0</v>
      </c>
      <c r="AU102" s="686">
        <v>0</v>
      </c>
      <c r="AV102" s="686">
        <v>0</v>
      </c>
      <c r="AW102" s="686">
        <v>0</v>
      </c>
      <c r="AX102" s="686">
        <v>0</v>
      </c>
      <c r="AY102" s="686">
        <v>0</v>
      </c>
      <c r="AZ102" s="686">
        <v>0</v>
      </c>
      <c r="BA102" s="686">
        <v>0</v>
      </c>
      <c r="BB102" s="686">
        <v>0</v>
      </c>
    </row>
    <row r="103" spans="1:54" x14ac:dyDescent="0.25">
      <c r="A103" s="1166" t="s">
        <v>34</v>
      </c>
      <c r="B103" s="1009"/>
      <c r="C103" s="1166" t="s">
        <v>314</v>
      </c>
      <c r="D103" s="1009"/>
      <c r="E103" s="1166" t="s">
        <v>312</v>
      </c>
      <c r="F103" s="1009"/>
      <c r="G103" s="1166" t="s">
        <v>315</v>
      </c>
      <c r="H103" s="1009"/>
      <c r="I103" s="1166" t="s">
        <v>315</v>
      </c>
      <c r="J103" s="1009"/>
      <c r="K103" s="1009"/>
      <c r="L103" s="1166" t="s">
        <v>330</v>
      </c>
      <c r="M103" s="1009"/>
      <c r="N103" s="1009"/>
      <c r="O103" s="1166"/>
      <c r="P103" s="1009"/>
      <c r="Q103" s="1166"/>
      <c r="R103" s="1009"/>
      <c r="S103" s="1167" t="s">
        <v>76</v>
      </c>
      <c r="T103" s="1009"/>
      <c r="U103" s="1009"/>
      <c r="V103" s="1009"/>
      <c r="W103" s="1009"/>
      <c r="X103" s="1009"/>
      <c r="Y103" s="1009"/>
      <c r="Z103" s="1009"/>
      <c r="AA103" s="1166" t="s">
        <v>305</v>
      </c>
      <c r="AB103" s="1009"/>
      <c r="AC103" s="1009"/>
      <c r="AD103" s="1009"/>
      <c r="AE103" s="1009"/>
      <c r="AF103" s="1166" t="s">
        <v>306</v>
      </c>
      <c r="AG103" s="1009"/>
      <c r="AH103" s="1009"/>
      <c r="AI103" s="531" t="s">
        <v>335</v>
      </c>
      <c r="AJ103" s="1168" t="s">
        <v>353</v>
      </c>
      <c r="AK103" s="1009"/>
      <c r="AL103" s="1009"/>
      <c r="AM103" s="1009"/>
      <c r="AN103" s="1009"/>
      <c r="AO103" s="1009"/>
      <c r="AP103" s="530">
        <v>35000000</v>
      </c>
      <c r="AQ103" s="686">
        <v>0</v>
      </c>
      <c r="AR103" s="530">
        <v>35000000</v>
      </c>
      <c r="AS103" s="686">
        <v>0</v>
      </c>
      <c r="AT103" s="686">
        <v>0</v>
      </c>
      <c r="AU103" s="686">
        <v>0</v>
      </c>
      <c r="AV103" s="686">
        <v>0</v>
      </c>
      <c r="AW103" s="686">
        <v>0</v>
      </c>
      <c r="AX103" s="686">
        <v>0</v>
      </c>
      <c r="AY103" s="686">
        <v>0</v>
      </c>
      <c r="AZ103" s="686">
        <v>0</v>
      </c>
      <c r="BA103" s="686">
        <v>0</v>
      </c>
      <c r="BB103" s="686">
        <v>0</v>
      </c>
    </row>
    <row r="104" spans="1:54" hidden="1" x14ac:dyDescent="0.25">
      <c r="A104" s="1166" t="s">
        <v>34</v>
      </c>
      <c r="B104" s="1009"/>
      <c r="C104" s="1166" t="s">
        <v>314</v>
      </c>
      <c r="D104" s="1009"/>
      <c r="E104" s="1166" t="s">
        <v>312</v>
      </c>
      <c r="F104" s="1009"/>
      <c r="G104" s="1166" t="s">
        <v>315</v>
      </c>
      <c r="H104" s="1009"/>
      <c r="I104" s="1166" t="s">
        <v>315</v>
      </c>
      <c r="J104" s="1009"/>
      <c r="K104" s="1009"/>
      <c r="L104" s="1166" t="s">
        <v>331</v>
      </c>
      <c r="M104" s="1009"/>
      <c r="N104" s="1009"/>
      <c r="O104" s="1166"/>
      <c r="P104" s="1009"/>
      <c r="Q104" s="1166"/>
      <c r="R104" s="1009"/>
      <c r="S104" s="1167" t="s">
        <v>77</v>
      </c>
      <c r="T104" s="1009"/>
      <c r="U104" s="1009"/>
      <c r="V104" s="1009"/>
      <c r="W104" s="1009"/>
      <c r="X104" s="1009"/>
      <c r="Y104" s="1009"/>
      <c r="Z104" s="1009"/>
      <c r="AA104" s="1166" t="s">
        <v>305</v>
      </c>
      <c r="AB104" s="1009"/>
      <c r="AC104" s="1009"/>
      <c r="AD104" s="1009"/>
      <c r="AE104" s="1009"/>
      <c r="AF104" s="1166" t="s">
        <v>306</v>
      </c>
      <c r="AG104" s="1009"/>
      <c r="AH104" s="1009"/>
      <c r="AI104" s="531" t="s">
        <v>85</v>
      </c>
      <c r="AJ104" s="1168" t="s">
        <v>307</v>
      </c>
      <c r="AK104" s="1009"/>
      <c r="AL104" s="1009"/>
      <c r="AM104" s="1009"/>
      <c r="AN104" s="1009"/>
      <c r="AO104" s="1009"/>
      <c r="AP104" s="530">
        <v>9000000</v>
      </c>
      <c r="AQ104" s="686">
        <v>0</v>
      </c>
      <c r="AR104" s="530">
        <v>3800000</v>
      </c>
      <c r="AS104" s="686">
        <v>0</v>
      </c>
      <c r="AT104" s="686">
        <v>0</v>
      </c>
      <c r="AU104" s="686">
        <v>0</v>
      </c>
      <c r="AV104" s="686">
        <v>0</v>
      </c>
      <c r="AW104" s="686">
        <v>0</v>
      </c>
      <c r="AX104" s="686">
        <v>0</v>
      </c>
      <c r="AY104" s="686">
        <v>0</v>
      </c>
      <c r="AZ104" s="686">
        <v>0</v>
      </c>
      <c r="BA104" s="686">
        <v>0</v>
      </c>
      <c r="BB104" s="686">
        <v>0</v>
      </c>
    </row>
    <row r="105" spans="1:54" hidden="1" x14ac:dyDescent="0.25">
      <c r="A105" s="1166" t="s">
        <v>34</v>
      </c>
      <c r="B105" s="1009"/>
      <c r="C105" s="1166" t="s">
        <v>314</v>
      </c>
      <c r="D105" s="1009"/>
      <c r="E105" s="1166" t="s">
        <v>312</v>
      </c>
      <c r="F105" s="1009"/>
      <c r="G105" s="1166" t="s">
        <v>315</v>
      </c>
      <c r="H105" s="1009"/>
      <c r="I105" s="1166" t="s">
        <v>315</v>
      </c>
      <c r="J105" s="1009"/>
      <c r="K105" s="1009"/>
      <c r="L105" s="1166" t="s">
        <v>332</v>
      </c>
      <c r="M105" s="1009"/>
      <c r="N105" s="1009"/>
      <c r="O105" s="1166"/>
      <c r="P105" s="1009"/>
      <c r="Q105" s="1166"/>
      <c r="R105" s="1009"/>
      <c r="S105" s="1167" t="s">
        <v>78</v>
      </c>
      <c r="T105" s="1009"/>
      <c r="U105" s="1009"/>
      <c r="V105" s="1009"/>
      <c r="W105" s="1009"/>
      <c r="X105" s="1009"/>
      <c r="Y105" s="1009"/>
      <c r="Z105" s="1009"/>
      <c r="AA105" s="1166" t="s">
        <v>305</v>
      </c>
      <c r="AB105" s="1009"/>
      <c r="AC105" s="1009"/>
      <c r="AD105" s="1009"/>
      <c r="AE105" s="1009"/>
      <c r="AF105" s="1166" t="s">
        <v>306</v>
      </c>
      <c r="AG105" s="1009"/>
      <c r="AH105" s="1009"/>
      <c r="AI105" s="531" t="s">
        <v>85</v>
      </c>
      <c r="AJ105" s="1168" t="s">
        <v>307</v>
      </c>
      <c r="AK105" s="1009"/>
      <c r="AL105" s="1009"/>
      <c r="AM105" s="1009"/>
      <c r="AN105" s="1009"/>
      <c r="AO105" s="1009"/>
      <c r="AP105" s="530">
        <v>33000000</v>
      </c>
      <c r="AQ105" s="530">
        <v>1349450</v>
      </c>
      <c r="AR105" s="530">
        <v>1341712</v>
      </c>
      <c r="AS105" s="686">
        <v>0</v>
      </c>
      <c r="AT105" s="530">
        <v>1914938</v>
      </c>
      <c r="AU105" s="530">
        <v>-565488</v>
      </c>
      <c r="AV105" s="530">
        <v>1914938</v>
      </c>
      <c r="AW105" s="686">
        <v>0</v>
      </c>
      <c r="AX105" s="530">
        <v>1914938</v>
      </c>
      <c r="AY105" s="686">
        <v>0</v>
      </c>
      <c r="AZ105" s="530">
        <v>1914938</v>
      </c>
      <c r="BA105" s="686">
        <v>0</v>
      </c>
      <c r="BB105" s="686">
        <v>0</v>
      </c>
    </row>
    <row r="106" spans="1:54" x14ac:dyDescent="0.25">
      <c r="A106" s="1166" t="s">
        <v>34</v>
      </c>
      <c r="B106" s="1009"/>
      <c r="C106" s="1166" t="s">
        <v>314</v>
      </c>
      <c r="D106" s="1009"/>
      <c r="E106" s="1166" t="s">
        <v>312</v>
      </c>
      <c r="F106" s="1009"/>
      <c r="G106" s="1166" t="s">
        <v>315</v>
      </c>
      <c r="H106" s="1009"/>
      <c r="I106" s="1166" t="s">
        <v>315</v>
      </c>
      <c r="J106" s="1009"/>
      <c r="K106" s="1009"/>
      <c r="L106" s="1166" t="s">
        <v>332</v>
      </c>
      <c r="M106" s="1009"/>
      <c r="N106" s="1009"/>
      <c r="O106" s="1166"/>
      <c r="P106" s="1009"/>
      <c r="Q106" s="1166"/>
      <c r="R106" s="1009"/>
      <c r="S106" s="1167" t="s">
        <v>78</v>
      </c>
      <c r="T106" s="1009"/>
      <c r="U106" s="1009"/>
      <c r="V106" s="1009"/>
      <c r="W106" s="1009"/>
      <c r="X106" s="1009"/>
      <c r="Y106" s="1009"/>
      <c r="Z106" s="1009"/>
      <c r="AA106" s="1166" t="s">
        <v>305</v>
      </c>
      <c r="AB106" s="1009"/>
      <c r="AC106" s="1009"/>
      <c r="AD106" s="1009"/>
      <c r="AE106" s="1009"/>
      <c r="AF106" s="1166" t="s">
        <v>306</v>
      </c>
      <c r="AG106" s="1009"/>
      <c r="AH106" s="1009"/>
      <c r="AI106" s="531" t="s">
        <v>335</v>
      </c>
      <c r="AJ106" s="1168" t="s">
        <v>353</v>
      </c>
      <c r="AK106" s="1009"/>
      <c r="AL106" s="1009"/>
      <c r="AM106" s="1009"/>
      <c r="AN106" s="1009"/>
      <c r="AO106" s="1009"/>
      <c r="AP106" s="530">
        <v>270000000</v>
      </c>
      <c r="AQ106" s="686">
        <v>0</v>
      </c>
      <c r="AR106" s="530">
        <v>270000000</v>
      </c>
      <c r="AS106" s="686">
        <v>0</v>
      </c>
      <c r="AT106" s="686">
        <v>0</v>
      </c>
      <c r="AU106" s="686">
        <v>0</v>
      </c>
      <c r="AV106" s="686">
        <v>0</v>
      </c>
      <c r="AW106" s="686">
        <v>0</v>
      </c>
      <c r="AX106" s="686">
        <v>0</v>
      </c>
      <c r="AY106" s="686">
        <v>0</v>
      </c>
      <c r="AZ106" s="686">
        <v>0</v>
      </c>
      <c r="BA106" s="686">
        <v>0</v>
      </c>
      <c r="BB106" s="686">
        <v>0</v>
      </c>
    </row>
    <row r="107" spans="1:54" hidden="1" x14ac:dyDescent="0.25">
      <c r="A107" s="1166" t="s">
        <v>34</v>
      </c>
      <c r="B107" s="1009"/>
      <c r="C107" s="1166" t="s">
        <v>314</v>
      </c>
      <c r="D107" s="1009"/>
      <c r="E107" s="1166" t="s">
        <v>312</v>
      </c>
      <c r="F107" s="1009"/>
      <c r="G107" s="1166" t="s">
        <v>315</v>
      </c>
      <c r="H107" s="1009"/>
      <c r="I107" s="1166" t="s">
        <v>315</v>
      </c>
      <c r="J107" s="1009"/>
      <c r="K107" s="1009"/>
      <c r="L107" s="1166" t="s">
        <v>334</v>
      </c>
      <c r="M107" s="1009"/>
      <c r="N107" s="1009"/>
      <c r="O107" s="1166"/>
      <c r="P107" s="1009"/>
      <c r="Q107" s="1166"/>
      <c r="R107" s="1009"/>
      <c r="S107" s="1167" t="s">
        <v>79</v>
      </c>
      <c r="T107" s="1009"/>
      <c r="U107" s="1009"/>
      <c r="V107" s="1009"/>
      <c r="W107" s="1009"/>
      <c r="X107" s="1009"/>
      <c r="Y107" s="1009"/>
      <c r="Z107" s="1009"/>
      <c r="AA107" s="1166" t="s">
        <v>305</v>
      </c>
      <c r="AB107" s="1009"/>
      <c r="AC107" s="1009"/>
      <c r="AD107" s="1009"/>
      <c r="AE107" s="1009"/>
      <c r="AF107" s="1166" t="s">
        <v>306</v>
      </c>
      <c r="AG107" s="1009"/>
      <c r="AH107" s="1009"/>
      <c r="AI107" s="531" t="s">
        <v>85</v>
      </c>
      <c r="AJ107" s="1168" t="s">
        <v>307</v>
      </c>
      <c r="AK107" s="1009"/>
      <c r="AL107" s="1009"/>
      <c r="AM107" s="1009"/>
      <c r="AN107" s="1009"/>
      <c r="AO107" s="1009"/>
      <c r="AP107" s="530">
        <v>16000000</v>
      </c>
      <c r="AQ107" s="530">
        <v>165997</v>
      </c>
      <c r="AR107" s="530">
        <v>326118</v>
      </c>
      <c r="AS107" s="686">
        <v>0</v>
      </c>
      <c r="AT107" s="530">
        <v>541397</v>
      </c>
      <c r="AU107" s="530">
        <v>-375400</v>
      </c>
      <c r="AV107" s="530">
        <v>541397</v>
      </c>
      <c r="AW107" s="686">
        <v>0</v>
      </c>
      <c r="AX107" s="530">
        <v>541397</v>
      </c>
      <c r="AY107" s="686">
        <v>0</v>
      </c>
      <c r="AZ107" s="530">
        <v>541397</v>
      </c>
      <c r="BA107" s="686">
        <v>0</v>
      </c>
      <c r="BB107" s="686">
        <v>0</v>
      </c>
    </row>
    <row r="108" spans="1:54" x14ac:dyDescent="0.25">
      <c r="A108" s="1166" t="s">
        <v>34</v>
      </c>
      <c r="B108" s="1009"/>
      <c r="C108" s="1166" t="s">
        <v>314</v>
      </c>
      <c r="D108" s="1009"/>
      <c r="E108" s="1166" t="s">
        <v>312</v>
      </c>
      <c r="F108" s="1009"/>
      <c r="G108" s="1166" t="s">
        <v>315</v>
      </c>
      <c r="H108" s="1009"/>
      <c r="I108" s="1166" t="s">
        <v>315</v>
      </c>
      <c r="J108" s="1009"/>
      <c r="K108" s="1009"/>
      <c r="L108" s="1166" t="s">
        <v>334</v>
      </c>
      <c r="M108" s="1009"/>
      <c r="N108" s="1009"/>
      <c r="O108" s="1166"/>
      <c r="P108" s="1009"/>
      <c r="Q108" s="1166"/>
      <c r="R108" s="1009"/>
      <c r="S108" s="1167" t="s">
        <v>79</v>
      </c>
      <c r="T108" s="1009"/>
      <c r="U108" s="1009"/>
      <c r="V108" s="1009"/>
      <c r="W108" s="1009"/>
      <c r="X108" s="1009"/>
      <c r="Y108" s="1009"/>
      <c r="Z108" s="1009"/>
      <c r="AA108" s="1166" t="s">
        <v>305</v>
      </c>
      <c r="AB108" s="1009"/>
      <c r="AC108" s="1009"/>
      <c r="AD108" s="1009"/>
      <c r="AE108" s="1009"/>
      <c r="AF108" s="1166" t="s">
        <v>306</v>
      </c>
      <c r="AG108" s="1009"/>
      <c r="AH108" s="1009"/>
      <c r="AI108" s="531" t="s">
        <v>335</v>
      </c>
      <c r="AJ108" s="1168" t="s">
        <v>353</v>
      </c>
      <c r="AK108" s="1009"/>
      <c r="AL108" s="1009"/>
      <c r="AM108" s="1009"/>
      <c r="AN108" s="1009"/>
      <c r="AO108" s="1009"/>
      <c r="AP108" s="530">
        <v>20000000</v>
      </c>
      <c r="AQ108" s="686">
        <v>0</v>
      </c>
      <c r="AR108" s="530">
        <v>20000000</v>
      </c>
      <c r="AS108" s="686">
        <v>0</v>
      </c>
      <c r="AT108" s="686">
        <v>0</v>
      </c>
      <c r="AU108" s="686">
        <v>0</v>
      </c>
      <c r="AV108" s="686">
        <v>0</v>
      </c>
      <c r="AW108" s="686">
        <v>0</v>
      </c>
      <c r="AX108" s="686">
        <v>0</v>
      </c>
      <c r="AY108" s="686">
        <v>0</v>
      </c>
      <c r="AZ108" s="686">
        <v>0</v>
      </c>
      <c r="BA108" s="686">
        <v>0</v>
      </c>
      <c r="BB108" s="686">
        <v>0</v>
      </c>
    </row>
    <row r="109" spans="1:54" hidden="1" x14ac:dyDescent="0.25">
      <c r="A109" s="1170" t="s">
        <v>34</v>
      </c>
      <c r="B109" s="1009"/>
      <c r="C109" s="1170" t="s">
        <v>314</v>
      </c>
      <c r="D109" s="1009"/>
      <c r="E109" s="1170" t="s">
        <v>312</v>
      </c>
      <c r="F109" s="1009"/>
      <c r="G109" s="1170" t="s">
        <v>315</v>
      </c>
      <c r="H109" s="1009"/>
      <c r="I109" s="1170" t="s">
        <v>316</v>
      </c>
      <c r="J109" s="1009"/>
      <c r="K109" s="1009"/>
      <c r="L109" s="1170"/>
      <c r="M109" s="1009"/>
      <c r="N109" s="1009"/>
      <c r="O109" s="1170"/>
      <c r="P109" s="1009"/>
      <c r="Q109" s="1170"/>
      <c r="R109" s="1009"/>
      <c r="S109" s="1169" t="s">
        <v>248</v>
      </c>
      <c r="T109" s="1009"/>
      <c r="U109" s="1009"/>
      <c r="V109" s="1009"/>
      <c r="W109" s="1009"/>
      <c r="X109" s="1009"/>
      <c r="Y109" s="1009"/>
      <c r="Z109" s="1009"/>
      <c r="AA109" s="1170" t="s">
        <v>305</v>
      </c>
      <c r="AB109" s="1009"/>
      <c r="AC109" s="1009"/>
      <c r="AD109" s="1009"/>
      <c r="AE109" s="1009"/>
      <c r="AF109" s="1170" t="s">
        <v>306</v>
      </c>
      <c r="AG109" s="1009"/>
      <c r="AH109" s="1009"/>
      <c r="AI109" s="534" t="s">
        <v>85</v>
      </c>
      <c r="AJ109" s="1171" t="s">
        <v>307</v>
      </c>
      <c r="AK109" s="1009"/>
      <c r="AL109" s="1009"/>
      <c r="AM109" s="1009"/>
      <c r="AN109" s="1009"/>
      <c r="AO109" s="1009"/>
      <c r="AP109" s="533">
        <v>6153723603</v>
      </c>
      <c r="AQ109" s="533">
        <v>222887094</v>
      </c>
      <c r="AR109" s="533">
        <v>1566636301.47</v>
      </c>
      <c r="AS109" s="685">
        <v>0</v>
      </c>
      <c r="AT109" s="533">
        <v>27435678</v>
      </c>
      <c r="AU109" s="533">
        <v>195451416</v>
      </c>
      <c r="AV109" s="533">
        <v>128620551</v>
      </c>
      <c r="AW109" s="533">
        <v>-101184873</v>
      </c>
      <c r="AX109" s="533">
        <v>128620551</v>
      </c>
      <c r="AY109" s="685">
        <v>0</v>
      </c>
      <c r="AZ109" s="533">
        <v>128620551</v>
      </c>
      <c r="BA109" s="685">
        <v>0</v>
      </c>
      <c r="BB109" s="685">
        <v>0</v>
      </c>
    </row>
    <row r="110" spans="1:54" x14ac:dyDescent="0.25">
      <c r="A110" s="1170" t="s">
        <v>34</v>
      </c>
      <c r="B110" s="1009"/>
      <c r="C110" s="1170" t="s">
        <v>314</v>
      </c>
      <c r="D110" s="1009"/>
      <c r="E110" s="1170" t="s">
        <v>312</v>
      </c>
      <c r="F110" s="1009"/>
      <c r="G110" s="1170" t="s">
        <v>315</v>
      </c>
      <c r="H110" s="1009"/>
      <c r="I110" s="1170" t="s">
        <v>316</v>
      </c>
      <c r="J110" s="1009"/>
      <c r="K110" s="1009"/>
      <c r="L110" s="1170"/>
      <c r="M110" s="1009"/>
      <c r="N110" s="1009"/>
      <c r="O110" s="1170"/>
      <c r="P110" s="1009"/>
      <c r="Q110" s="1170"/>
      <c r="R110" s="1009"/>
      <c r="S110" s="1169" t="s">
        <v>248</v>
      </c>
      <c r="T110" s="1009"/>
      <c r="U110" s="1009"/>
      <c r="V110" s="1009"/>
      <c r="W110" s="1009"/>
      <c r="X110" s="1009"/>
      <c r="Y110" s="1009"/>
      <c r="Z110" s="1009"/>
      <c r="AA110" s="1170" t="s">
        <v>305</v>
      </c>
      <c r="AB110" s="1009"/>
      <c r="AC110" s="1009"/>
      <c r="AD110" s="1009"/>
      <c r="AE110" s="1009"/>
      <c r="AF110" s="1170" t="s">
        <v>306</v>
      </c>
      <c r="AG110" s="1009"/>
      <c r="AH110" s="1009"/>
      <c r="AI110" s="534" t="s">
        <v>335</v>
      </c>
      <c r="AJ110" s="1171" t="s">
        <v>353</v>
      </c>
      <c r="AK110" s="1009"/>
      <c r="AL110" s="1009"/>
      <c r="AM110" s="1009"/>
      <c r="AN110" s="1009"/>
      <c r="AO110" s="1009"/>
      <c r="AP110" s="533">
        <v>1074085821</v>
      </c>
      <c r="AQ110" s="533">
        <v>572130843</v>
      </c>
      <c r="AR110" s="533">
        <v>501954978</v>
      </c>
      <c r="AS110" s="685">
        <v>0</v>
      </c>
      <c r="AT110" s="685">
        <v>0</v>
      </c>
      <c r="AU110" s="533">
        <v>572130843</v>
      </c>
      <c r="AV110" s="685">
        <v>0</v>
      </c>
      <c r="AW110" s="685">
        <v>0</v>
      </c>
      <c r="AX110" s="685">
        <v>0</v>
      </c>
      <c r="AY110" s="685">
        <v>0</v>
      </c>
      <c r="AZ110" s="685">
        <v>0</v>
      </c>
      <c r="BA110" s="685">
        <v>0</v>
      </c>
      <c r="BB110" s="685">
        <v>0</v>
      </c>
    </row>
    <row r="111" spans="1:54" hidden="1" x14ac:dyDescent="0.25">
      <c r="A111" s="1166" t="s">
        <v>34</v>
      </c>
      <c r="B111" s="1009"/>
      <c r="C111" s="1166" t="s">
        <v>314</v>
      </c>
      <c r="D111" s="1009"/>
      <c r="E111" s="1166" t="s">
        <v>312</v>
      </c>
      <c r="F111" s="1009"/>
      <c r="G111" s="1166" t="s">
        <v>315</v>
      </c>
      <c r="H111" s="1009"/>
      <c r="I111" s="1166" t="s">
        <v>316</v>
      </c>
      <c r="J111" s="1009"/>
      <c r="K111" s="1009"/>
      <c r="L111" s="1166" t="s">
        <v>311</v>
      </c>
      <c r="M111" s="1009"/>
      <c r="N111" s="1009"/>
      <c r="O111" s="1166"/>
      <c r="P111" s="1009"/>
      <c r="Q111" s="1166"/>
      <c r="R111" s="1009"/>
      <c r="S111" s="1167" t="s">
        <v>80</v>
      </c>
      <c r="T111" s="1009"/>
      <c r="U111" s="1009"/>
      <c r="V111" s="1009"/>
      <c r="W111" s="1009"/>
      <c r="X111" s="1009"/>
      <c r="Y111" s="1009"/>
      <c r="Z111" s="1009"/>
      <c r="AA111" s="1166" t="s">
        <v>305</v>
      </c>
      <c r="AB111" s="1009"/>
      <c r="AC111" s="1009"/>
      <c r="AD111" s="1009"/>
      <c r="AE111" s="1009"/>
      <c r="AF111" s="1166" t="s">
        <v>306</v>
      </c>
      <c r="AG111" s="1009"/>
      <c r="AH111" s="1009"/>
      <c r="AI111" s="531" t="s">
        <v>85</v>
      </c>
      <c r="AJ111" s="1168" t="s">
        <v>307</v>
      </c>
      <c r="AK111" s="1009"/>
      <c r="AL111" s="1009"/>
      <c r="AM111" s="1009"/>
      <c r="AN111" s="1009"/>
      <c r="AO111" s="1009"/>
      <c r="AP111" s="530">
        <v>952410435</v>
      </c>
      <c r="AQ111" s="530">
        <v>193078244</v>
      </c>
      <c r="AR111" s="530">
        <v>199977302</v>
      </c>
      <c r="AS111" s="686">
        <v>0</v>
      </c>
      <c r="AT111" s="530">
        <v>26520028</v>
      </c>
      <c r="AU111" s="530">
        <v>166558216</v>
      </c>
      <c r="AV111" s="530">
        <v>28530472</v>
      </c>
      <c r="AW111" s="530">
        <v>-2010444</v>
      </c>
      <c r="AX111" s="530">
        <v>28530472</v>
      </c>
      <c r="AY111" s="686">
        <v>0</v>
      </c>
      <c r="AZ111" s="530">
        <v>28530472</v>
      </c>
      <c r="BA111" s="686">
        <v>0</v>
      </c>
      <c r="BB111" s="686">
        <v>0</v>
      </c>
    </row>
    <row r="112" spans="1:54" x14ac:dyDescent="0.25">
      <c r="A112" s="1166" t="s">
        <v>34</v>
      </c>
      <c r="B112" s="1009"/>
      <c r="C112" s="1166" t="s">
        <v>314</v>
      </c>
      <c r="D112" s="1009"/>
      <c r="E112" s="1166" t="s">
        <v>312</v>
      </c>
      <c r="F112" s="1009"/>
      <c r="G112" s="1166" t="s">
        <v>315</v>
      </c>
      <c r="H112" s="1009"/>
      <c r="I112" s="1166" t="s">
        <v>316</v>
      </c>
      <c r="J112" s="1009"/>
      <c r="K112" s="1009"/>
      <c r="L112" s="1166" t="s">
        <v>311</v>
      </c>
      <c r="M112" s="1009"/>
      <c r="N112" s="1009"/>
      <c r="O112" s="1166"/>
      <c r="P112" s="1009"/>
      <c r="Q112" s="1166"/>
      <c r="R112" s="1009"/>
      <c r="S112" s="1167" t="s">
        <v>80</v>
      </c>
      <c r="T112" s="1009"/>
      <c r="U112" s="1009"/>
      <c r="V112" s="1009"/>
      <c r="W112" s="1009"/>
      <c r="X112" s="1009"/>
      <c r="Y112" s="1009"/>
      <c r="Z112" s="1009"/>
      <c r="AA112" s="1166" t="s">
        <v>305</v>
      </c>
      <c r="AB112" s="1009"/>
      <c r="AC112" s="1009"/>
      <c r="AD112" s="1009"/>
      <c r="AE112" s="1009"/>
      <c r="AF112" s="1166" t="s">
        <v>306</v>
      </c>
      <c r="AG112" s="1009"/>
      <c r="AH112" s="1009"/>
      <c r="AI112" s="531" t="s">
        <v>335</v>
      </c>
      <c r="AJ112" s="1168" t="s">
        <v>353</v>
      </c>
      <c r="AK112" s="1009"/>
      <c r="AL112" s="1009"/>
      <c r="AM112" s="1009"/>
      <c r="AN112" s="1009"/>
      <c r="AO112" s="1009"/>
      <c r="AP112" s="530">
        <v>754085821</v>
      </c>
      <c r="AQ112" s="530">
        <v>530779189</v>
      </c>
      <c r="AR112" s="530">
        <v>223306632</v>
      </c>
      <c r="AS112" s="686">
        <v>0</v>
      </c>
      <c r="AT112" s="686">
        <v>0</v>
      </c>
      <c r="AU112" s="530">
        <v>530779189</v>
      </c>
      <c r="AV112" s="686">
        <v>0</v>
      </c>
      <c r="AW112" s="686">
        <v>0</v>
      </c>
      <c r="AX112" s="686">
        <v>0</v>
      </c>
      <c r="AY112" s="686">
        <v>0</v>
      </c>
      <c r="AZ112" s="686">
        <v>0</v>
      </c>
      <c r="BA112" s="686">
        <v>0</v>
      </c>
      <c r="BB112" s="686">
        <v>0</v>
      </c>
    </row>
    <row r="113" spans="1:54" hidden="1" x14ac:dyDescent="0.25">
      <c r="A113" s="1166" t="s">
        <v>34</v>
      </c>
      <c r="B113" s="1009"/>
      <c r="C113" s="1166" t="s">
        <v>314</v>
      </c>
      <c r="D113" s="1009"/>
      <c r="E113" s="1166" t="s">
        <v>312</v>
      </c>
      <c r="F113" s="1009"/>
      <c r="G113" s="1166" t="s">
        <v>315</v>
      </c>
      <c r="H113" s="1009"/>
      <c r="I113" s="1166" t="s">
        <v>316</v>
      </c>
      <c r="J113" s="1009"/>
      <c r="K113" s="1009"/>
      <c r="L113" s="1166" t="s">
        <v>314</v>
      </c>
      <c r="M113" s="1009"/>
      <c r="N113" s="1009"/>
      <c r="O113" s="1166"/>
      <c r="P113" s="1009"/>
      <c r="Q113" s="1166"/>
      <c r="R113" s="1009"/>
      <c r="S113" s="1167" t="s">
        <v>81</v>
      </c>
      <c r="T113" s="1009"/>
      <c r="U113" s="1009"/>
      <c r="V113" s="1009"/>
      <c r="W113" s="1009"/>
      <c r="X113" s="1009"/>
      <c r="Y113" s="1009"/>
      <c r="Z113" s="1009"/>
      <c r="AA113" s="1166" t="s">
        <v>305</v>
      </c>
      <c r="AB113" s="1009"/>
      <c r="AC113" s="1009"/>
      <c r="AD113" s="1009"/>
      <c r="AE113" s="1009"/>
      <c r="AF113" s="1166" t="s">
        <v>306</v>
      </c>
      <c r="AG113" s="1009"/>
      <c r="AH113" s="1009"/>
      <c r="AI113" s="531" t="s">
        <v>85</v>
      </c>
      <c r="AJ113" s="1168" t="s">
        <v>307</v>
      </c>
      <c r="AK113" s="1009"/>
      <c r="AL113" s="1009"/>
      <c r="AM113" s="1009"/>
      <c r="AN113" s="1009"/>
      <c r="AO113" s="1009"/>
      <c r="AP113" s="530">
        <v>66000000</v>
      </c>
      <c r="AQ113" s="530">
        <v>29648850</v>
      </c>
      <c r="AR113" s="530">
        <v>33606900</v>
      </c>
      <c r="AS113" s="686">
        <v>0</v>
      </c>
      <c r="AT113" s="530">
        <v>755650</v>
      </c>
      <c r="AU113" s="530">
        <v>28893200</v>
      </c>
      <c r="AV113" s="530">
        <v>755650</v>
      </c>
      <c r="AW113" s="686">
        <v>0</v>
      </c>
      <c r="AX113" s="530">
        <v>755650</v>
      </c>
      <c r="AY113" s="686">
        <v>0</v>
      </c>
      <c r="AZ113" s="530">
        <v>755650</v>
      </c>
      <c r="BA113" s="686">
        <v>0</v>
      </c>
      <c r="BB113" s="686">
        <v>0</v>
      </c>
    </row>
    <row r="114" spans="1:54" hidden="1" x14ac:dyDescent="0.25">
      <c r="A114" s="1166" t="s">
        <v>34</v>
      </c>
      <c r="B114" s="1009"/>
      <c r="C114" s="1166" t="s">
        <v>314</v>
      </c>
      <c r="D114" s="1009"/>
      <c r="E114" s="1166" t="s">
        <v>312</v>
      </c>
      <c r="F114" s="1009"/>
      <c r="G114" s="1166" t="s">
        <v>315</v>
      </c>
      <c r="H114" s="1009"/>
      <c r="I114" s="1166" t="s">
        <v>316</v>
      </c>
      <c r="J114" s="1009"/>
      <c r="K114" s="1009"/>
      <c r="L114" s="1166" t="s">
        <v>316</v>
      </c>
      <c r="M114" s="1009"/>
      <c r="N114" s="1009"/>
      <c r="O114" s="1166"/>
      <c r="P114" s="1009"/>
      <c r="Q114" s="1166"/>
      <c r="R114" s="1009"/>
      <c r="S114" s="1167" t="s">
        <v>82</v>
      </c>
      <c r="T114" s="1009"/>
      <c r="U114" s="1009"/>
      <c r="V114" s="1009"/>
      <c r="W114" s="1009"/>
      <c r="X114" s="1009"/>
      <c r="Y114" s="1009"/>
      <c r="Z114" s="1009"/>
      <c r="AA114" s="1166" t="s">
        <v>305</v>
      </c>
      <c r="AB114" s="1009"/>
      <c r="AC114" s="1009"/>
      <c r="AD114" s="1009"/>
      <c r="AE114" s="1009"/>
      <c r="AF114" s="1166" t="s">
        <v>306</v>
      </c>
      <c r="AG114" s="1009"/>
      <c r="AH114" s="1009"/>
      <c r="AI114" s="531" t="s">
        <v>85</v>
      </c>
      <c r="AJ114" s="1168" t="s">
        <v>307</v>
      </c>
      <c r="AK114" s="1009"/>
      <c r="AL114" s="1009"/>
      <c r="AM114" s="1009"/>
      <c r="AN114" s="1009"/>
      <c r="AO114" s="1009"/>
      <c r="AP114" s="530">
        <v>530000000</v>
      </c>
      <c r="AQ114" s="686">
        <v>0</v>
      </c>
      <c r="AR114" s="530">
        <v>525000000</v>
      </c>
      <c r="AS114" s="686">
        <v>0</v>
      </c>
      <c r="AT114" s="686">
        <v>0</v>
      </c>
      <c r="AU114" s="686">
        <v>0</v>
      </c>
      <c r="AV114" s="686">
        <v>0</v>
      </c>
      <c r="AW114" s="686">
        <v>0</v>
      </c>
      <c r="AX114" s="686">
        <v>0</v>
      </c>
      <c r="AY114" s="686">
        <v>0</v>
      </c>
      <c r="AZ114" s="686">
        <v>0</v>
      </c>
      <c r="BA114" s="686">
        <v>0</v>
      </c>
      <c r="BB114" s="686">
        <v>0</v>
      </c>
    </row>
    <row r="115" spans="1:54" hidden="1" x14ac:dyDescent="0.25">
      <c r="A115" s="1166" t="s">
        <v>34</v>
      </c>
      <c r="B115" s="1009"/>
      <c r="C115" s="1166" t="s">
        <v>314</v>
      </c>
      <c r="D115" s="1009"/>
      <c r="E115" s="1166" t="s">
        <v>312</v>
      </c>
      <c r="F115" s="1009"/>
      <c r="G115" s="1166" t="s">
        <v>315</v>
      </c>
      <c r="H115" s="1009"/>
      <c r="I115" s="1166" t="s">
        <v>316</v>
      </c>
      <c r="J115" s="1009"/>
      <c r="K115" s="1009"/>
      <c r="L115" s="1166" t="s">
        <v>324</v>
      </c>
      <c r="M115" s="1009"/>
      <c r="N115" s="1009"/>
      <c r="O115" s="1166"/>
      <c r="P115" s="1009"/>
      <c r="Q115" s="1166"/>
      <c r="R115" s="1009"/>
      <c r="S115" s="1167" t="s">
        <v>83</v>
      </c>
      <c r="T115" s="1009"/>
      <c r="U115" s="1009"/>
      <c r="V115" s="1009"/>
      <c r="W115" s="1009"/>
      <c r="X115" s="1009"/>
      <c r="Y115" s="1009"/>
      <c r="Z115" s="1009"/>
      <c r="AA115" s="1166" t="s">
        <v>305</v>
      </c>
      <c r="AB115" s="1009"/>
      <c r="AC115" s="1009"/>
      <c r="AD115" s="1009"/>
      <c r="AE115" s="1009"/>
      <c r="AF115" s="1166" t="s">
        <v>306</v>
      </c>
      <c r="AG115" s="1009"/>
      <c r="AH115" s="1009"/>
      <c r="AI115" s="531" t="s">
        <v>85</v>
      </c>
      <c r="AJ115" s="1168" t="s">
        <v>307</v>
      </c>
      <c r="AK115" s="1009"/>
      <c r="AL115" s="1009"/>
      <c r="AM115" s="1009"/>
      <c r="AN115" s="1009"/>
      <c r="AO115" s="1009"/>
      <c r="AP115" s="530">
        <v>125000000</v>
      </c>
      <c r="AQ115" s="686">
        <v>0</v>
      </c>
      <c r="AR115" s="530">
        <v>3284115</v>
      </c>
      <c r="AS115" s="686">
        <v>0</v>
      </c>
      <c r="AT115" s="686">
        <v>0</v>
      </c>
      <c r="AU115" s="686">
        <v>0</v>
      </c>
      <c r="AV115" s="530">
        <v>3240066</v>
      </c>
      <c r="AW115" s="530">
        <v>-3240066</v>
      </c>
      <c r="AX115" s="530">
        <v>3240066</v>
      </c>
      <c r="AY115" s="686">
        <v>0</v>
      </c>
      <c r="AZ115" s="530">
        <v>3240066</v>
      </c>
      <c r="BA115" s="686">
        <v>0</v>
      </c>
      <c r="BB115" s="686">
        <v>0</v>
      </c>
    </row>
    <row r="116" spans="1:54" x14ac:dyDescent="0.25">
      <c r="A116" s="1166" t="s">
        <v>34</v>
      </c>
      <c r="B116" s="1009"/>
      <c r="C116" s="1166" t="s">
        <v>314</v>
      </c>
      <c r="D116" s="1009"/>
      <c r="E116" s="1166" t="s">
        <v>312</v>
      </c>
      <c r="F116" s="1009"/>
      <c r="G116" s="1166" t="s">
        <v>315</v>
      </c>
      <c r="H116" s="1009"/>
      <c r="I116" s="1166" t="s">
        <v>316</v>
      </c>
      <c r="J116" s="1009"/>
      <c r="K116" s="1009"/>
      <c r="L116" s="1166" t="s">
        <v>324</v>
      </c>
      <c r="M116" s="1009"/>
      <c r="N116" s="1009"/>
      <c r="O116" s="1166"/>
      <c r="P116" s="1009"/>
      <c r="Q116" s="1166"/>
      <c r="R116" s="1009"/>
      <c r="S116" s="1167" t="s">
        <v>83</v>
      </c>
      <c r="T116" s="1009"/>
      <c r="U116" s="1009"/>
      <c r="V116" s="1009"/>
      <c r="W116" s="1009"/>
      <c r="X116" s="1009"/>
      <c r="Y116" s="1009"/>
      <c r="Z116" s="1009"/>
      <c r="AA116" s="1166" t="s">
        <v>305</v>
      </c>
      <c r="AB116" s="1009"/>
      <c r="AC116" s="1009"/>
      <c r="AD116" s="1009"/>
      <c r="AE116" s="1009"/>
      <c r="AF116" s="1166" t="s">
        <v>306</v>
      </c>
      <c r="AG116" s="1009"/>
      <c r="AH116" s="1009"/>
      <c r="AI116" s="531" t="s">
        <v>335</v>
      </c>
      <c r="AJ116" s="1168" t="s">
        <v>353</v>
      </c>
      <c r="AK116" s="1009"/>
      <c r="AL116" s="1009"/>
      <c r="AM116" s="1009"/>
      <c r="AN116" s="1009"/>
      <c r="AO116" s="1009"/>
      <c r="AP116" s="530">
        <v>320000000</v>
      </c>
      <c r="AQ116" s="530">
        <v>41351654</v>
      </c>
      <c r="AR116" s="530">
        <v>278648346</v>
      </c>
      <c r="AS116" s="686">
        <v>0</v>
      </c>
      <c r="AT116" s="686">
        <v>0</v>
      </c>
      <c r="AU116" s="530">
        <v>41351654</v>
      </c>
      <c r="AV116" s="686">
        <v>0</v>
      </c>
      <c r="AW116" s="686">
        <v>0</v>
      </c>
      <c r="AX116" s="686">
        <v>0</v>
      </c>
      <c r="AY116" s="686">
        <v>0</v>
      </c>
      <c r="AZ116" s="686">
        <v>0</v>
      </c>
      <c r="BA116" s="686">
        <v>0</v>
      </c>
      <c r="BB116" s="686">
        <v>0</v>
      </c>
    </row>
    <row r="117" spans="1:54" hidden="1" x14ac:dyDescent="0.25">
      <c r="A117" s="1166" t="s">
        <v>34</v>
      </c>
      <c r="B117" s="1009"/>
      <c r="C117" s="1166" t="s">
        <v>314</v>
      </c>
      <c r="D117" s="1009"/>
      <c r="E117" s="1166" t="s">
        <v>312</v>
      </c>
      <c r="F117" s="1009"/>
      <c r="G117" s="1166" t="s">
        <v>315</v>
      </c>
      <c r="H117" s="1009"/>
      <c r="I117" s="1166" t="s">
        <v>316</v>
      </c>
      <c r="J117" s="1009"/>
      <c r="K117" s="1009"/>
      <c r="L117" s="1166" t="s">
        <v>326</v>
      </c>
      <c r="M117" s="1009"/>
      <c r="N117" s="1009"/>
      <c r="O117" s="1166"/>
      <c r="P117" s="1009"/>
      <c r="Q117" s="1166"/>
      <c r="R117" s="1009"/>
      <c r="S117" s="1167" t="s">
        <v>84</v>
      </c>
      <c r="T117" s="1009"/>
      <c r="U117" s="1009"/>
      <c r="V117" s="1009"/>
      <c r="W117" s="1009"/>
      <c r="X117" s="1009"/>
      <c r="Y117" s="1009"/>
      <c r="Z117" s="1009"/>
      <c r="AA117" s="1166" t="s">
        <v>305</v>
      </c>
      <c r="AB117" s="1009"/>
      <c r="AC117" s="1009"/>
      <c r="AD117" s="1009"/>
      <c r="AE117" s="1009"/>
      <c r="AF117" s="1166" t="s">
        <v>306</v>
      </c>
      <c r="AG117" s="1009"/>
      <c r="AH117" s="1009"/>
      <c r="AI117" s="531" t="s">
        <v>85</v>
      </c>
      <c r="AJ117" s="1168" t="s">
        <v>307</v>
      </c>
      <c r="AK117" s="1009"/>
      <c r="AL117" s="1009"/>
      <c r="AM117" s="1009"/>
      <c r="AN117" s="1009"/>
      <c r="AO117" s="1009"/>
      <c r="AP117" s="530">
        <v>1761022020</v>
      </c>
      <c r="AQ117" s="686">
        <v>0</v>
      </c>
      <c r="AR117" s="530">
        <v>450569926.88</v>
      </c>
      <c r="AS117" s="686">
        <v>0</v>
      </c>
      <c r="AT117" s="686">
        <v>0</v>
      </c>
      <c r="AU117" s="686">
        <v>0</v>
      </c>
      <c r="AV117" s="530">
        <v>94238146</v>
      </c>
      <c r="AW117" s="530">
        <v>-94238146</v>
      </c>
      <c r="AX117" s="530">
        <v>94238146</v>
      </c>
      <c r="AY117" s="686">
        <v>0</v>
      </c>
      <c r="AZ117" s="530">
        <v>94238146</v>
      </c>
      <c r="BA117" s="686">
        <v>0</v>
      </c>
      <c r="BB117" s="686">
        <v>0</v>
      </c>
    </row>
    <row r="118" spans="1:54" hidden="1" x14ac:dyDescent="0.25">
      <c r="A118" s="1166" t="s">
        <v>34</v>
      </c>
      <c r="B118" s="1009"/>
      <c r="C118" s="1166" t="s">
        <v>314</v>
      </c>
      <c r="D118" s="1009"/>
      <c r="E118" s="1166" t="s">
        <v>312</v>
      </c>
      <c r="F118" s="1009"/>
      <c r="G118" s="1166" t="s">
        <v>315</v>
      </c>
      <c r="H118" s="1009"/>
      <c r="I118" s="1166" t="s">
        <v>316</v>
      </c>
      <c r="J118" s="1009"/>
      <c r="K118" s="1009"/>
      <c r="L118" s="1166" t="s">
        <v>85</v>
      </c>
      <c r="M118" s="1009"/>
      <c r="N118" s="1009"/>
      <c r="O118" s="1166"/>
      <c r="P118" s="1009"/>
      <c r="Q118" s="1166"/>
      <c r="R118" s="1009"/>
      <c r="S118" s="1167" t="s">
        <v>86</v>
      </c>
      <c r="T118" s="1009"/>
      <c r="U118" s="1009"/>
      <c r="V118" s="1009"/>
      <c r="W118" s="1009"/>
      <c r="X118" s="1009"/>
      <c r="Y118" s="1009"/>
      <c r="Z118" s="1009"/>
      <c r="AA118" s="1166" t="s">
        <v>305</v>
      </c>
      <c r="AB118" s="1009"/>
      <c r="AC118" s="1009"/>
      <c r="AD118" s="1009"/>
      <c r="AE118" s="1009"/>
      <c r="AF118" s="1166" t="s">
        <v>306</v>
      </c>
      <c r="AG118" s="1009"/>
      <c r="AH118" s="1009"/>
      <c r="AI118" s="531" t="s">
        <v>85</v>
      </c>
      <c r="AJ118" s="1168" t="s">
        <v>307</v>
      </c>
      <c r="AK118" s="1009"/>
      <c r="AL118" s="1009"/>
      <c r="AM118" s="1009"/>
      <c r="AN118" s="1009"/>
      <c r="AO118" s="1009"/>
      <c r="AP118" s="530">
        <v>2715791148</v>
      </c>
      <c r="AQ118" s="686">
        <v>0</v>
      </c>
      <c r="AR118" s="530">
        <v>351815017.58999997</v>
      </c>
      <c r="AS118" s="686">
        <v>0</v>
      </c>
      <c r="AT118" s="686">
        <v>0</v>
      </c>
      <c r="AU118" s="686">
        <v>0</v>
      </c>
      <c r="AV118" s="530">
        <v>1696217</v>
      </c>
      <c r="AW118" s="530">
        <v>-1696217</v>
      </c>
      <c r="AX118" s="530">
        <v>1696217</v>
      </c>
      <c r="AY118" s="686">
        <v>0</v>
      </c>
      <c r="AZ118" s="530">
        <v>1696217</v>
      </c>
      <c r="BA118" s="686">
        <v>0</v>
      </c>
      <c r="BB118" s="686">
        <v>0</v>
      </c>
    </row>
    <row r="119" spans="1:54" hidden="1" x14ac:dyDescent="0.25">
      <c r="A119" s="1166" t="s">
        <v>34</v>
      </c>
      <c r="B119" s="1009"/>
      <c r="C119" s="1166" t="s">
        <v>314</v>
      </c>
      <c r="D119" s="1009"/>
      <c r="E119" s="1166" t="s">
        <v>312</v>
      </c>
      <c r="F119" s="1009"/>
      <c r="G119" s="1166" t="s">
        <v>315</v>
      </c>
      <c r="H119" s="1009"/>
      <c r="I119" s="1166" t="s">
        <v>316</v>
      </c>
      <c r="J119" s="1009"/>
      <c r="K119" s="1009"/>
      <c r="L119" s="1166" t="s">
        <v>322</v>
      </c>
      <c r="M119" s="1009"/>
      <c r="N119" s="1009"/>
      <c r="O119" s="1166"/>
      <c r="P119" s="1009"/>
      <c r="Q119" s="1166"/>
      <c r="R119" s="1009"/>
      <c r="S119" s="1167" t="s">
        <v>87</v>
      </c>
      <c r="T119" s="1009"/>
      <c r="U119" s="1009"/>
      <c r="V119" s="1009"/>
      <c r="W119" s="1009"/>
      <c r="X119" s="1009"/>
      <c r="Y119" s="1009"/>
      <c r="Z119" s="1009"/>
      <c r="AA119" s="1166" t="s">
        <v>305</v>
      </c>
      <c r="AB119" s="1009"/>
      <c r="AC119" s="1009"/>
      <c r="AD119" s="1009"/>
      <c r="AE119" s="1009"/>
      <c r="AF119" s="1166" t="s">
        <v>306</v>
      </c>
      <c r="AG119" s="1009"/>
      <c r="AH119" s="1009"/>
      <c r="AI119" s="531" t="s">
        <v>85</v>
      </c>
      <c r="AJ119" s="1168" t="s">
        <v>307</v>
      </c>
      <c r="AK119" s="1009"/>
      <c r="AL119" s="1009"/>
      <c r="AM119" s="1009"/>
      <c r="AN119" s="1009"/>
      <c r="AO119" s="1009"/>
      <c r="AP119" s="530">
        <v>3500000</v>
      </c>
      <c r="AQ119" s="530">
        <v>160000</v>
      </c>
      <c r="AR119" s="530">
        <v>2383040</v>
      </c>
      <c r="AS119" s="686">
        <v>0</v>
      </c>
      <c r="AT119" s="530">
        <v>160000</v>
      </c>
      <c r="AU119" s="686">
        <v>0</v>
      </c>
      <c r="AV119" s="530">
        <v>160000</v>
      </c>
      <c r="AW119" s="686">
        <v>0</v>
      </c>
      <c r="AX119" s="530">
        <v>160000</v>
      </c>
      <c r="AY119" s="686">
        <v>0</v>
      </c>
      <c r="AZ119" s="530">
        <v>160000</v>
      </c>
      <c r="BA119" s="686">
        <v>0</v>
      </c>
      <c r="BB119" s="686">
        <v>0</v>
      </c>
    </row>
    <row r="120" spans="1:54" hidden="1" x14ac:dyDescent="0.25">
      <c r="A120" s="1170" t="s">
        <v>34</v>
      </c>
      <c r="B120" s="1009"/>
      <c r="C120" s="1170" t="s">
        <v>314</v>
      </c>
      <c r="D120" s="1009"/>
      <c r="E120" s="1170" t="s">
        <v>312</v>
      </c>
      <c r="F120" s="1009"/>
      <c r="G120" s="1170" t="s">
        <v>315</v>
      </c>
      <c r="H120" s="1009"/>
      <c r="I120" s="1170" t="s">
        <v>324</v>
      </c>
      <c r="J120" s="1009"/>
      <c r="K120" s="1009"/>
      <c r="L120" s="1170"/>
      <c r="M120" s="1009"/>
      <c r="N120" s="1009"/>
      <c r="O120" s="1170"/>
      <c r="P120" s="1009"/>
      <c r="Q120" s="1170"/>
      <c r="R120" s="1009"/>
      <c r="S120" s="1169" t="s">
        <v>336</v>
      </c>
      <c r="T120" s="1009"/>
      <c r="U120" s="1009"/>
      <c r="V120" s="1009"/>
      <c r="W120" s="1009"/>
      <c r="X120" s="1009"/>
      <c r="Y120" s="1009"/>
      <c r="Z120" s="1009"/>
      <c r="AA120" s="1170" t="s">
        <v>305</v>
      </c>
      <c r="AB120" s="1009"/>
      <c r="AC120" s="1009"/>
      <c r="AD120" s="1009"/>
      <c r="AE120" s="1009"/>
      <c r="AF120" s="1170" t="s">
        <v>306</v>
      </c>
      <c r="AG120" s="1009"/>
      <c r="AH120" s="1009"/>
      <c r="AI120" s="534" t="s">
        <v>85</v>
      </c>
      <c r="AJ120" s="1171" t="s">
        <v>307</v>
      </c>
      <c r="AK120" s="1009"/>
      <c r="AL120" s="1009"/>
      <c r="AM120" s="1009"/>
      <c r="AN120" s="1009"/>
      <c r="AO120" s="1009"/>
      <c r="AP120" s="533">
        <v>2810671112</v>
      </c>
      <c r="AQ120" s="533">
        <v>275000000</v>
      </c>
      <c r="AR120" s="533">
        <v>446989435.5</v>
      </c>
      <c r="AS120" s="685">
        <v>0</v>
      </c>
      <c r="AT120" s="685">
        <v>0</v>
      </c>
      <c r="AU120" s="533">
        <v>275000000</v>
      </c>
      <c r="AV120" s="533">
        <v>304349181</v>
      </c>
      <c r="AW120" s="533">
        <v>-304349181</v>
      </c>
      <c r="AX120" s="533">
        <v>304349181</v>
      </c>
      <c r="AY120" s="685">
        <v>0</v>
      </c>
      <c r="AZ120" s="533">
        <v>304349181</v>
      </c>
      <c r="BA120" s="685">
        <v>0</v>
      </c>
      <c r="BB120" s="685">
        <v>0</v>
      </c>
    </row>
    <row r="121" spans="1:54" hidden="1" x14ac:dyDescent="0.25">
      <c r="A121" s="1166" t="s">
        <v>34</v>
      </c>
      <c r="B121" s="1009"/>
      <c r="C121" s="1166" t="s">
        <v>314</v>
      </c>
      <c r="D121" s="1009"/>
      <c r="E121" s="1166" t="s">
        <v>312</v>
      </c>
      <c r="F121" s="1009"/>
      <c r="G121" s="1166" t="s">
        <v>315</v>
      </c>
      <c r="H121" s="1009"/>
      <c r="I121" s="1166" t="s">
        <v>324</v>
      </c>
      <c r="J121" s="1009"/>
      <c r="K121" s="1009"/>
      <c r="L121" s="1166" t="s">
        <v>314</v>
      </c>
      <c r="M121" s="1009"/>
      <c r="N121" s="1009"/>
      <c r="O121" s="1166"/>
      <c r="P121" s="1009"/>
      <c r="Q121" s="1166"/>
      <c r="R121" s="1009"/>
      <c r="S121" s="1167" t="s">
        <v>88</v>
      </c>
      <c r="T121" s="1009"/>
      <c r="U121" s="1009"/>
      <c r="V121" s="1009"/>
      <c r="W121" s="1009"/>
      <c r="X121" s="1009"/>
      <c r="Y121" s="1009"/>
      <c r="Z121" s="1009"/>
      <c r="AA121" s="1166" t="s">
        <v>305</v>
      </c>
      <c r="AB121" s="1009"/>
      <c r="AC121" s="1009"/>
      <c r="AD121" s="1009"/>
      <c r="AE121" s="1009"/>
      <c r="AF121" s="1166" t="s">
        <v>306</v>
      </c>
      <c r="AG121" s="1009"/>
      <c r="AH121" s="1009"/>
      <c r="AI121" s="531" t="s">
        <v>85</v>
      </c>
      <c r="AJ121" s="1168" t="s">
        <v>307</v>
      </c>
      <c r="AK121" s="1009"/>
      <c r="AL121" s="1009"/>
      <c r="AM121" s="1009"/>
      <c r="AN121" s="1009"/>
      <c r="AO121" s="1009"/>
      <c r="AP121" s="530">
        <v>1086771112</v>
      </c>
      <c r="AQ121" s="530">
        <v>275000000</v>
      </c>
      <c r="AR121" s="530">
        <v>106989436</v>
      </c>
      <c r="AS121" s="686">
        <v>0</v>
      </c>
      <c r="AT121" s="686">
        <v>0</v>
      </c>
      <c r="AU121" s="530">
        <v>275000000</v>
      </c>
      <c r="AV121" s="530">
        <v>75632845</v>
      </c>
      <c r="AW121" s="530">
        <v>-75632845</v>
      </c>
      <c r="AX121" s="530">
        <v>75632845</v>
      </c>
      <c r="AY121" s="686">
        <v>0</v>
      </c>
      <c r="AZ121" s="530">
        <v>75632845</v>
      </c>
      <c r="BA121" s="686">
        <v>0</v>
      </c>
      <c r="BB121" s="686">
        <v>0</v>
      </c>
    </row>
    <row r="122" spans="1:54" hidden="1" x14ac:dyDescent="0.25">
      <c r="A122" s="1166" t="s">
        <v>34</v>
      </c>
      <c r="B122" s="1009"/>
      <c r="C122" s="1166" t="s">
        <v>314</v>
      </c>
      <c r="D122" s="1009"/>
      <c r="E122" s="1166" t="s">
        <v>312</v>
      </c>
      <c r="F122" s="1009"/>
      <c r="G122" s="1166" t="s">
        <v>315</v>
      </c>
      <c r="H122" s="1009"/>
      <c r="I122" s="1166" t="s">
        <v>324</v>
      </c>
      <c r="J122" s="1009"/>
      <c r="K122" s="1009"/>
      <c r="L122" s="1166" t="s">
        <v>321</v>
      </c>
      <c r="M122" s="1009"/>
      <c r="N122" s="1009"/>
      <c r="O122" s="1166"/>
      <c r="P122" s="1009"/>
      <c r="Q122" s="1166"/>
      <c r="R122" s="1009"/>
      <c r="S122" s="1167" t="s">
        <v>89</v>
      </c>
      <c r="T122" s="1009"/>
      <c r="U122" s="1009"/>
      <c r="V122" s="1009"/>
      <c r="W122" s="1009"/>
      <c r="X122" s="1009"/>
      <c r="Y122" s="1009"/>
      <c r="Z122" s="1009"/>
      <c r="AA122" s="1166" t="s">
        <v>305</v>
      </c>
      <c r="AB122" s="1009"/>
      <c r="AC122" s="1009"/>
      <c r="AD122" s="1009"/>
      <c r="AE122" s="1009"/>
      <c r="AF122" s="1166" t="s">
        <v>306</v>
      </c>
      <c r="AG122" s="1009"/>
      <c r="AH122" s="1009"/>
      <c r="AI122" s="531" t="s">
        <v>85</v>
      </c>
      <c r="AJ122" s="1168" t="s">
        <v>307</v>
      </c>
      <c r="AK122" s="1009"/>
      <c r="AL122" s="1009"/>
      <c r="AM122" s="1009"/>
      <c r="AN122" s="1009"/>
      <c r="AO122" s="1009"/>
      <c r="AP122" s="530">
        <v>90000000</v>
      </c>
      <c r="AQ122" s="686">
        <v>0</v>
      </c>
      <c r="AR122" s="530">
        <v>90000000</v>
      </c>
      <c r="AS122" s="686">
        <v>0</v>
      </c>
      <c r="AT122" s="686">
        <v>0</v>
      </c>
      <c r="AU122" s="686">
        <v>0</v>
      </c>
      <c r="AV122" s="686">
        <v>0</v>
      </c>
      <c r="AW122" s="686">
        <v>0</v>
      </c>
      <c r="AX122" s="686">
        <v>0</v>
      </c>
      <c r="AY122" s="686">
        <v>0</v>
      </c>
      <c r="AZ122" s="686">
        <v>0</v>
      </c>
      <c r="BA122" s="686">
        <v>0</v>
      </c>
      <c r="BB122" s="686">
        <v>0</v>
      </c>
    </row>
    <row r="123" spans="1:54" hidden="1" x14ac:dyDescent="0.25">
      <c r="A123" s="1166" t="s">
        <v>34</v>
      </c>
      <c r="B123" s="1009"/>
      <c r="C123" s="1166" t="s">
        <v>314</v>
      </c>
      <c r="D123" s="1009"/>
      <c r="E123" s="1166" t="s">
        <v>312</v>
      </c>
      <c r="F123" s="1009"/>
      <c r="G123" s="1166" t="s">
        <v>315</v>
      </c>
      <c r="H123" s="1009"/>
      <c r="I123" s="1166" t="s">
        <v>324</v>
      </c>
      <c r="J123" s="1009"/>
      <c r="K123" s="1009"/>
      <c r="L123" s="1166" t="s">
        <v>316</v>
      </c>
      <c r="M123" s="1009"/>
      <c r="N123" s="1009"/>
      <c r="O123" s="1166"/>
      <c r="P123" s="1009"/>
      <c r="Q123" s="1166"/>
      <c r="R123" s="1009"/>
      <c r="S123" s="1167" t="s">
        <v>90</v>
      </c>
      <c r="T123" s="1009"/>
      <c r="U123" s="1009"/>
      <c r="V123" s="1009"/>
      <c r="W123" s="1009"/>
      <c r="X123" s="1009"/>
      <c r="Y123" s="1009"/>
      <c r="Z123" s="1009"/>
      <c r="AA123" s="1166" t="s">
        <v>305</v>
      </c>
      <c r="AB123" s="1009"/>
      <c r="AC123" s="1009"/>
      <c r="AD123" s="1009"/>
      <c r="AE123" s="1009"/>
      <c r="AF123" s="1166" t="s">
        <v>306</v>
      </c>
      <c r="AG123" s="1009"/>
      <c r="AH123" s="1009"/>
      <c r="AI123" s="531" t="s">
        <v>85</v>
      </c>
      <c r="AJ123" s="1168" t="s">
        <v>307</v>
      </c>
      <c r="AK123" s="1009"/>
      <c r="AL123" s="1009"/>
      <c r="AM123" s="1009"/>
      <c r="AN123" s="1009"/>
      <c r="AO123" s="1009"/>
      <c r="AP123" s="530">
        <v>1583900000</v>
      </c>
      <c r="AQ123" s="686">
        <v>0</v>
      </c>
      <c r="AR123" s="530">
        <v>199999999.5</v>
      </c>
      <c r="AS123" s="686">
        <v>0</v>
      </c>
      <c r="AT123" s="686">
        <v>0</v>
      </c>
      <c r="AU123" s="686">
        <v>0</v>
      </c>
      <c r="AV123" s="530">
        <v>228716336</v>
      </c>
      <c r="AW123" s="530">
        <v>-228716336</v>
      </c>
      <c r="AX123" s="530">
        <v>228716336</v>
      </c>
      <c r="AY123" s="686">
        <v>0</v>
      </c>
      <c r="AZ123" s="530">
        <v>228716336</v>
      </c>
      <c r="BA123" s="686">
        <v>0</v>
      </c>
      <c r="BB123" s="686">
        <v>0</v>
      </c>
    </row>
    <row r="124" spans="1:54" hidden="1" x14ac:dyDescent="0.25">
      <c r="A124" s="1166" t="s">
        <v>34</v>
      </c>
      <c r="B124" s="1009"/>
      <c r="C124" s="1166" t="s">
        <v>314</v>
      </c>
      <c r="D124" s="1009"/>
      <c r="E124" s="1166" t="s">
        <v>312</v>
      </c>
      <c r="F124" s="1009"/>
      <c r="G124" s="1166" t="s">
        <v>315</v>
      </c>
      <c r="H124" s="1009"/>
      <c r="I124" s="1166" t="s">
        <v>324</v>
      </c>
      <c r="J124" s="1009"/>
      <c r="K124" s="1009"/>
      <c r="L124" s="1166" t="s">
        <v>326</v>
      </c>
      <c r="M124" s="1009"/>
      <c r="N124" s="1009"/>
      <c r="O124" s="1166"/>
      <c r="P124" s="1009"/>
      <c r="Q124" s="1166"/>
      <c r="R124" s="1009"/>
      <c r="S124" s="1167" t="s">
        <v>691</v>
      </c>
      <c r="T124" s="1009"/>
      <c r="U124" s="1009"/>
      <c r="V124" s="1009"/>
      <c r="W124" s="1009"/>
      <c r="X124" s="1009"/>
      <c r="Y124" s="1009"/>
      <c r="Z124" s="1009"/>
      <c r="AA124" s="1166" t="s">
        <v>305</v>
      </c>
      <c r="AB124" s="1009"/>
      <c r="AC124" s="1009"/>
      <c r="AD124" s="1009"/>
      <c r="AE124" s="1009"/>
      <c r="AF124" s="1166" t="s">
        <v>306</v>
      </c>
      <c r="AG124" s="1009"/>
      <c r="AH124" s="1009"/>
      <c r="AI124" s="531" t="s">
        <v>85</v>
      </c>
      <c r="AJ124" s="1168" t="s">
        <v>307</v>
      </c>
      <c r="AK124" s="1009"/>
      <c r="AL124" s="1009"/>
      <c r="AM124" s="1009"/>
      <c r="AN124" s="1009"/>
      <c r="AO124" s="1009"/>
      <c r="AP124" s="530">
        <v>50000000</v>
      </c>
      <c r="AQ124" s="686">
        <v>0</v>
      </c>
      <c r="AR124" s="530">
        <v>50000000</v>
      </c>
      <c r="AS124" s="686">
        <v>0</v>
      </c>
      <c r="AT124" s="686">
        <v>0</v>
      </c>
      <c r="AU124" s="686">
        <v>0</v>
      </c>
      <c r="AV124" s="686">
        <v>0</v>
      </c>
      <c r="AW124" s="686">
        <v>0</v>
      </c>
      <c r="AX124" s="686">
        <v>0</v>
      </c>
      <c r="AY124" s="686">
        <v>0</v>
      </c>
      <c r="AZ124" s="686">
        <v>0</v>
      </c>
      <c r="BA124" s="686">
        <v>0</v>
      </c>
      <c r="BB124" s="686">
        <v>0</v>
      </c>
    </row>
    <row r="125" spans="1:54" hidden="1" x14ac:dyDescent="0.25">
      <c r="A125" s="1170" t="s">
        <v>34</v>
      </c>
      <c r="B125" s="1009"/>
      <c r="C125" s="1170" t="s">
        <v>314</v>
      </c>
      <c r="D125" s="1009"/>
      <c r="E125" s="1170" t="s">
        <v>312</v>
      </c>
      <c r="F125" s="1009"/>
      <c r="G125" s="1170" t="s">
        <v>315</v>
      </c>
      <c r="H125" s="1009"/>
      <c r="I125" s="1170" t="s">
        <v>325</v>
      </c>
      <c r="J125" s="1009"/>
      <c r="K125" s="1009"/>
      <c r="L125" s="1170"/>
      <c r="M125" s="1009"/>
      <c r="N125" s="1009"/>
      <c r="O125" s="1170"/>
      <c r="P125" s="1009"/>
      <c r="Q125" s="1170"/>
      <c r="R125" s="1009"/>
      <c r="S125" s="1169" t="s">
        <v>252</v>
      </c>
      <c r="T125" s="1009"/>
      <c r="U125" s="1009"/>
      <c r="V125" s="1009"/>
      <c r="W125" s="1009"/>
      <c r="X125" s="1009"/>
      <c r="Y125" s="1009"/>
      <c r="Z125" s="1009"/>
      <c r="AA125" s="1170" t="s">
        <v>305</v>
      </c>
      <c r="AB125" s="1009"/>
      <c r="AC125" s="1009"/>
      <c r="AD125" s="1009"/>
      <c r="AE125" s="1009"/>
      <c r="AF125" s="1170" t="s">
        <v>306</v>
      </c>
      <c r="AG125" s="1009"/>
      <c r="AH125" s="1009"/>
      <c r="AI125" s="534" t="s">
        <v>85</v>
      </c>
      <c r="AJ125" s="1171" t="s">
        <v>307</v>
      </c>
      <c r="AK125" s="1009"/>
      <c r="AL125" s="1009"/>
      <c r="AM125" s="1009"/>
      <c r="AN125" s="1009"/>
      <c r="AO125" s="1009"/>
      <c r="AP125" s="533">
        <v>101400000</v>
      </c>
      <c r="AQ125" s="533">
        <v>280000</v>
      </c>
      <c r="AR125" s="533">
        <v>30585371</v>
      </c>
      <c r="AS125" s="685">
        <v>0</v>
      </c>
      <c r="AT125" s="533">
        <v>480129</v>
      </c>
      <c r="AU125" s="533">
        <v>-200129</v>
      </c>
      <c r="AV125" s="533">
        <v>480129</v>
      </c>
      <c r="AW125" s="685">
        <v>0</v>
      </c>
      <c r="AX125" s="533">
        <v>480129</v>
      </c>
      <c r="AY125" s="685">
        <v>0</v>
      </c>
      <c r="AZ125" s="533">
        <v>480129</v>
      </c>
      <c r="BA125" s="685">
        <v>0</v>
      </c>
      <c r="BB125" s="685">
        <v>0</v>
      </c>
    </row>
    <row r="126" spans="1:54" hidden="1" x14ac:dyDescent="0.25">
      <c r="A126" s="1166" t="s">
        <v>34</v>
      </c>
      <c r="B126" s="1009"/>
      <c r="C126" s="1166" t="s">
        <v>314</v>
      </c>
      <c r="D126" s="1009"/>
      <c r="E126" s="1166" t="s">
        <v>312</v>
      </c>
      <c r="F126" s="1009"/>
      <c r="G126" s="1166" t="s">
        <v>315</v>
      </c>
      <c r="H126" s="1009"/>
      <c r="I126" s="1166" t="s">
        <v>325</v>
      </c>
      <c r="J126" s="1009"/>
      <c r="K126" s="1009"/>
      <c r="L126" s="1166" t="s">
        <v>316</v>
      </c>
      <c r="M126" s="1009"/>
      <c r="N126" s="1009"/>
      <c r="O126" s="1166"/>
      <c r="P126" s="1009"/>
      <c r="Q126" s="1166"/>
      <c r="R126" s="1009"/>
      <c r="S126" s="1167" t="s">
        <v>91</v>
      </c>
      <c r="T126" s="1009"/>
      <c r="U126" s="1009"/>
      <c r="V126" s="1009"/>
      <c r="W126" s="1009"/>
      <c r="X126" s="1009"/>
      <c r="Y126" s="1009"/>
      <c r="Z126" s="1009"/>
      <c r="AA126" s="1166" t="s">
        <v>305</v>
      </c>
      <c r="AB126" s="1009"/>
      <c r="AC126" s="1009"/>
      <c r="AD126" s="1009"/>
      <c r="AE126" s="1009"/>
      <c r="AF126" s="1166" t="s">
        <v>306</v>
      </c>
      <c r="AG126" s="1009"/>
      <c r="AH126" s="1009"/>
      <c r="AI126" s="531" t="s">
        <v>85</v>
      </c>
      <c r="AJ126" s="1168" t="s">
        <v>307</v>
      </c>
      <c r="AK126" s="1009"/>
      <c r="AL126" s="1009"/>
      <c r="AM126" s="1009"/>
      <c r="AN126" s="1009"/>
      <c r="AO126" s="1009"/>
      <c r="AP126" s="530">
        <v>6000000</v>
      </c>
      <c r="AQ126" s="686">
        <v>0</v>
      </c>
      <c r="AR126" s="530">
        <v>5163000</v>
      </c>
      <c r="AS126" s="686">
        <v>0</v>
      </c>
      <c r="AT126" s="686">
        <v>0</v>
      </c>
      <c r="AU126" s="686">
        <v>0</v>
      </c>
      <c r="AV126" s="686">
        <v>0</v>
      </c>
      <c r="AW126" s="686">
        <v>0</v>
      </c>
      <c r="AX126" s="686">
        <v>0</v>
      </c>
      <c r="AY126" s="686">
        <v>0</v>
      </c>
      <c r="AZ126" s="686">
        <v>0</v>
      </c>
      <c r="BA126" s="686">
        <v>0</v>
      </c>
      <c r="BB126" s="686">
        <v>0</v>
      </c>
    </row>
    <row r="127" spans="1:54" hidden="1" x14ac:dyDescent="0.25">
      <c r="A127" s="1166" t="s">
        <v>34</v>
      </c>
      <c r="B127" s="1009"/>
      <c r="C127" s="1166" t="s">
        <v>314</v>
      </c>
      <c r="D127" s="1009"/>
      <c r="E127" s="1166" t="s">
        <v>312</v>
      </c>
      <c r="F127" s="1009"/>
      <c r="G127" s="1166" t="s">
        <v>315</v>
      </c>
      <c r="H127" s="1009"/>
      <c r="I127" s="1166" t="s">
        <v>325</v>
      </c>
      <c r="J127" s="1009"/>
      <c r="K127" s="1009"/>
      <c r="L127" s="1166" t="s">
        <v>324</v>
      </c>
      <c r="M127" s="1009"/>
      <c r="N127" s="1009"/>
      <c r="O127" s="1166"/>
      <c r="P127" s="1009"/>
      <c r="Q127" s="1166"/>
      <c r="R127" s="1009"/>
      <c r="S127" s="1167" t="s">
        <v>92</v>
      </c>
      <c r="T127" s="1009"/>
      <c r="U127" s="1009"/>
      <c r="V127" s="1009"/>
      <c r="W127" s="1009"/>
      <c r="X127" s="1009"/>
      <c r="Y127" s="1009"/>
      <c r="Z127" s="1009"/>
      <c r="AA127" s="1166" t="s">
        <v>305</v>
      </c>
      <c r="AB127" s="1009"/>
      <c r="AC127" s="1009"/>
      <c r="AD127" s="1009"/>
      <c r="AE127" s="1009"/>
      <c r="AF127" s="1166" t="s">
        <v>306</v>
      </c>
      <c r="AG127" s="1009"/>
      <c r="AH127" s="1009"/>
      <c r="AI127" s="531" t="s">
        <v>85</v>
      </c>
      <c r="AJ127" s="1168" t="s">
        <v>307</v>
      </c>
      <c r="AK127" s="1009"/>
      <c r="AL127" s="1009"/>
      <c r="AM127" s="1009"/>
      <c r="AN127" s="1009"/>
      <c r="AO127" s="1009"/>
      <c r="AP127" s="530">
        <v>95400000</v>
      </c>
      <c r="AQ127" s="530">
        <v>280000</v>
      </c>
      <c r="AR127" s="530">
        <v>25422371</v>
      </c>
      <c r="AS127" s="686">
        <v>0</v>
      </c>
      <c r="AT127" s="530">
        <v>480129</v>
      </c>
      <c r="AU127" s="530">
        <v>-200129</v>
      </c>
      <c r="AV127" s="530">
        <v>480129</v>
      </c>
      <c r="AW127" s="686">
        <v>0</v>
      </c>
      <c r="AX127" s="530">
        <v>480129</v>
      </c>
      <c r="AY127" s="686">
        <v>0</v>
      </c>
      <c r="AZ127" s="530">
        <v>480129</v>
      </c>
      <c r="BA127" s="686">
        <v>0</v>
      </c>
      <c r="BB127" s="686">
        <v>0</v>
      </c>
    </row>
    <row r="128" spans="1:54" hidden="1" x14ac:dyDescent="0.25">
      <c r="A128" s="1170" t="s">
        <v>34</v>
      </c>
      <c r="B128" s="1009"/>
      <c r="C128" s="1170" t="s">
        <v>314</v>
      </c>
      <c r="D128" s="1009"/>
      <c r="E128" s="1170" t="s">
        <v>312</v>
      </c>
      <c r="F128" s="1009"/>
      <c r="G128" s="1170" t="s">
        <v>315</v>
      </c>
      <c r="H128" s="1009"/>
      <c r="I128" s="1170" t="s">
        <v>326</v>
      </c>
      <c r="J128" s="1009"/>
      <c r="K128" s="1009"/>
      <c r="L128" s="1170"/>
      <c r="M128" s="1009"/>
      <c r="N128" s="1009"/>
      <c r="O128" s="1170"/>
      <c r="P128" s="1009"/>
      <c r="Q128" s="1170"/>
      <c r="R128" s="1009"/>
      <c r="S128" s="1169" t="s">
        <v>337</v>
      </c>
      <c r="T128" s="1009"/>
      <c r="U128" s="1009"/>
      <c r="V128" s="1009"/>
      <c r="W128" s="1009"/>
      <c r="X128" s="1009"/>
      <c r="Y128" s="1009"/>
      <c r="Z128" s="1009"/>
      <c r="AA128" s="1170" t="s">
        <v>305</v>
      </c>
      <c r="AB128" s="1009"/>
      <c r="AC128" s="1009"/>
      <c r="AD128" s="1009"/>
      <c r="AE128" s="1009"/>
      <c r="AF128" s="1170" t="s">
        <v>306</v>
      </c>
      <c r="AG128" s="1009"/>
      <c r="AH128" s="1009"/>
      <c r="AI128" s="534" t="s">
        <v>85</v>
      </c>
      <c r="AJ128" s="1171" t="s">
        <v>307</v>
      </c>
      <c r="AK128" s="1009"/>
      <c r="AL128" s="1009"/>
      <c r="AM128" s="1009"/>
      <c r="AN128" s="1009"/>
      <c r="AO128" s="1009"/>
      <c r="AP128" s="533">
        <v>1343176172</v>
      </c>
      <c r="AQ128" s="685">
        <v>0</v>
      </c>
      <c r="AR128" s="685">
        <v>0</v>
      </c>
      <c r="AS128" s="685">
        <v>0</v>
      </c>
      <c r="AT128" s="533">
        <v>113362152</v>
      </c>
      <c r="AU128" s="533">
        <v>-113362152</v>
      </c>
      <c r="AV128" s="533">
        <v>113362152</v>
      </c>
      <c r="AW128" s="685">
        <v>0</v>
      </c>
      <c r="AX128" s="533">
        <v>128676662</v>
      </c>
      <c r="AY128" s="533">
        <v>-15314510</v>
      </c>
      <c r="AZ128" s="533">
        <v>128676662</v>
      </c>
      <c r="BA128" s="685">
        <v>0</v>
      </c>
      <c r="BB128" s="533">
        <v>486736</v>
      </c>
    </row>
    <row r="129" spans="1:54" hidden="1" x14ac:dyDescent="0.25">
      <c r="A129" s="1166" t="s">
        <v>34</v>
      </c>
      <c r="B129" s="1009"/>
      <c r="C129" s="1166" t="s">
        <v>314</v>
      </c>
      <c r="D129" s="1009"/>
      <c r="E129" s="1166" t="s">
        <v>312</v>
      </c>
      <c r="F129" s="1009"/>
      <c r="G129" s="1166" t="s">
        <v>315</v>
      </c>
      <c r="H129" s="1009"/>
      <c r="I129" s="1166" t="s">
        <v>326</v>
      </c>
      <c r="J129" s="1009"/>
      <c r="K129" s="1009"/>
      <c r="L129" s="1166" t="s">
        <v>311</v>
      </c>
      <c r="M129" s="1009"/>
      <c r="N129" s="1009"/>
      <c r="O129" s="1166"/>
      <c r="P129" s="1009"/>
      <c r="Q129" s="1166"/>
      <c r="R129" s="1009"/>
      <c r="S129" s="1167" t="s">
        <v>93</v>
      </c>
      <c r="T129" s="1009"/>
      <c r="U129" s="1009"/>
      <c r="V129" s="1009"/>
      <c r="W129" s="1009"/>
      <c r="X129" s="1009"/>
      <c r="Y129" s="1009"/>
      <c r="Z129" s="1009"/>
      <c r="AA129" s="1166" t="s">
        <v>305</v>
      </c>
      <c r="AB129" s="1009"/>
      <c r="AC129" s="1009"/>
      <c r="AD129" s="1009"/>
      <c r="AE129" s="1009"/>
      <c r="AF129" s="1166" t="s">
        <v>306</v>
      </c>
      <c r="AG129" s="1009"/>
      <c r="AH129" s="1009"/>
      <c r="AI129" s="531" t="s">
        <v>85</v>
      </c>
      <c r="AJ129" s="1168" t="s">
        <v>307</v>
      </c>
      <c r="AK129" s="1009"/>
      <c r="AL129" s="1009"/>
      <c r="AM129" s="1009"/>
      <c r="AN129" s="1009"/>
      <c r="AO129" s="1009"/>
      <c r="AP129" s="530">
        <v>143815862</v>
      </c>
      <c r="AQ129" s="686">
        <v>0</v>
      </c>
      <c r="AR129" s="686">
        <v>0</v>
      </c>
      <c r="AS129" s="686">
        <v>0</v>
      </c>
      <c r="AT129" s="530">
        <v>10947861</v>
      </c>
      <c r="AU129" s="530">
        <v>-10947861</v>
      </c>
      <c r="AV129" s="530">
        <v>10947861</v>
      </c>
      <c r="AW129" s="686">
        <v>0</v>
      </c>
      <c r="AX129" s="530">
        <v>11306587</v>
      </c>
      <c r="AY129" s="530">
        <v>-358726</v>
      </c>
      <c r="AZ129" s="530">
        <v>11306587</v>
      </c>
      <c r="BA129" s="686">
        <v>0</v>
      </c>
      <c r="BB129" s="686">
        <v>0</v>
      </c>
    </row>
    <row r="130" spans="1:54" hidden="1" x14ac:dyDescent="0.25">
      <c r="A130" s="1166" t="s">
        <v>34</v>
      </c>
      <c r="B130" s="1009"/>
      <c r="C130" s="1166" t="s">
        <v>314</v>
      </c>
      <c r="D130" s="1009"/>
      <c r="E130" s="1166" t="s">
        <v>312</v>
      </c>
      <c r="F130" s="1009"/>
      <c r="G130" s="1166" t="s">
        <v>315</v>
      </c>
      <c r="H130" s="1009"/>
      <c r="I130" s="1166" t="s">
        <v>326</v>
      </c>
      <c r="J130" s="1009"/>
      <c r="K130" s="1009"/>
      <c r="L130" s="1166" t="s">
        <v>314</v>
      </c>
      <c r="M130" s="1009"/>
      <c r="N130" s="1009"/>
      <c r="O130" s="1166"/>
      <c r="P130" s="1009"/>
      <c r="Q130" s="1166"/>
      <c r="R130" s="1009"/>
      <c r="S130" s="1167" t="s">
        <v>94</v>
      </c>
      <c r="T130" s="1009"/>
      <c r="U130" s="1009"/>
      <c r="V130" s="1009"/>
      <c r="W130" s="1009"/>
      <c r="X130" s="1009"/>
      <c r="Y130" s="1009"/>
      <c r="Z130" s="1009"/>
      <c r="AA130" s="1166" t="s">
        <v>305</v>
      </c>
      <c r="AB130" s="1009"/>
      <c r="AC130" s="1009"/>
      <c r="AD130" s="1009"/>
      <c r="AE130" s="1009"/>
      <c r="AF130" s="1166" t="s">
        <v>306</v>
      </c>
      <c r="AG130" s="1009"/>
      <c r="AH130" s="1009"/>
      <c r="AI130" s="531" t="s">
        <v>85</v>
      </c>
      <c r="AJ130" s="1168" t="s">
        <v>307</v>
      </c>
      <c r="AK130" s="1009"/>
      <c r="AL130" s="1009"/>
      <c r="AM130" s="1009"/>
      <c r="AN130" s="1009"/>
      <c r="AO130" s="1009"/>
      <c r="AP130" s="530">
        <v>794010310</v>
      </c>
      <c r="AQ130" s="686">
        <v>0</v>
      </c>
      <c r="AR130" s="686">
        <v>0</v>
      </c>
      <c r="AS130" s="686">
        <v>0</v>
      </c>
      <c r="AT130" s="530">
        <v>71802559</v>
      </c>
      <c r="AU130" s="530">
        <v>-71802559</v>
      </c>
      <c r="AV130" s="530">
        <v>71802559</v>
      </c>
      <c r="AW130" s="686">
        <v>0</v>
      </c>
      <c r="AX130" s="530">
        <v>73450049</v>
      </c>
      <c r="AY130" s="530">
        <v>-1647490</v>
      </c>
      <c r="AZ130" s="530">
        <v>73450049</v>
      </c>
      <c r="BA130" s="686">
        <v>0</v>
      </c>
      <c r="BB130" s="530">
        <v>486736</v>
      </c>
    </row>
    <row r="131" spans="1:54" hidden="1" x14ac:dyDescent="0.25">
      <c r="A131" s="1166" t="s">
        <v>34</v>
      </c>
      <c r="B131" s="1009"/>
      <c r="C131" s="1166" t="s">
        <v>314</v>
      </c>
      <c r="D131" s="1009"/>
      <c r="E131" s="1166" t="s">
        <v>312</v>
      </c>
      <c r="F131" s="1009"/>
      <c r="G131" s="1166" t="s">
        <v>315</v>
      </c>
      <c r="H131" s="1009"/>
      <c r="I131" s="1166" t="s">
        <v>326</v>
      </c>
      <c r="J131" s="1009"/>
      <c r="K131" s="1009"/>
      <c r="L131" s="1166" t="s">
        <v>321</v>
      </c>
      <c r="M131" s="1009"/>
      <c r="N131" s="1009"/>
      <c r="O131" s="1166"/>
      <c r="P131" s="1009"/>
      <c r="Q131" s="1166"/>
      <c r="R131" s="1009"/>
      <c r="S131" s="1167" t="s">
        <v>95</v>
      </c>
      <c r="T131" s="1009"/>
      <c r="U131" s="1009"/>
      <c r="V131" s="1009"/>
      <c r="W131" s="1009"/>
      <c r="X131" s="1009"/>
      <c r="Y131" s="1009"/>
      <c r="Z131" s="1009"/>
      <c r="AA131" s="1166" t="s">
        <v>305</v>
      </c>
      <c r="AB131" s="1009"/>
      <c r="AC131" s="1009"/>
      <c r="AD131" s="1009"/>
      <c r="AE131" s="1009"/>
      <c r="AF131" s="1166" t="s">
        <v>306</v>
      </c>
      <c r="AG131" s="1009"/>
      <c r="AH131" s="1009"/>
      <c r="AI131" s="531" t="s">
        <v>85</v>
      </c>
      <c r="AJ131" s="1168" t="s">
        <v>307</v>
      </c>
      <c r="AK131" s="1009"/>
      <c r="AL131" s="1009"/>
      <c r="AM131" s="1009"/>
      <c r="AN131" s="1009"/>
      <c r="AO131" s="1009"/>
      <c r="AP131" s="530">
        <v>350000</v>
      </c>
      <c r="AQ131" s="686">
        <v>0</v>
      </c>
      <c r="AR131" s="686">
        <v>0</v>
      </c>
      <c r="AS131" s="686">
        <v>0</v>
      </c>
      <c r="AT131" s="530">
        <v>46795</v>
      </c>
      <c r="AU131" s="530">
        <v>-46795</v>
      </c>
      <c r="AV131" s="530">
        <v>46795</v>
      </c>
      <c r="AW131" s="686">
        <v>0</v>
      </c>
      <c r="AX131" s="530">
        <v>8747</v>
      </c>
      <c r="AY131" s="530">
        <v>38048</v>
      </c>
      <c r="AZ131" s="530">
        <v>8747</v>
      </c>
      <c r="BA131" s="686">
        <v>0</v>
      </c>
      <c r="BB131" s="686">
        <v>0</v>
      </c>
    </row>
    <row r="132" spans="1:54" hidden="1" x14ac:dyDescent="0.25">
      <c r="A132" s="1166" t="s">
        <v>34</v>
      </c>
      <c r="B132" s="1009"/>
      <c r="C132" s="1166" t="s">
        <v>314</v>
      </c>
      <c r="D132" s="1009"/>
      <c r="E132" s="1166" t="s">
        <v>312</v>
      </c>
      <c r="F132" s="1009"/>
      <c r="G132" s="1166" t="s">
        <v>315</v>
      </c>
      <c r="H132" s="1009"/>
      <c r="I132" s="1166" t="s">
        <v>326</v>
      </c>
      <c r="J132" s="1009"/>
      <c r="K132" s="1009"/>
      <c r="L132" s="1166" t="s">
        <v>316</v>
      </c>
      <c r="M132" s="1009"/>
      <c r="N132" s="1009"/>
      <c r="O132" s="1166"/>
      <c r="P132" s="1009"/>
      <c r="Q132" s="1166"/>
      <c r="R132" s="1009"/>
      <c r="S132" s="1167" t="s">
        <v>96</v>
      </c>
      <c r="T132" s="1009"/>
      <c r="U132" s="1009"/>
      <c r="V132" s="1009"/>
      <c r="W132" s="1009"/>
      <c r="X132" s="1009"/>
      <c r="Y132" s="1009"/>
      <c r="Z132" s="1009"/>
      <c r="AA132" s="1166" t="s">
        <v>305</v>
      </c>
      <c r="AB132" s="1009"/>
      <c r="AC132" s="1009"/>
      <c r="AD132" s="1009"/>
      <c r="AE132" s="1009"/>
      <c r="AF132" s="1166" t="s">
        <v>306</v>
      </c>
      <c r="AG132" s="1009"/>
      <c r="AH132" s="1009"/>
      <c r="AI132" s="531" t="s">
        <v>85</v>
      </c>
      <c r="AJ132" s="1168" t="s">
        <v>307</v>
      </c>
      <c r="AK132" s="1009"/>
      <c r="AL132" s="1009"/>
      <c r="AM132" s="1009"/>
      <c r="AN132" s="1009"/>
      <c r="AO132" s="1009"/>
      <c r="AP132" s="530">
        <v>185000000</v>
      </c>
      <c r="AQ132" s="686">
        <v>0</v>
      </c>
      <c r="AR132" s="686">
        <v>0</v>
      </c>
      <c r="AS132" s="686">
        <v>0</v>
      </c>
      <c r="AT132" s="530">
        <v>12779883</v>
      </c>
      <c r="AU132" s="530">
        <v>-12779883</v>
      </c>
      <c r="AV132" s="530">
        <v>12779883</v>
      </c>
      <c r="AW132" s="686">
        <v>0</v>
      </c>
      <c r="AX132" s="530">
        <v>25604557</v>
      </c>
      <c r="AY132" s="530">
        <v>-12824674</v>
      </c>
      <c r="AZ132" s="530">
        <v>25604557</v>
      </c>
      <c r="BA132" s="686">
        <v>0</v>
      </c>
      <c r="BB132" s="686">
        <v>0</v>
      </c>
    </row>
    <row r="133" spans="1:54" hidden="1" x14ac:dyDescent="0.25">
      <c r="A133" s="1166" t="s">
        <v>34</v>
      </c>
      <c r="B133" s="1009"/>
      <c r="C133" s="1166" t="s">
        <v>314</v>
      </c>
      <c r="D133" s="1009"/>
      <c r="E133" s="1166" t="s">
        <v>312</v>
      </c>
      <c r="F133" s="1009"/>
      <c r="G133" s="1166" t="s">
        <v>315</v>
      </c>
      <c r="H133" s="1009"/>
      <c r="I133" s="1166" t="s">
        <v>326</v>
      </c>
      <c r="J133" s="1009"/>
      <c r="K133" s="1009"/>
      <c r="L133" s="1166" t="s">
        <v>324</v>
      </c>
      <c r="M133" s="1009"/>
      <c r="N133" s="1009"/>
      <c r="O133" s="1166"/>
      <c r="P133" s="1009"/>
      <c r="Q133" s="1166"/>
      <c r="R133" s="1009"/>
      <c r="S133" s="1167" t="s">
        <v>97</v>
      </c>
      <c r="T133" s="1009"/>
      <c r="U133" s="1009"/>
      <c r="V133" s="1009"/>
      <c r="W133" s="1009"/>
      <c r="X133" s="1009"/>
      <c r="Y133" s="1009"/>
      <c r="Z133" s="1009"/>
      <c r="AA133" s="1166" t="s">
        <v>305</v>
      </c>
      <c r="AB133" s="1009"/>
      <c r="AC133" s="1009"/>
      <c r="AD133" s="1009"/>
      <c r="AE133" s="1009"/>
      <c r="AF133" s="1166" t="s">
        <v>306</v>
      </c>
      <c r="AG133" s="1009"/>
      <c r="AH133" s="1009"/>
      <c r="AI133" s="531" t="s">
        <v>85</v>
      </c>
      <c r="AJ133" s="1168" t="s">
        <v>307</v>
      </c>
      <c r="AK133" s="1009"/>
      <c r="AL133" s="1009"/>
      <c r="AM133" s="1009"/>
      <c r="AN133" s="1009"/>
      <c r="AO133" s="1009"/>
      <c r="AP133" s="530">
        <v>220000000</v>
      </c>
      <c r="AQ133" s="686">
        <v>0</v>
      </c>
      <c r="AR133" s="686">
        <v>0</v>
      </c>
      <c r="AS133" s="686">
        <v>0</v>
      </c>
      <c r="AT133" s="530">
        <v>17785054</v>
      </c>
      <c r="AU133" s="530">
        <v>-17785054</v>
      </c>
      <c r="AV133" s="530">
        <v>17785054</v>
      </c>
      <c r="AW133" s="686">
        <v>0</v>
      </c>
      <c r="AX133" s="530">
        <v>18306722</v>
      </c>
      <c r="AY133" s="530">
        <v>-521668</v>
      </c>
      <c r="AZ133" s="530">
        <v>18306722</v>
      </c>
      <c r="BA133" s="686">
        <v>0</v>
      </c>
      <c r="BB133" s="686">
        <v>0</v>
      </c>
    </row>
    <row r="134" spans="1:54" hidden="1" x14ac:dyDescent="0.25">
      <c r="A134" s="1170" t="s">
        <v>34</v>
      </c>
      <c r="B134" s="1009"/>
      <c r="C134" s="1170" t="s">
        <v>314</v>
      </c>
      <c r="D134" s="1009"/>
      <c r="E134" s="1170" t="s">
        <v>312</v>
      </c>
      <c r="F134" s="1009"/>
      <c r="G134" s="1170" t="s">
        <v>315</v>
      </c>
      <c r="H134" s="1009"/>
      <c r="I134" s="1170" t="s">
        <v>320</v>
      </c>
      <c r="J134" s="1009"/>
      <c r="K134" s="1009"/>
      <c r="L134" s="1170"/>
      <c r="M134" s="1009"/>
      <c r="N134" s="1009"/>
      <c r="O134" s="1170"/>
      <c r="P134" s="1009"/>
      <c r="Q134" s="1170"/>
      <c r="R134" s="1009"/>
      <c r="S134" s="1169" t="s">
        <v>256</v>
      </c>
      <c r="T134" s="1009"/>
      <c r="U134" s="1009"/>
      <c r="V134" s="1009"/>
      <c r="W134" s="1009"/>
      <c r="X134" s="1009"/>
      <c r="Y134" s="1009"/>
      <c r="Z134" s="1009"/>
      <c r="AA134" s="1170" t="s">
        <v>305</v>
      </c>
      <c r="AB134" s="1009"/>
      <c r="AC134" s="1009"/>
      <c r="AD134" s="1009"/>
      <c r="AE134" s="1009"/>
      <c r="AF134" s="1170" t="s">
        <v>306</v>
      </c>
      <c r="AG134" s="1009"/>
      <c r="AH134" s="1009"/>
      <c r="AI134" s="534" t="s">
        <v>85</v>
      </c>
      <c r="AJ134" s="1171" t="s">
        <v>307</v>
      </c>
      <c r="AK134" s="1009"/>
      <c r="AL134" s="1009"/>
      <c r="AM134" s="1009"/>
      <c r="AN134" s="1009"/>
      <c r="AO134" s="1009"/>
      <c r="AP134" s="533">
        <v>597250000</v>
      </c>
      <c r="AQ134" s="685">
        <v>0</v>
      </c>
      <c r="AR134" s="533">
        <v>21986260</v>
      </c>
      <c r="AS134" s="685">
        <v>0</v>
      </c>
      <c r="AT134" s="685">
        <v>0</v>
      </c>
      <c r="AU134" s="685">
        <v>0</v>
      </c>
      <c r="AV134" s="685">
        <v>0</v>
      </c>
      <c r="AW134" s="685">
        <v>0</v>
      </c>
      <c r="AX134" s="685">
        <v>0</v>
      </c>
      <c r="AY134" s="685">
        <v>0</v>
      </c>
      <c r="AZ134" s="685">
        <v>0</v>
      </c>
      <c r="BA134" s="685">
        <v>0</v>
      </c>
      <c r="BB134" s="685">
        <v>0</v>
      </c>
    </row>
    <row r="135" spans="1:54" hidden="1" x14ac:dyDescent="0.25">
      <c r="A135" s="1166" t="s">
        <v>34</v>
      </c>
      <c r="B135" s="1009"/>
      <c r="C135" s="1166" t="s">
        <v>314</v>
      </c>
      <c r="D135" s="1009"/>
      <c r="E135" s="1166" t="s">
        <v>312</v>
      </c>
      <c r="F135" s="1009"/>
      <c r="G135" s="1166" t="s">
        <v>315</v>
      </c>
      <c r="H135" s="1009"/>
      <c r="I135" s="1166" t="s">
        <v>320</v>
      </c>
      <c r="J135" s="1009"/>
      <c r="K135" s="1009"/>
      <c r="L135" s="1166" t="s">
        <v>311</v>
      </c>
      <c r="M135" s="1009"/>
      <c r="N135" s="1009"/>
      <c r="O135" s="1166"/>
      <c r="P135" s="1009"/>
      <c r="Q135" s="1166"/>
      <c r="R135" s="1009"/>
      <c r="S135" s="1167" t="s">
        <v>98</v>
      </c>
      <c r="T135" s="1009"/>
      <c r="U135" s="1009"/>
      <c r="V135" s="1009"/>
      <c r="W135" s="1009"/>
      <c r="X135" s="1009"/>
      <c r="Y135" s="1009"/>
      <c r="Z135" s="1009"/>
      <c r="AA135" s="1166" t="s">
        <v>305</v>
      </c>
      <c r="AB135" s="1009"/>
      <c r="AC135" s="1009"/>
      <c r="AD135" s="1009"/>
      <c r="AE135" s="1009"/>
      <c r="AF135" s="1166" t="s">
        <v>306</v>
      </c>
      <c r="AG135" s="1009"/>
      <c r="AH135" s="1009"/>
      <c r="AI135" s="531" t="s">
        <v>85</v>
      </c>
      <c r="AJ135" s="1168" t="s">
        <v>307</v>
      </c>
      <c r="AK135" s="1009"/>
      <c r="AL135" s="1009"/>
      <c r="AM135" s="1009"/>
      <c r="AN135" s="1009"/>
      <c r="AO135" s="1009"/>
      <c r="AP135" s="530">
        <v>72100000</v>
      </c>
      <c r="AQ135" s="686">
        <v>0</v>
      </c>
      <c r="AR135" s="530">
        <v>21986260</v>
      </c>
      <c r="AS135" s="686">
        <v>0</v>
      </c>
      <c r="AT135" s="686">
        <v>0</v>
      </c>
      <c r="AU135" s="686">
        <v>0</v>
      </c>
      <c r="AV135" s="686">
        <v>0</v>
      </c>
      <c r="AW135" s="686">
        <v>0</v>
      </c>
      <c r="AX135" s="686">
        <v>0</v>
      </c>
      <c r="AY135" s="686">
        <v>0</v>
      </c>
      <c r="AZ135" s="686">
        <v>0</v>
      </c>
      <c r="BA135" s="686">
        <v>0</v>
      </c>
      <c r="BB135" s="686">
        <v>0</v>
      </c>
    </row>
    <row r="136" spans="1:54" hidden="1" x14ac:dyDescent="0.25">
      <c r="A136" s="1166" t="s">
        <v>34</v>
      </c>
      <c r="B136" s="1009"/>
      <c r="C136" s="1166" t="s">
        <v>314</v>
      </c>
      <c r="D136" s="1009"/>
      <c r="E136" s="1166" t="s">
        <v>312</v>
      </c>
      <c r="F136" s="1009"/>
      <c r="G136" s="1166" t="s">
        <v>315</v>
      </c>
      <c r="H136" s="1009"/>
      <c r="I136" s="1166" t="s">
        <v>320</v>
      </c>
      <c r="J136" s="1009"/>
      <c r="K136" s="1009"/>
      <c r="L136" s="1166" t="s">
        <v>326</v>
      </c>
      <c r="M136" s="1009"/>
      <c r="N136" s="1009"/>
      <c r="O136" s="1166"/>
      <c r="P136" s="1009"/>
      <c r="Q136" s="1166"/>
      <c r="R136" s="1009"/>
      <c r="S136" s="1167" t="s">
        <v>99</v>
      </c>
      <c r="T136" s="1009"/>
      <c r="U136" s="1009"/>
      <c r="V136" s="1009"/>
      <c r="W136" s="1009"/>
      <c r="X136" s="1009"/>
      <c r="Y136" s="1009"/>
      <c r="Z136" s="1009"/>
      <c r="AA136" s="1166" t="s">
        <v>305</v>
      </c>
      <c r="AB136" s="1009"/>
      <c r="AC136" s="1009"/>
      <c r="AD136" s="1009"/>
      <c r="AE136" s="1009"/>
      <c r="AF136" s="1166" t="s">
        <v>306</v>
      </c>
      <c r="AG136" s="1009"/>
      <c r="AH136" s="1009"/>
      <c r="AI136" s="531" t="s">
        <v>85</v>
      </c>
      <c r="AJ136" s="1168" t="s">
        <v>307</v>
      </c>
      <c r="AK136" s="1009"/>
      <c r="AL136" s="1009"/>
      <c r="AM136" s="1009"/>
      <c r="AN136" s="1009"/>
      <c r="AO136" s="1009"/>
      <c r="AP136" s="530">
        <v>13373589</v>
      </c>
      <c r="AQ136" s="686">
        <v>0</v>
      </c>
      <c r="AR136" s="686">
        <v>0</v>
      </c>
      <c r="AS136" s="686">
        <v>0</v>
      </c>
      <c r="AT136" s="686">
        <v>0</v>
      </c>
      <c r="AU136" s="686">
        <v>0</v>
      </c>
      <c r="AV136" s="686">
        <v>0</v>
      </c>
      <c r="AW136" s="686">
        <v>0</v>
      </c>
      <c r="AX136" s="686">
        <v>0</v>
      </c>
      <c r="AY136" s="686">
        <v>0</v>
      </c>
      <c r="AZ136" s="686">
        <v>0</v>
      </c>
      <c r="BA136" s="686">
        <v>0</v>
      </c>
      <c r="BB136" s="686">
        <v>0</v>
      </c>
    </row>
    <row r="137" spans="1:54" hidden="1" x14ac:dyDescent="0.25">
      <c r="A137" s="1166" t="s">
        <v>34</v>
      </c>
      <c r="B137" s="1009"/>
      <c r="C137" s="1166" t="s">
        <v>314</v>
      </c>
      <c r="D137" s="1009"/>
      <c r="E137" s="1166" t="s">
        <v>312</v>
      </c>
      <c r="F137" s="1009"/>
      <c r="G137" s="1166" t="s">
        <v>315</v>
      </c>
      <c r="H137" s="1009"/>
      <c r="I137" s="1166" t="s">
        <v>320</v>
      </c>
      <c r="J137" s="1009"/>
      <c r="K137" s="1009"/>
      <c r="L137" s="1166" t="s">
        <v>100</v>
      </c>
      <c r="M137" s="1009"/>
      <c r="N137" s="1009"/>
      <c r="O137" s="1166"/>
      <c r="P137" s="1009"/>
      <c r="Q137" s="1166"/>
      <c r="R137" s="1009"/>
      <c r="S137" s="1167" t="s">
        <v>101</v>
      </c>
      <c r="T137" s="1009"/>
      <c r="U137" s="1009"/>
      <c r="V137" s="1009"/>
      <c r="W137" s="1009"/>
      <c r="X137" s="1009"/>
      <c r="Y137" s="1009"/>
      <c r="Z137" s="1009"/>
      <c r="AA137" s="1166" t="s">
        <v>305</v>
      </c>
      <c r="AB137" s="1009"/>
      <c r="AC137" s="1009"/>
      <c r="AD137" s="1009"/>
      <c r="AE137" s="1009"/>
      <c r="AF137" s="1166" t="s">
        <v>306</v>
      </c>
      <c r="AG137" s="1009"/>
      <c r="AH137" s="1009"/>
      <c r="AI137" s="531" t="s">
        <v>85</v>
      </c>
      <c r="AJ137" s="1168" t="s">
        <v>307</v>
      </c>
      <c r="AK137" s="1009"/>
      <c r="AL137" s="1009"/>
      <c r="AM137" s="1009"/>
      <c r="AN137" s="1009"/>
      <c r="AO137" s="1009"/>
      <c r="AP137" s="530">
        <v>511776411</v>
      </c>
      <c r="AQ137" s="686">
        <v>0</v>
      </c>
      <c r="AR137" s="686">
        <v>0</v>
      </c>
      <c r="AS137" s="686">
        <v>0</v>
      </c>
      <c r="AT137" s="686">
        <v>0</v>
      </c>
      <c r="AU137" s="686">
        <v>0</v>
      </c>
      <c r="AV137" s="686">
        <v>0</v>
      </c>
      <c r="AW137" s="686">
        <v>0</v>
      </c>
      <c r="AX137" s="686">
        <v>0</v>
      </c>
      <c r="AY137" s="686">
        <v>0</v>
      </c>
      <c r="AZ137" s="686">
        <v>0</v>
      </c>
      <c r="BA137" s="686">
        <v>0</v>
      </c>
      <c r="BB137" s="686">
        <v>0</v>
      </c>
    </row>
    <row r="138" spans="1:54" hidden="1" x14ac:dyDescent="0.25">
      <c r="A138" s="1170" t="s">
        <v>34</v>
      </c>
      <c r="B138" s="1009"/>
      <c r="C138" s="1170" t="s">
        <v>314</v>
      </c>
      <c r="D138" s="1009"/>
      <c r="E138" s="1170" t="s">
        <v>312</v>
      </c>
      <c r="F138" s="1009"/>
      <c r="G138" s="1170" t="s">
        <v>315</v>
      </c>
      <c r="H138" s="1009"/>
      <c r="I138" s="1170" t="s">
        <v>85</v>
      </c>
      <c r="J138" s="1009"/>
      <c r="K138" s="1009"/>
      <c r="L138" s="1170"/>
      <c r="M138" s="1009"/>
      <c r="N138" s="1009"/>
      <c r="O138" s="1170"/>
      <c r="P138" s="1009"/>
      <c r="Q138" s="1170"/>
      <c r="R138" s="1009"/>
      <c r="S138" s="1169" t="s">
        <v>258</v>
      </c>
      <c r="T138" s="1009"/>
      <c r="U138" s="1009"/>
      <c r="V138" s="1009"/>
      <c r="W138" s="1009"/>
      <c r="X138" s="1009"/>
      <c r="Y138" s="1009"/>
      <c r="Z138" s="1009"/>
      <c r="AA138" s="1170" t="s">
        <v>305</v>
      </c>
      <c r="AB138" s="1009"/>
      <c r="AC138" s="1009"/>
      <c r="AD138" s="1009"/>
      <c r="AE138" s="1009"/>
      <c r="AF138" s="1170" t="s">
        <v>306</v>
      </c>
      <c r="AG138" s="1009"/>
      <c r="AH138" s="1009"/>
      <c r="AI138" s="534" t="s">
        <v>85</v>
      </c>
      <c r="AJ138" s="1171" t="s">
        <v>307</v>
      </c>
      <c r="AK138" s="1009"/>
      <c r="AL138" s="1009"/>
      <c r="AM138" s="1009"/>
      <c r="AN138" s="1009"/>
      <c r="AO138" s="1009"/>
      <c r="AP138" s="533">
        <v>1603139548</v>
      </c>
      <c r="AQ138" s="533">
        <v>126572743</v>
      </c>
      <c r="AR138" s="533">
        <v>325840661</v>
      </c>
      <c r="AS138" s="685">
        <v>0</v>
      </c>
      <c r="AT138" s="533">
        <v>36000000</v>
      </c>
      <c r="AU138" s="533">
        <v>90572743</v>
      </c>
      <c r="AV138" s="533">
        <v>114714378</v>
      </c>
      <c r="AW138" s="533">
        <v>-78714378</v>
      </c>
      <c r="AX138" s="533">
        <v>114714378</v>
      </c>
      <c r="AY138" s="685">
        <v>0</v>
      </c>
      <c r="AZ138" s="533">
        <v>114714378</v>
      </c>
      <c r="BA138" s="685">
        <v>0</v>
      </c>
      <c r="BB138" s="685">
        <v>0</v>
      </c>
    </row>
    <row r="139" spans="1:54" hidden="1" x14ac:dyDescent="0.25">
      <c r="A139" s="1166" t="s">
        <v>34</v>
      </c>
      <c r="B139" s="1009"/>
      <c r="C139" s="1166" t="s">
        <v>314</v>
      </c>
      <c r="D139" s="1009"/>
      <c r="E139" s="1166" t="s">
        <v>312</v>
      </c>
      <c r="F139" s="1009"/>
      <c r="G139" s="1166" t="s">
        <v>315</v>
      </c>
      <c r="H139" s="1009"/>
      <c r="I139" s="1166" t="s">
        <v>85</v>
      </c>
      <c r="J139" s="1009"/>
      <c r="K139" s="1009"/>
      <c r="L139" s="1166" t="s">
        <v>311</v>
      </c>
      <c r="M139" s="1009"/>
      <c r="N139" s="1009"/>
      <c r="O139" s="1166"/>
      <c r="P139" s="1009"/>
      <c r="Q139" s="1166"/>
      <c r="R139" s="1009"/>
      <c r="S139" s="1167" t="s">
        <v>441</v>
      </c>
      <c r="T139" s="1009"/>
      <c r="U139" s="1009"/>
      <c r="V139" s="1009"/>
      <c r="W139" s="1009"/>
      <c r="X139" s="1009"/>
      <c r="Y139" s="1009"/>
      <c r="Z139" s="1009"/>
      <c r="AA139" s="1166" t="s">
        <v>305</v>
      </c>
      <c r="AB139" s="1009"/>
      <c r="AC139" s="1009"/>
      <c r="AD139" s="1009"/>
      <c r="AE139" s="1009"/>
      <c r="AF139" s="1166" t="s">
        <v>306</v>
      </c>
      <c r="AG139" s="1009"/>
      <c r="AH139" s="1009"/>
      <c r="AI139" s="531" t="s">
        <v>85</v>
      </c>
      <c r="AJ139" s="1168" t="s">
        <v>307</v>
      </c>
      <c r="AK139" s="1009"/>
      <c r="AL139" s="1009"/>
      <c r="AM139" s="1009"/>
      <c r="AN139" s="1009"/>
      <c r="AO139" s="1009"/>
      <c r="AP139" s="530">
        <v>400000000</v>
      </c>
      <c r="AQ139" s="686">
        <v>0</v>
      </c>
      <c r="AR139" s="530">
        <v>304800000</v>
      </c>
      <c r="AS139" s="686">
        <v>0</v>
      </c>
      <c r="AT139" s="686">
        <v>0</v>
      </c>
      <c r="AU139" s="686">
        <v>0</v>
      </c>
      <c r="AV139" s="530">
        <v>14253140</v>
      </c>
      <c r="AW139" s="530">
        <v>-14253140</v>
      </c>
      <c r="AX139" s="530">
        <v>14253140</v>
      </c>
      <c r="AY139" s="686">
        <v>0</v>
      </c>
      <c r="AZ139" s="530">
        <v>14253140</v>
      </c>
      <c r="BA139" s="686">
        <v>0</v>
      </c>
      <c r="BB139" s="686">
        <v>0</v>
      </c>
    </row>
    <row r="140" spans="1:54" hidden="1" x14ac:dyDescent="0.25">
      <c r="A140" s="1166" t="s">
        <v>34</v>
      </c>
      <c r="B140" s="1009"/>
      <c r="C140" s="1166" t="s">
        <v>314</v>
      </c>
      <c r="D140" s="1009"/>
      <c r="E140" s="1166" t="s">
        <v>312</v>
      </c>
      <c r="F140" s="1009"/>
      <c r="G140" s="1166" t="s">
        <v>315</v>
      </c>
      <c r="H140" s="1009"/>
      <c r="I140" s="1166" t="s">
        <v>85</v>
      </c>
      <c r="J140" s="1009"/>
      <c r="K140" s="1009"/>
      <c r="L140" s="1166" t="s">
        <v>314</v>
      </c>
      <c r="M140" s="1009"/>
      <c r="N140" s="1009"/>
      <c r="O140" s="1166"/>
      <c r="P140" s="1009"/>
      <c r="Q140" s="1166"/>
      <c r="R140" s="1009"/>
      <c r="S140" s="1167" t="s">
        <v>102</v>
      </c>
      <c r="T140" s="1009"/>
      <c r="U140" s="1009"/>
      <c r="V140" s="1009"/>
      <c r="W140" s="1009"/>
      <c r="X140" s="1009"/>
      <c r="Y140" s="1009"/>
      <c r="Z140" s="1009"/>
      <c r="AA140" s="1166" t="s">
        <v>305</v>
      </c>
      <c r="AB140" s="1009"/>
      <c r="AC140" s="1009"/>
      <c r="AD140" s="1009"/>
      <c r="AE140" s="1009"/>
      <c r="AF140" s="1166" t="s">
        <v>306</v>
      </c>
      <c r="AG140" s="1009"/>
      <c r="AH140" s="1009"/>
      <c r="AI140" s="531" t="s">
        <v>85</v>
      </c>
      <c r="AJ140" s="1168" t="s">
        <v>307</v>
      </c>
      <c r="AK140" s="1009"/>
      <c r="AL140" s="1009"/>
      <c r="AM140" s="1009"/>
      <c r="AN140" s="1009"/>
      <c r="AO140" s="1009"/>
      <c r="AP140" s="530">
        <v>1203139548</v>
      </c>
      <c r="AQ140" s="530">
        <v>126572743</v>
      </c>
      <c r="AR140" s="530">
        <v>21040661</v>
      </c>
      <c r="AS140" s="686">
        <v>0</v>
      </c>
      <c r="AT140" s="530">
        <v>36000000</v>
      </c>
      <c r="AU140" s="530">
        <v>90572743</v>
      </c>
      <c r="AV140" s="530">
        <v>100461238</v>
      </c>
      <c r="AW140" s="530">
        <v>-64461238</v>
      </c>
      <c r="AX140" s="530">
        <v>100461238</v>
      </c>
      <c r="AY140" s="686">
        <v>0</v>
      </c>
      <c r="AZ140" s="530">
        <v>100461238</v>
      </c>
      <c r="BA140" s="686">
        <v>0</v>
      </c>
      <c r="BB140" s="686">
        <v>0</v>
      </c>
    </row>
    <row r="141" spans="1:54" hidden="1" x14ac:dyDescent="0.25">
      <c r="A141" s="1170" t="s">
        <v>34</v>
      </c>
      <c r="B141" s="1009"/>
      <c r="C141" s="1170" t="s">
        <v>314</v>
      </c>
      <c r="D141" s="1009"/>
      <c r="E141" s="1170" t="s">
        <v>312</v>
      </c>
      <c r="F141" s="1009"/>
      <c r="G141" s="1170" t="s">
        <v>315</v>
      </c>
      <c r="H141" s="1009"/>
      <c r="I141" s="1170" t="s">
        <v>100</v>
      </c>
      <c r="J141" s="1009"/>
      <c r="K141" s="1009"/>
      <c r="L141" s="1170"/>
      <c r="M141" s="1009"/>
      <c r="N141" s="1009"/>
      <c r="O141" s="1170"/>
      <c r="P141" s="1009"/>
      <c r="Q141" s="1170"/>
      <c r="R141" s="1009"/>
      <c r="S141" s="1169" t="s">
        <v>259</v>
      </c>
      <c r="T141" s="1009"/>
      <c r="U141" s="1009"/>
      <c r="V141" s="1009"/>
      <c r="W141" s="1009"/>
      <c r="X141" s="1009"/>
      <c r="Y141" s="1009"/>
      <c r="Z141" s="1009"/>
      <c r="AA141" s="1170" t="s">
        <v>305</v>
      </c>
      <c r="AB141" s="1009"/>
      <c r="AC141" s="1009"/>
      <c r="AD141" s="1009"/>
      <c r="AE141" s="1009"/>
      <c r="AF141" s="1170" t="s">
        <v>306</v>
      </c>
      <c r="AG141" s="1009"/>
      <c r="AH141" s="1009"/>
      <c r="AI141" s="534" t="s">
        <v>85</v>
      </c>
      <c r="AJ141" s="1171" t="s">
        <v>307</v>
      </c>
      <c r="AK141" s="1009"/>
      <c r="AL141" s="1009"/>
      <c r="AM141" s="1009"/>
      <c r="AN141" s="1009"/>
      <c r="AO141" s="1009"/>
      <c r="AP141" s="533">
        <v>298000000</v>
      </c>
      <c r="AQ141" s="685">
        <v>0</v>
      </c>
      <c r="AR141" s="685">
        <v>0</v>
      </c>
      <c r="AS141" s="685">
        <v>0</v>
      </c>
      <c r="AT141" s="533">
        <v>10222821</v>
      </c>
      <c r="AU141" s="533">
        <v>-10222821</v>
      </c>
      <c r="AV141" s="533">
        <v>8325803</v>
      </c>
      <c r="AW141" s="533">
        <v>1897018</v>
      </c>
      <c r="AX141" s="533">
        <v>9684605</v>
      </c>
      <c r="AY141" s="533">
        <v>-1358802</v>
      </c>
      <c r="AZ141" s="533">
        <v>9684605</v>
      </c>
      <c r="BA141" s="685">
        <v>0</v>
      </c>
      <c r="BB141" s="685">
        <v>0</v>
      </c>
    </row>
    <row r="142" spans="1:54" ht="33" customHeight="1" x14ac:dyDescent="0.25">
      <c r="A142" s="1170" t="s">
        <v>34</v>
      </c>
      <c r="B142" s="1009"/>
      <c r="C142" s="1170" t="s">
        <v>314</v>
      </c>
      <c r="D142" s="1009"/>
      <c r="E142" s="1170" t="s">
        <v>312</v>
      </c>
      <c r="F142" s="1009"/>
      <c r="G142" s="1170" t="s">
        <v>315</v>
      </c>
      <c r="H142" s="1009"/>
      <c r="I142" s="1170" t="s">
        <v>100</v>
      </c>
      <c r="J142" s="1009"/>
      <c r="K142" s="1009"/>
      <c r="L142" s="1170"/>
      <c r="M142" s="1009"/>
      <c r="N142" s="1009"/>
      <c r="O142" s="1170"/>
      <c r="P142" s="1009"/>
      <c r="Q142" s="1170"/>
      <c r="R142" s="1009"/>
      <c r="S142" s="1169" t="s">
        <v>259</v>
      </c>
      <c r="T142" s="1009"/>
      <c r="U142" s="1009"/>
      <c r="V142" s="1009"/>
      <c r="W142" s="1009"/>
      <c r="X142" s="1009"/>
      <c r="Y142" s="1009"/>
      <c r="Z142" s="1009"/>
      <c r="AA142" s="1170" t="s">
        <v>305</v>
      </c>
      <c r="AB142" s="1009"/>
      <c r="AC142" s="1009"/>
      <c r="AD142" s="1009"/>
      <c r="AE142" s="1009"/>
      <c r="AF142" s="1170" t="s">
        <v>306</v>
      </c>
      <c r="AG142" s="1009"/>
      <c r="AH142" s="1009"/>
      <c r="AI142" s="534" t="s">
        <v>335</v>
      </c>
      <c r="AJ142" s="1171" t="s">
        <v>353</v>
      </c>
      <c r="AK142" s="1009"/>
      <c r="AL142" s="1009"/>
      <c r="AM142" s="1009"/>
      <c r="AN142" s="1009"/>
      <c r="AO142" s="1009"/>
      <c r="AP142" s="533">
        <v>550000000</v>
      </c>
      <c r="AQ142" s="533">
        <v>550000000</v>
      </c>
      <c r="AR142" s="685">
        <v>0</v>
      </c>
      <c r="AS142" s="685">
        <v>0</v>
      </c>
      <c r="AT142" s="533">
        <v>324598665</v>
      </c>
      <c r="AU142" s="533">
        <v>225401335</v>
      </c>
      <c r="AV142" s="533">
        <v>2555366</v>
      </c>
      <c r="AW142" s="533">
        <v>322043299</v>
      </c>
      <c r="AX142" s="685">
        <v>0</v>
      </c>
      <c r="AY142" s="533">
        <v>2555366</v>
      </c>
      <c r="AZ142" s="685">
        <v>0</v>
      </c>
      <c r="BA142" s="685">
        <v>0</v>
      </c>
      <c r="BB142" s="685">
        <v>0</v>
      </c>
    </row>
    <row r="143" spans="1:54" hidden="1" x14ac:dyDescent="0.25">
      <c r="A143" s="1166" t="s">
        <v>34</v>
      </c>
      <c r="B143" s="1009"/>
      <c r="C143" s="1166" t="s">
        <v>314</v>
      </c>
      <c r="D143" s="1009"/>
      <c r="E143" s="1166" t="s">
        <v>312</v>
      </c>
      <c r="F143" s="1009"/>
      <c r="G143" s="1166" t="s">
        <v>315</v>
      </c>
      <c r="H143" s="1009"/>
      <c r="I143" s="1166" t="s">
        <v>100</v>
      </c>
      <c r="J143" s="1009"/>
      <c r="K143" s="1009"/>
      <c r="L143" s="1166" t="s">
        <v>311</v>
      </c>
      <c r="M143" s="1009"/>
      <c r="N143" s="1009"/>
      <c r="O143" s="1166"/>
      <c r="P143" s="1009"/>
      <c r="Q143" s="1166"/>
      <c r="R143" s="1009"/>
      <c r="S143" s="1167" t="s">
        <v>103</v>
      </c>
      <c r="T143" s="1009"/>
      <c r="U143" s="1009"/>
      <c r="V143" s="1009"/>
      <c r="W143" s="1009"/>
      <c r="X143" s="1009"/>
      <c r="Y143" s="1009"/>
      <c r="Z143" s="1009"/>
      <c r="AA143" s="1166" t="s">
        <v>305</v>
      </c>
      <c r="AB143" s="1009"/>
      <c r="AC143" s="1009"/>
      <c r="AD143" s="1009"/>
      <c r="AE143" s="1009"/>
      <c r="AF143" s="1166" t="s">
        <v>306</v>
      </c>
      <c r="AG143" s="1009"/>
      <c r="AH143" s="1009"/>
      <c r="AI143" s="531" t="s">
        <v>85</v>
      </c>
      <c r="AJ143" s="1168" t="s">
        <v>307</v>
      </c>
      <c r="AK143" s="1009"/>
      <c r="AL143" s="1009"/>
      <c r="AM143" s="1009"/>
      <c r="AN143" s="1009"/>
      <c r="AO143" s="1009"/>
      <c r="AP143" s="530">
        <v>110000000</v>
      </c>
      <c r="AQ143" s="686">
        <v>0</v>
      </c>
      <c r="AR143" s="686">
        <v>0</v>
      </c>
      <c r="AS143" s="686">
        <v>0</v>
      </c>
      <c r="AT143" s="530">
        <v>10222821</v>
      </c>
      <c r="AU143" s="530">
        <v>-10222821</v>
      </c>
      <c r="AV143" s="530">
        <v>8325803</v>
      </c>
      <c r="AW143" s="530">
        <v>1897018</v>
      </c>
      <c r="AX143" s="530">
        <v>9684605</v>
      </c>
      <c r="AY143" s="530">
        <v>-1358802</v>
      </c>
      <c r="AZ143" s="530">
        <v>9684605</v>
      </c>
      <c r="BA143" s="686">
        <v>0</v>
      </c>
      <c r="BB143" s="686">
        <v>0</v>
      </c>
    </row>
    <row r="144" spans="1:54" x14ac:dyDescent="0.25">
      <c r="A144" s="1166" t="s">
        <v>34</v>
      </c>
      <c r="B144" s="1009"/>
      <c r="C144" s="1166" t="s">
        <v>314</v>
      </c>
      <c r="D144" s="1009"/>
      <c r="E144" s="1166" t="s">
        <v>312</v>
      </c>
      <c r="F144" s="1009"/>
      <c r="G144" s="1166" t="s">
        <v>315</v>
      </c>
      <c r="H144" s="1009"/>
      <c r="I144" s="1166" t="s">
        <v>100</v>
      </c>
      <c r="J144" s="1009"/>
      <c r="K144" s="1009"/>
      <c r="L144" s="1166" t="s">
        <v>311</v>
      </c>
      <c r="M144" s="1009"/>
      <c r="N144" s="1009"/>
      <c r="O144" s="1166"/>
      <c r="P144" s="1009"/>
      <c r="Q144" s="1166"/>
      <c r="R144" s="1009"/>
      <c r="S144" s="1167" t="s">
        <v>103</v>
      </c>
      <c r="T144" s="1009"/>
      <c r="U144" s="1009"/>
      <c r="V144" s="1009"/>
      <c r="W144" s="1009"/>
      <c r="X144" s="1009"/>
      <c r="Y144" s="1009"/>
      <c r="Z144" s="1009"/>
      <c r="AA144" s="1166" t="s">
        <v>305</v>
      </c>
      <c r="AB144" s="1009"/>
      <c r="AC144" s="1009"/>
      <c r="AD144" s="1009"/>
      <c r="AE144" s="1009"/>
      <c r="AF144" s="1166" t="s">
        <v>306</v>
      </c>
      <c r="AG144" s="1009"/>
      <c r="AH144" s="1009"/>
      <c r="AI144" s="531" t="s">
        <v>335</v>
      </c>
      <c r="AJ144" s="1168" t="s">
        <v>353</v>
      </c>
      <c r="AK144" s="1009"/>
      <c r="AL144" s="1009"/>
      <c r="AM144" s="1009"/>
      <c r="AN144" s="1009"/>
      <c r="AO144" s="1009"/>
      <c r="AP144" s="530">
        <v>50000000</v>
      </c>
      <c r="AQ144" s="530">
        <v>50000000</v>
      </c>
      <c r="AR144" s="686">
        <v>0</v>
      </c>
      <c r="AS144" s="686">
        <v>0</v>
      </c>
      <c r="AT144" s="530">
        <v>50000000</v>
      </c>
      <c r="AU144" s="686">
        <v>0</v>
      </c>
      <c r="AV144" s="686">
        <v>0</v>
      </c>
      <c r="AW144" s="530">
        <v>50000000</v>
      </c>
      <c r="AX144" s="686">
        <v>0</v>
      </c>
      <c r="AY144" s="686">
        <v>0</v>
      </c>
      <c r="AZ144" s="686">
        <v>0</v>
      </c>
      <c r="BA144" s="686">
        <v>0</v>
      </c>
      <c r="BB144" s="686">
        <v>0</v>
      </c>
    </row>
    <row r="145" spans="1:54" hidden="1" x14ac:dyDescent="0.25">
      <c r="A145" s="1166" t="s">
        <v>34</v>
      </c>
      <c r="B145" s="1009"/>
      <c r="C145" s="1166" t="s">
        <v>314</v>
      </c>
      <c r="D145" s="1009"/>
      <c r="E145" s="1166" t="s">
        <v>312</v>
      </c>
      <c r="F145" s="1009"/>
      <c r="G145" s="1166" t="s">
        <v>315</v>
      </c>
      <c r="H145" s="1009"/>
      <c r="I145" s="1166" t="s">
        <v>100</v>
      </c>
      <c r="J145" s="1009"/>
      <c r="K145" s="1009"/>
      <c r="L145" s="1166" t="s">
        <v>314</v>
      </c>
      <c r="M145" s="1009"/>
      <c r="N145" s="1009"/>
      <c r="O145" s="1166"/>
      <c r="P145" s="1009"/>
      <c r="Q145" s="1166"/>
      <c r="R145" s="1009"/>
      <c r="S145" s="1167" t="s">
        <v>104</v>
      </c>
      <c r="T145" s="1009"/>
      <c r="U145" s="1009"/>
      <c r="V145" s="1009"/>
      <c r="W145" s="1009"/>
      <c r="X145" s="1009"/>
      <c r="Y145" s="1009"/>
      <c r="Z145" s="1009"/>
      <c r="AA145" s="1166" t="s">
        <v>305</v>
      </c>
      <c r="AB145" s="1009"/>
      <c r="AC145" s="1009"/>
      <c r="AD145" s="1009"/>
      <c r="AE145" s="1009"/>
      <c r="AF145" s="1166" t="s">
        <v>306</v>
      </c>
      <c r="AG145" s="1009"/>
      <c r="AH145" s="1009"/>
      <c r="AI145" s="531" t="s">
        <v>85</v>
      </c>
      <c r="AJ145" s="1168" t="s">
        <v>307</v>
      </c>
      <c r="AK145" s="1009"/>
      <c r="AL145" s="1009"/>
      <c r="AM145" s="1009"/>
      <c r="AN145" s="1009"/>
      <c r="AO145" s="1009"/>
      <c r="AP145" s="530">
        <v>188000000</v>
      </c>
      <c r="AQ145" s="686">
        <v>0</v>
      </c>
      <c r="AR145" s="686">
        <v>0</v>
      </c>
      <c r="AS145" s="686">
        <v>0</v>
      </c>
      <c r="AT145" s="686">
        <v>0</v>
      </c>
      <c r="AU145" s="686">
        <v>0</v>
      </c>
      <c r="AV145" s="686">
        <v>0</v>
      </c>
      <c r="AW145" s="686">
        <v>0</v>
      </c>
      <c r="AX145" s="686">
        <v>0</v>
      </c>
      <c r="AY145" s="686">
        <v>0</v>
      </c>
      <c r="AZ145" s="686">
        <v>0</v>
      </c>
      <c r="BA145" s="686">
        <v>0</v>
      </c>
      <c r="BB145" s="686">
        <v>0</v>
      </c>
    </row>
    <row r="146" spans="1:54" x14ac:dyDescent="0.25">
      <c r="A146" s="1166" t="s">
        <v>34</v>
      </c>
      <c r="B146" s="1009"/>
      <c r="C146" s="1166" t="s">
        <v>314</v>
      </c>
      <c r="D146" s="1009"/>
      <c r="E146" s="1166" t="s">
        <v>312</v>
      </c>
      <c r="F146" s="1009"/>
      <c r="G146" s="1166" t="s">
        <v>315</v>
      </c>
      <c r="H146" s="1009"/>
      <c r="I146" s="1166" t="s">
        <v>100</v>
      </c>
      <c r="J146" s="1009"/>
      <c r="K146" s="1009"/>
      <c r="L146" s="1166" t="s">
        <v>314</v>
      </c>
      <c r="M146" s="1009"/>
      <c r="N146" s="1009"/>
      <c r="O146" s="1166"/>
      <c r="P146" s="1009"/>
      <c r="Q146" s="1166"/>
      <c r="R146" s="1009"/>
      <c r="S146" s="1167" t="s">
        <v>104</v>
      </c>
      <c r="T146" s="1009"/>
      <c r="U146" s="1009"/>
      <c r="V146" s="1009"/>
      <c r="W146" s="1009"/>
      <c r="X146" s="1009"/>
      <c r="Y146" s="1009"/>
      <c r="Z146" s="1009"/>
      <c r="AA146" s="1166" t="s">
        <v>305</v>
      </c>
      <c r="AB146" s="1009"/>
      <c r="AC146" s="1009"/>
      <c r="AD146" s="1009"/>
      <c r="AE146" s="1009"/>
      <c r="AF146" s="1166" t="s">
        <v>306</v>
      </c>
      <c r="AG146" s="1009"/>
      <c r="AH146" s="1009"/>
      <c r="AI146" s="531" t="s">
        <v>335</v>
      </c>
      <c r="AJ146" s="1168" t="s">
        <v>353</v>
      </c>
      <c r="AK146" s="1009"/>
      <c r="AL146" s="1009"/>
      <c r="AM146" s="1009"/>
      <c r="AN146" s="1009"/>
      <c r="AO146" s="1009"/>
      <c r="AP146" s="530">
        <v>500000000</v>
      </c>
      <c r="AQ146" s="530">
        <v>500000000</v>
      </c>
      <c r="AR146" s="686">
        <v>0</v>
      </c>
      <c r="AS146" s="686">
        <v>0</v>
      </c>
      <c r="AT146" s="530">
        <v>274598665</v>
      </c>
      <c r="AU146" s="530">
        <v>225401335</v>
      </c>
      <c r="AV146" s="530">
        <v>2555366</v>
      </c>
      <c r="AW146" s="530">
        <v>272043299</v>
      </c>
      <c r="AX146" s="686">
        <v>0</v>
      </c>
      <c r="AY146" s="530">
        <v>2555366</v>
      </c>
      <c r="AZ146" s="686">
        <v>0</v>
      </c>
      <c r="BA146" s="686">
        <v>0</v>
      </c>
      <c r="BB146" s="686">
        <v>0</v>
      </c>
    </row>
    <row r="147" spans="1:54" hidden="1" x14ac:dyDescent="0.25">
      <c r="A147" s="1166" t="s">
        <v>34</v>
      </c>
      <c r="B147" s="1009"/>
      <c r="C147" s="1166" t="s">
        <v>314</v>
      </c>
      <c r="D147" s="1009"/>
      <c r="E147" s="1166" t="s">
        <v>312</v>
      </c>
      <c r="F147" s="1009"/>
      <c r="G147" s="1166" t="s">
        <v>315</v>
      </c>
      <c r="H147" s="1009"/>
      <c r="I147" s="1166" t="s">
        <v>317</v>
      </c>
      <c r="J147" s="1009"/>
      <c r="K147" s="1009"/>
      <c r="L147" s="1166"/>
      <c r="M147" s="1009"/>
      <c r="N147" s="1009"/>
      <c r="O147" s="1166"/>
      <c r="P147" s="1009"/>
      <c r="Q147" s="1166"/>
      <c r="R147" s="1009"/>
      <c r="S147" s="1167" t="s">
        <v>442</v>
      </c>
      <c r="T147" s="1009"/>
      <c r="U147" s="1009"/>
      <c r="V147" s="1009"/>
      <c r="W147" s="1009"/>
      <c r="X147" s="1009"/>
      <c r="Y147" s="1009"/>
      <c r="Z147" s="1009"/>
      <c r="AA147" s="1166" t="s">
        <v>305</v>
      </c>
      <c r="AB147" s="1009"/>
      <c r="AC147" s="1009"/>
      <c r="AD147" s="1009"/>
      <c r="AE147" s="1009"/>
      <c r="AF147" s="1166" t="s">
        <v>306</v>
      </c>
      <c r="AG147" s="1009"/>
      <c r="AH147" s="1009"/>
      <c r="AI147" s="531" t="s">
        <v>85</v>
      </c>
      <c r="AJ147" s="1168" t="s">
        <v>307</v>
      </c>
      <c r="AK147" s="1009"/>
      <c r="AL147" s="1009"/>
      <c r="AM147" s="1009"/>
      <c r="AN147" s="1009"/>
      <c r="AO147" s="1009"/>
      <c r="AP147" s="530">
        <v>2500000</v>
      </c>
      <c r="AQ147" s="530">
        <v>18200</v>
      </c>
      <c r="AR147" s="530">
        <v>1556060</v>
      </c>
      <c r="AS147" s="686">
        <v>0</v>
      </c>
      <c r="AT147" s="530">
        <v>112710</v>
      </c>
      <c r="AU147" s="530">
        <v>-94510</v>
      </c>
      <c r="AV147" s="530">
        <v>112710</v>
      </c>
      <c r="AW147" s="686">
        <v>0</v>
      </c>
      <c r="AX147" s="530">
        <v>112710</v>
      </c>
      <c r="AY147" s="686">
        <v>0</v>
      </c>
      <c r="AZ147" s="530">
        <v>112710</v>
      </c>
      <c r="BA147" s="686">
        <v>0</v>
      </c>
      <c r="BB147" s="686">
        <v>0</v>
      </c>
    </row>
    <row r="148" spans="1:54" hidden="1" x14ac:dyDescent="0.25">
      <c r="A148" s="1170" t="s">
        <v>34</v>
      </c>
      <c r="B148" s="1009"/>
      <c r="C148" s="1170" t="s">
        <v>314</v>
      </c>
      <c r="D148" s="1009"/>
      <c r="E148" s="1170" t="s">
        <v>312</v>
      </c>
      <c r="F148" s="1009"/>
      <c r="G148" s="1170" t="s">
        <v>315</v>
      </c>
      <c r="H148" s="1009"/>
      <c r="I148" s="1170" t="s">
        <v>333</v>
      </c>
      <c r="J148" s="1009"/>
      <c r="K148" s="1009"/>
      <c r="L148" s="1170"/>
      <c r="M148" s="1009"/>
      <c r="N148" s="1009"/>
      <c r="O148" s="1170"/>
      <c r="P148" s="1009"/>
      <c r="Q148" s="1170"/>
      <c r="R148" s="1009"/>
      <c r="S148" s="1169" t="s">
        <v>338</v>
      </c>
      <c r="T148" s="1009"/>
      <c r="U148" s="1009"/>
      <c r="V148" s="1009"/>
      <c r="W148" s="1009"/>
      <c r="X148" s="1009"/>
      <c r="Y148" s="1009"/>
      <c r="Z148" s="1009"/>
      <c r="AA148" s="1170" t="s">
        <v>305</v>
      </c>
      <c r="AB148" s="1009"/>
      <c r="AC148" s="1009"/>
      <c r="AD148" s="1009"/>
      <c r="AE148" s="1009"/>
      <c r="AF148" s="1170" t="s">
        <v>306</v>
      </c>
      <c r="AG148" s="1009"/>
      <c r="AH148" s="1009"/>
      <c r="AI148" s="534" t="s">
        <v>85</v>
      </c>
      <c r="AJ148" s="1171" t="s">
        <v>307</v>
      </c>
      <c r="AK148" s="1009"/>
      <c r="AL148" s="1009"/>
      <c r="AM148" s="1009"/>
      <c r="AN148" s="1009"/>
      <c r="AO148" s="1009"/>
      <c r="AP148" s="533">
        <v>88570000</v>
      </c>
      <c r="AQ148" s="685">
        <v>0</v>
      </c>
      <c r="AR148" s="533">
        <v>22250000</v>
      </c>
      <c r="AS148" s="685">
        <v>0</v>
      </c>
      <c r="AT148" s="685">
        <v>0</v>
      </c>
      <c r="AU148" s="685">
        <v>0</v>
      </c>
      <c r="AV148" s="685">
        <v>0</v>
      </c>
      <c r="AW148" s="685">
        <v>0</v>
      </c>
      <c r="AX148" s="685">
        <v>0</v>
      </c>
      <c r="AY148" s="685">
        <v>0</v>
      </c>
      <c r="AZ148" s="685">
        <v>0</v>
      </c>
      <c r="BA148" s="685">
        <v>0</v>
      </c>
      <c r="BB148" s="685">
        <v>0</v>
      </c>
    </row>
    <row r="149" spans="1:54" x14ac:dyDescent="0.25">
      <c r="A149" s="1170" t="s">
        <v>34</v>
      </c>
      <c r="B149" s="1009"/>
      <c r="C149" s="1170" t="s">
        <v>314</v>
      </c>
      <c r="D149" s="1009"/>
      <c r="E149" s="1170" t="s">
        <v>312</v>
      </c>
      <c r="F149" s="1009"/>
      <c r="G149" s="1170" t="s">
        <v>315</v>
      </c>
      <c r="H149" s="1009"/>
      <c r="I149" s="1170" t="s">
        <v>333</v>
      </c>
      <c r="J149" s="1009"/>
      <c r="K149" s="1009"/>
      <c r="L149" s="1170"/>
      <c r="M149" s="1009"/>
      <c r="N149" s="1009"/>
      <c r="O149" s="1170"/>
      <c r="P149" s="1009"/>
      <c r="Q149" s="1170"/>
      <c r="R149" s="1009"/>
      <c r="S149" s="1169" t="s">
        <v>338</v>
      </c>
      <c r="T149" s="1009"/>
      <c r="U149" s="1009"/>
      <c r="V149" s="1009"/>
      <c r="W149" s="1009"/>
      <c r="X149" s="1009"/>
      <c r="Y149" s="1009"/>
      <c r="Z149" s="1009"/>
      <c r="AA149" s="1170" t="s">
        <v>305</v>
      </c>
      <c r="AB149" s="1009"/>
      <c r="AC149" s="1009"/>
      <c r="AD149" s="1009"/>
      <c r="AE149" s="1009"/>
      <c r="AF149" s="1170" t="s">
        <v>306</v>
      </c>
      <c r="AG149" s="1009"/>
      <c r="AH149" s="1009"/>
      <c r="AI149" s="534" t="s">
        <v>335</v>
      </c>
      <c r="AJ149" s="1171" t="s">
        <v>353</v>
      </c>
      <c r="AK149" s="1009"/>
      <c r="AL149" s="1009"/>
      <c r="AM149" s="1009"/>
      <c r="AN149" s="1009"/>
      <c r="AO149" s="1009"/>
      <c r="AP149" s="533">
        <v>120000000</v>
      </c>
      <c r="AQ149" s="685">
        <v>0</v>
      </c>
      <c r="AR149" s="533">
        <v>120000000</v>
      </c>
      <c r="AS149" s="685">
        <v>0</v>
      </c>
      <c r="AT149" s="685">
        <v>0</v>
      </c>
      <c r="AU149" s="685">
        <v>0</v>
      </c>
      <c r="AV149" s="685">
        <v>0</v>
      </c>
      <c r="AW149" s="685">
        <v>0</v>
      </c>
      <c r="AX149" s="685">
        <v>0</v>
      </c>
      <c r="AY149" s="685">
        <v>0</v>
      </c>
      <c r="AZ149" s="685">
        <v>0</v>
      </c>
      <c r="BA149" s="685">
        <v>0</v>
      </c>
      <c r="BB149" s="685">
        <v>0</v>
      </c>
    </row>
    <row r="150" spans="1:54" hidden="1" x14ac:dyDescent="0.25">
      <c r="A150" s="1166" t="s">
        <v>34</v>
      </c>
      <c r="B150" s="1009"/>
      <c r="C150" s="1166" t="s">
        <v>314</v>
      </c>
      <c r="D150" s="1009"/>
      <c r="E150" s="1166" t="s">
        <v>312</v>
      </c>
      <c r="F150" s="1009"/>
      <c r="G150" s="1166" t="s">
        <v>315</v>
      </c>
      <c r="H150" s="1009"/>
      <c r="I150" s="1166" t="s">
        <v>333</v>
      </c>
      <c r="J150" s="1009"/>
      <c r="K150" s="1009"/>
      <c r="L150" s="1166" t="s">
        <v>311</v>
      </c>
      <c r="M150" s="1009"/>
      <c r="N150" s="1009"/>
      <c r="O150" s="1166"/>
      <c r="P150" s="1009"/>
      <c r="Q150" s="1166"/>
      <c r="R150" s="1009"/>
      <c r="S150" s="1167" t="s">
        <v>105</v>
      </c>
      <c r="T150" s="1009"/>
      <c r="U150" s="1009"/>
      <c r="V150" s="1009"/>
      <c r="W150" s="1009"/>
      <c r="X150" s="1009"/>
      <c r="Y150" s="1009"/>
      <c r="Z150" s="1009"/>
      <c r="AA150" s="1166" t="s">
        <v>305</v>
      </c>
      <c r="AB150" s="1009"/>
      <c r="AC150" s="1009"/>
      <c r="AD150" s="1009"/>
      <c r="AE150" s="1009"/>
      <c r="AF150" s="1166" t="s">
        <v>306</v>
      </c>
      <c r="AG150" s="1009"/>
      <c r="AH150" s="1009"/>
      <c r="AI150" s="531" t="s">
        <v>85</v>
      </c>
      <c r="AJ150" s="1168" t="s">
        <v>307</v>
      </c>
      <c r="AK150" s="1009"/>
      <c r="AL150" s="1009"/>
      <c r="AM150" s="1009"/>
      <c r="AN150" s="1009"/>
      <c r="AO150" s="1009"/>
      <c r="AP150" s="530">
        <v>13500000</v>
      </c>
      <c r="AQ150" s="686">
        <v>0</v>
      </c>
      <c r="AR150" s="530">
        <v>13250000</v>
      </c>
      <c r="AS150" s="686">
        <v>0</v>
      </c>
      <c r="AT150" s="686">
        <v>0</v>
      </c>
      <c r="AU150" s="686">
        <v>0</v>
      </c>
      <c r="AV150" s="686">
        <v>0</v>
      </c>
      <c r="AW150" s="686">
        <v>0</v>
      </c>
      <c r="AX150" s="686">
        <v>0</v>
      </c>
      <c r="AY150" s="686">
        <v>0</v>
      </c>
      <c r="AZ150" s="686">
        <v>0</v>
      </c>
      <c r="BA150" s="686">
        <v>0</v>
      </c>
      <c r="BB150" s="686">
        <v>0</v>
      </c>
    </row>
    <row r="151" spans="1:54" x14ac:dyDescent="0.25">
      <c r="A151" s="1166" t="s">
        <v>34</v>
      </c>
      <c r="B151" s="1009"/>
      <c r="C151" s="1166" t="s">
        <v>314</v>
      </c>
      <c r="D151" s="1009"/>
      <c r="E151" s="1166" t="s">
        <v>312</v>
      </c>
      <c r="F151" s="1009"/>
      <c r="G151" s="1166" t="s">
        <v>315</v>
      </c>
      <c r="H151" s="1009"/>
      <c r="I151" s="1166" t="s">
        <v>333</v>
      </c>
      <c r="J151" s="1009"/>
      <c r="K151" s="1009"/>
      <c r="L151" s="1166" t="s">
        <v>311</v>
      </c>
      <c r="M151" s="1009"/>
      <c r="N151" s="1009"/>
      <c r="O151" s="1166"/>
      <c r="P151" s="1009"/>
      <c r="Q151" s="1166"/>
      <c r="R151" s="1009"/>
      <c r="S151" s="1167" t="s">
        <v>105</v>
      </c>
      <c r="T151" s="1009"/>
      <c r="U151" s="1009"/>
      <c r="V151" s="1009"/>
      <c r="W151" s="1009"/>
      <c r="X151" s="1009"/>
      <c r="Y151" s="1009"/>
      <c r="Z151" s="1009"/>
      <c r="AA151" s="1166" t="s">
        <v>305</v>
      </c>
      <c r="AB151" s="1009"/>
      <c r="AC151" s="1009"/>
      <c r="AD151" s="1009"/>
      <c r="AE151" s="1009"/>
      <c r="AF151" s="1166" t="s">
        <v>306</v>
      </c>
      <c r="AG151" s="1009"/>
      <c r="AH151" s="1009"/>
      <c r="AI151" s="531" t="s">
        <v>335</v>
      </c>
      <c r="AJ151" s="1168" t="s">
        <v>353</v>
      </c>
      <c r="AK151" s="1009"/>
      <c r="AL151" s="1009"/>
      <c r="AM151" s="1009"/>
      <c r="AN151" s="1009"/>
      <c r="AO151" s="1009"/>
      <c r="AP151" s="530">
        <v>30000000</v>
      </c>
      <c r="AQ151" s="686">
        <v>0</v>
      </c>
      <c r="AR151" s="530">
        <v>30000000</v>
      </c>
      <c r="AS151" s="686">
        <v>0</v>
      </c>
      <c r="AT151" s="686">
        <v>0</v>
      </c>
      <c r="AU151" s="686">
        <v>0</v>
      </c>
      <c r="AV151" s="686">
        <v>0</v>
      </c>
      <c r="AW151" s="686">
        <v>0</v>
      </c>
      <c r="AX151" s="686">
        <v>0</v>
      </c>
      <c r="AY151" s="686">
        <v>0</v>
      </c>
      <c r="AZ151" s="686">
        <v>0</v>
      </c>
      <c r="BA151" s="686">
        <v>0</v>
      </c>
      <c r="BB151" s="686">
        <v>0</v>
      </c>
    </row>
    <row r="152" spans="1:54" hidden="1" x14ac:dyDescent="0.25">
      <c r="A152" s="1166" t="s">
        <v>34</v>
      </c>
      <c r="B152" s="1009"/>
      <c r="C152" s="1166" t="s">
        <v>314</v>
      </c>
      <c r="D152" s="1009"/>
      <c r="E152" s="1166" t="s">
        <v>312</v>
      </c>
      <c r="F152" s="1009"/>
      <c r="G152" s="1166" t="s">
        <v>315</v>
      </c>
      <c r="H152" s="1009"/>
      <c r="I152" s="1166" t="s">
        <v>333</v>
      </c>
      <c r="J152" s="1009"/>
      <c r="K152" s="1009"/>
      <c r="L152" s="1166" t="s">
        <v>315</v>
      </c>
      <c r="M152" s="1009"/>
      <c r="N152" s="1009"/>
      <c r="O152" s="1166"/>
      <c r="P152" s="1009"/>
      <c r="Q152" s="1166"/>
      <c r="R152" s="1009"/>
      <c r="S152" s="1167" t="s">
        <v>106</v>
      </c>
      <c r="T152" s="1009"/>
      <c r="U152" s="1009"/>
      <c r="V152" s="1009"/>
      <c r="W152" s="1009"/>
      <c r="X152" s="1009"/>
      <c r="Y152" s="1009"/>
      <c r="Z152" s="1009"/>
      <c r="AA152" s="1166" t="s">
        <v>305</v>
      </c>
      <c r="AB152" s="1009"/>
      <c r="AC152" s="1009"/>
      <c r="AD152" s="1009"/>
      <c r="AE152" s="1009"/>
      <c r="AF152" s="1166" t="s">
        <v>306</v>
      </c>
      <c r="AG152" s="1009"/>
      <c r="AH152" s="1009"/>
      <c r="AI152" s="531" t="s">
        <v>85</v>
      </c>
      <c r="AJ152" s="1168" t="s">
        <v>307</v>
      </c>
      <c r="AK152" s="1009"/>
      <c r="AL152" s="1009"/>
      <c r="AM152" s="1009"/>
      <c r="AN152" s="1009"/>
      <c r="AO152" s="1009"/>
      <c r="AP152" s="530">
        <v>4000000</v>
      </c>
      <c r="AQ152" s="686">
        <v>0</v>
      </c>
      <c r="AR152" s="530">
        <v>4000000</v>
      </c>
      <c r="AS152" s="686">
        <v>0</v>
      </c>
      <c r="AT152" s="686">
        <v>0</v>
      </c>
      <c r="AU152" s="686">
        <v>0</v>
      </c>
      <c r="AV152" s="686">
        <v>0</v>
      </c>
      <c r="AW152" s="686">
        <v>0</v>
      </c>
      <c r="AX152" s="686">
        <v>0</v>
      </c>
      <c r="AY152" s="686">
        <v>0</v>
      </c>
      <c r="AZ152" s="686">
        <v>0</v>
      </c>
      <c r="BA152" s="686">
        <v>0</v>
      </c>
      <c r="BB152" s="686">
        <v>0</v>
      </c>
    </row>
    <row r="153" spans="1:54" x14ac:dyDescent="0.25">
      <c r="A153" s="1166" t="s">
        <v>34</v>
      </c>
      <c r="B153" s="1009"/>
      <c r="C153" s="1166" t="s">
        <v>314</v>
      </c>
      <c r="D153" s="1009"/>
      <c r="E153" s="1166" t="s">
        <v>312</v>
      </c>
      <c r="F153" s="1009"/>
      <c r="G153" s="1166" t="s">
        <v>315</v>
      </c>
      <c r="H153" s="1009"/>
      <c r="I153" s="1166" t="s">
        <v>333</v>
      </c>
      <c r="J153" s="1009"/>
      <c r="K153" s="1009"/>
      <c r="L153" s="1166" t="s">
        <v>315</v>
      </c>
      <c r="M153" s="1009"/>
      <c r="N153" s="1009"/>
      <c r="O153" s="1166"/>
      <c r="P153" s="1009"/>
      <c r="Q153" s="1166"/>
      <c r="R153" s="1009"/>
      <c r="S153" s="1167" t="s">
        <v>106</v>
      </c>
      <c r="T153" s="1009"/>
      <c r="U153" s="1009"/>
      <c r="V153" s="1009"/>
      <c r="W153" s="1009"/>
      <c r="X153" s="1009"/>
      <c r="Y153" s="1009"/>
      <c r="Z153" s="1009"/>
      <c r="AA153" s="1166" t="s">
        <v>305</v>
      </c>
      <c r="AB153" s="1009"/>
      <c r="AC153" s="1009"/>
      <c r="AD153" s="1009"/>
      <c r="AE153" s="1009"/>
      <c r="AF153" s="1166" t="s">
        <v>306</v>
      </c>
      <c r="AG153" s="1009"/>
      <c r="AH153" s="1009"/>
      <c r="AI153" s="531" t="s">
        <v>335</v>
      </c>
      <c r="AJ153" s="1168" t="s">
        <v>353</v>
      </c>
      <c r="AK153" s="1009"/>
      <c r="AL153" s="1009"/>
      <c r="AM153" s="1009"/>
      <c r="AN153" s="1009"/>
      <c r="AO153" s="1009"/>
      <c r="AP153" s="530">
        <v>30000000</v>
      </c>
      <c r="AQ153" s="686">
        <v>0</v>
      </c>
      <c r="AR153" s="530">
        <v>30000000</v>
      </c>
      <c r="AS153" s="686">
        <v>0</v>
      </c>
      <c r="AT153" s="686">
        <v>0</v>
      </c>
      <c r="AU153" s="686">
        <v>0</v>
      </c>
      <c r="AV153" s="686">
        <v>0</v>
      </c>
      <c r="AW153" s="686">
        <v>0</v>
      </c>
      <c r="AX153" s="686">
        <v>0</v>
      </c>
      <c r="AY153" s="686">
        <v>0</v>
      </c>
      <c r="AZ153" s="686">
        <v>0</v>
      </c>
      <c r="BA153" s="686">
        <v>0</v>
      </c>
      <c r="BB153" s="686">
        <v>0</v>
      </c>
    </row>
    <row r="154" spans="1:54" hidden="1" x14ac:dyDescent="0.25">
      <c r="A154" s="1166" t="s">
        <v>34</v>
      </c>
      <c r="B154" s="1009"/>
      <c r="C154" s="1166" t="s">
        <v>314</v>
      </c>
      <c r="D154" s="1009"/>
      <c r="E154" s="1166" t="s">
        <v>312</v>
      </c>
      <c r="F154" s="1009"/>
      <c r="G154" s="1166" t="s">
        <v>315</v>
      </c>
      <c r="H154" s="1009"/>
      <c r="I154" s="1166" t="s">
        <v>333</v>
      </c>
      <c r="J154" s="1009"/>
      <c r="K154" s="1009"/>
      <c r="L154" s="1166" t="s">
        <v>316</v>
      </c>
      <c r="M154" s="1009"/>
      <c r="N154" s="1009"/>
      <c r="O154" s="1166"/>
      <c r="P154" s="1009"/>
      <c r="Q154" s="1166"/>
      <c r="R154" s="1009"/>
      <c r="S154" s="1167" t="s">
        <v>107</v>
      </c>
      <c r="T154" s="1009"/>
      <c r="U154" s="1009"/>
      <c r="V154" s="1009"/>
      <c r="W154" s="1009"/>
      <c r="X154" s="1009"/>
      <c r="Y154" s="1009"/>
      <c r="Z154" s="1009"/>
      <c r="AA154" s="1166" t="s">
        <v>305</v>
      </c>
      <c r="AB154" s="1009"/>
      <c r="AC154" s="1009"/>
      <c r="AD154" s="1009"/>
      <c r="AE154" s="1009"/>
      <c r="AF154" s="1166" t="s">
        <v>306</v>
      </c>
      <c r="AG154" s="1009"/>
      <c r="AH154" s="1009"/>
      <c r="AI154" s="531" t="s">
        <v>85</v>
      </c>
      <c r="AJ154" s="1168" t="s">
        <v>307</v>
      </c>
      <c r="AK154" s="1009"/>
      <c r="AL154" s="1009"/>
      <c r="AM154" s="1009"/>
      <c r="AN154" s="1009"/>
      <c r="AO154" s="1009"/>
      <c r="AP154" s="530">
        <v>66070000</v>
      </c>
      <c r="AQ154" s="686">
        <v>0</v>
      </c>
      <c r="AR154" s="686">
        <v>0</v>
      </c>
      <c r="AS154" s="686">
        <v>0</v>
      </c>
      <c r="AT154" s="686">
        <v>0</v>
      </c>
      <c r="AU154" s="686">
        <v>0</v>
      </c>
      <c r="AV154" s="686">
        <v>0</v>
      </c>
      <c r="AW154" s="686">
        <v>0</v>
      </c>
      <c r="AX154" s="686">
        <v>0</v>
      </c>
      <c r="AY154" s="686">
        <v>0</v>
      </c>
      <c r="AZ154" s="686">
        <v>0</v>
      </c>
      <c r="BA154" s="686">
        <v>0</v>
      </c>
      <c r="BB154" s="686">
        <v>0</v>
      </c>
    </row>
    <row r="155" spans="1:54" x14ac:dyDescent="0.25">
      <c r="A155" s="1166" t="s">
        <v>34</v>
      </c>
      <c r="B155" s="1009"/>
      <c r="C155" s="1166" t="s">
        <v>314</v>
      </c>
      <c r="D155" s="1009"/>
      <c r="E155" s="1166" t="s">
        <v>312</v>
      </c>
      <c r="F155" s="1009"/>
      <c r="G155" s="1166" t="s">
        <v>315</v>
      </c>
      <c r="H155" s="1009"/>
      <c r="I155" s="1166" t="s">
        <v>333</v>
      </c>
      <c r="J155" s="1009"/>
      <c r="K155" s="1009"/>
      <c r="L155" s="1166" t="s">
        <v>316</v>
      </c>
      <c r="M155" s="1009"/>
      <c r="N155" s="1009"/>
      <c r="O155" s="1166"/>
      <c r="P155" s="1009"/>
      <c r="Q155" s="1166"/>
      <c r="R155" s="1009"/>
      <c r="S155" s="1167" t="s">
        <v>107</v>
      </c>
      <c r="T155" s="1009"/>
      <c r="U155" s="1009"/>
      <c r="V155" s="1009"/>
      <c r="W155" s="1009"/>
      <c r="X155" s="1009"/>
      <c r="Y155" s="1009"/>
      <c r="Z155" s="1009"/>
      <c r="AA155" s="1166" t="s">
        <v>305</v>
      </c>
      <c r="AB155" s="1009"/>
      <c r="AC155" s="1009"/>
      <c r="AD155" s="1009"/>
      <c r="AE155" s="1009"/>
      <c r="AF155" s="1166" t="s">
        <v>306</v>
      </c>
      <c r="AG155" s="1009"/>
      <c r="AH155" s="1009"/>
      <c r="AI155" s="531" t="s">
        <v>335</v>
      </c>
      <c r="AJ155" s="1168" t="s">
        <v>353</v>
      </c>
      <c r="AK155" s="1009"/>
      <c r="AL155" s="1009"/>
      <c r="AM155" s="1009"/>
      <c r="AN155" s="1009"/>
      <c r="AO155" s="1009"/>
      <c r="AP155" s="530">
        <v>30000000</v>
      </c>
      <c r="AQ155" s="686">
        <v>0</v>
      </c>
      <c r="AR155" s="530">
        <v>30000000</v>
      </c>
      <c r="AS155" s="686">
        <v>0</v>
      </c>
      <c r="AT155" s="686">
        <v>0</v>
      </c>
      <c r="AU155" s="686">
        <v>0</v>
      </c>
      <c r="AV155" s="686">
        <v>0</v>
      </c>
      <c r="AW155" s="686">
        <v>0</v>
      </c>
      <c r="AX155" s="686">
        <v>0</v>
      </c>
      <c r="AY155" s="686">
        <v>0</v>
      </c>
      <c r="AZ155" s="686">
        <v>0</v>
      </c>
      <c r="BA155" s="686">
        <v>0</v>
      </c>
      <c r="BB155" s="686">
        <v>0</v>
      </c>
    </row>
    <row r="156" spans="1:54" hidden="1" x14ac:dyDescent="0.25">
      <c r="A156" s="1166" t="s">
        <v>34</v>
      </c>
      <c r="B156" s="1009"/>
      <c r="C156" s="1166" t="s">
        <v>314</v>
      </c>
      <c r="D156" s="1009"/>
      <c r="E156" s="1166" t="s">
        <v>312</v>
      </c>
      <c r="F156" s="1009"/>
      <c r="G156" s="1166" t="s">
        <v>315</v>
      </c>
      <c r="H156" s="1009"/>
      <c r="I156" s="1166" t="s">
        <v>333</v>
      </c>
      <c r="J156" s="1009"/>
      <c r="K156" s="1009"/>
      <c r="L156" s="1166" t="s">
        <v>326</v>
      </c>
      <c r="M156" s="1009"/>
      <c r="N156" s="1009"/>
      <c r="O156" s="1166"/>
      <c r="P156" s="1009"/>
      <c r="Q156" s="1166"/>
      <c r="R156" s="1009"/>
      <c r="S156" s="1167" t="s">
        <v>108</v>
      </c>
      <c r="T156" s="1009"/>
      <c r="U156" s="1009"/>
      <c r="V156" s="1009"/>
      <c r="W156" s="1009"/>
      <c r="X156" s="1009"/>
      <c r="Y156" s="1009"/>
      <c r="Z156" s="1009"/>
      <c r="AA156" s="1166" t="s">
        <v>305</v>
      </c>
      <c r="AB156" s="1009"/>
      <c r="AC156" s="1009"/>
      <c r="AD156" s="1009"/>
      <c r="AE156" s="1009"/>
      <c r="AF156" s="1166" t="s">
        <v>306</v>
      </c>
      <c r="AG156" s="1009"/>
      <c r="AH156" s="1009"/>
      <c r="AI156" s="531" t="s">
        <v>85</v>
      </c>
      <c r="AJ156" s="1168" t="s">
        <v>307</v>
      </c>
      <c r="AK156" s="1009"/>
      <c r="AL156" s="1009"/>
      <c r="AM156" s="1009"/>
      <c r="AN156" s="1009"/>
      <c r="AO156" s="1009"/>
      <c r="AP156" s="530">
        <v>5000000</v>
      </c>
      <c r="AQ156" s="686">
        <v>0</v>
      </c>
      <c r="AR156" s="530">
        <v>5000000</v>
      </c>
      <c r="AS156" s="686">
        <v>0</v>
      </c>
      <c r="AT156" s="686">
        <v>0</v>
      </c>
      <c r="AU156" s="686">
        <v>0</v>
      </c>
      <c r="AV156" s="686">
        <v>0</v>
      </c>
      <c r="AW156" s="686">
        <v>0</v>
      </c>
      <c r="AX156" s="686">
        <v>0</v>
      </c>
      <c r="AY156" s="686">
        <v>0</v>
      </c>
      <c r="AZ156" s="686">
        <v>0</v>
      </c>
      <c r="BA156" s="686">
        <v>0</v>
      </c>
      <c r="BB156" s="686">
        <v>0</v>
      </c>
    </row>
    <row r="157" spans="1:54" x14ac:dyDescent="0.25">
      <c r="A157" s="1166" t="s">
        <v>34</v>
      </c>
      <c r="B157" s="1009"/>
      <c r="C157" s="1166" t="s">
        <v>314</v>
      </c>
      <c r="D157" s="1009"/>
      <c r="E157" s="1166" t="s">
        <v>312</v>
      </c>
      <c r="F157" s="1009"/>
      <c r="G157" s="1166" t="s">
        <v>315</v>
      </c>
      <c r="H157" s="1009"/>
      <c r="I157" s="1166" t="s">
        <v>333</v>
      </c>
      <c r="J157" s="1009"/>
      <c r="K157" s="1009"/>
      <c r="L157" s="1166" t="s">
        <v>326</v>
      </c>
      <c r="M157" s="1009"/>
      <c r="N157" s="1009"/>
      <c r="O157" s="1166"/>
      <c r="P157" s="1009"/>
      <c r="Q157" s="1166"/>
      <c r="R157" s="1009"/>
      <c r="S157" s="1167" t="s">
        <v>108</v>
      </c>
      <c r="T157" s="1009"/>
      <c r="U157" s="1009"/>
      <c r="V157" s="1009"/>
      <c r="W157" s="1009"/>
      <c r="X157" s="1009"/>
      <c r="Y157" s="1009"/>
      <c r="Z157" s="1009"/>
      <c r="AA157" s="1166" t="s">
        <v>305</v>
      </c>
      <c r="AB157" s="1009"/>
      <c r="AC157" s="1009"/>
      <c r="AD157" s="1009"/>
      <c r="AE157" s="1009"/>
      <c r="AF157" s="1166" t="s">
        <v>306</v>
      </c>
      <c r="AG157" s="1009"/>
      <c r="AH157" s="1009"/>
      <c r="AI157" s="531" t="s">
        <v>335</v>
      </c>
      <c r="AJ157" s="1168" t="s">
        <v>353</v>
      </c>
      <c r="AK157" s="1009"/>
      <c r="AL157" s="1009"/>
      <c r="AM157" s="1009"/>
      <c r="AN157" s="1009"/>
      <c r="AO157" s="1009"/>
      <c r="AP157" s="530">
        <v>30000000</v>
      </c>
      <c r="AQ157" s="686">
        <v>0</v>
      </c>
      <c r="AR157" s="530">
        <v>30000000</v>
      </c>
      <c r="AS157" s="686">
        <v>0</v>
      </c>
      <c r="AT157" s="686">
        <v>0</v>
      </c>
      <c r="AU157" s="686">
        <v>0</v>
      </c>
      <c r="AV157" s="686">
        <v>0</v>
      </c>
      <c r="AW157" s="686">
        <v>0</v>
      </c>
      <c r="AX157" s="686">
        <v>0</v>
      </c>
      <c r="AY157" s="686">
        <v>0</v>
      </c>
      <c r="AZ157" s="686">
        <v>0</v>
      </c>
      <c r="BA157" s="686">
        <v>0</v>
      </c>
      <c r="BB157" s="686">
        <v>0</v>
      </c>
    </row>
    <row r="158" spans="1:54" hidden="1" x14ac:dyDescent="0.25">
      <c r="A158" s="1170" t="s">
        <v>34</v>
      </c>
      <c r="B158" s="1009"/>
      <c r="C158" s="1170" t="s">
        <v>314</v>
      </c>
      <c r="D158" s="1009"/>
      <c r="E158" s="1170" t="s">
        <v>312</v>
      </c>
      <c r="F158" s="1009"/>
      <c r="G158" s="1170" t="s">
        <v>315</v>
      </c>
      <c r="H158" s="1009"/>
      <c r="I158" s="1170" t="s">
        <v>339</v>
      </c>
      <c r="J158" s="1009"/>
      <c r="K158" s="1009"/>
      <c r="L158" s="1170"/>
      <c r="M158" s="1009"/>
      <c r="N158" s="1009"/>
      <c r="O158" s="1170"/>
      <c r="P158" s="1009"/>
      <c r="Q158" s="1170"/>
      <c r="R158" s="1009"/>
      <c r="S158" s="1169" t="s">
        <v>340</v>
      </c>
      <c r="T158" s="1009"/>
      <c r="U158" s="1009"/>
      <c r="V158" s="1009"/>
      <c r="W158" s="1009"/>
      <c r="X158" s="1009"/>
      <c r="Y158" s="1009"/>
      <c r="Z158" s="1009"/>
      <c r="AA158" s="1170" t="s">
        <v>305</v>
      </c>
      <c r="AB158" s="1009"/>
      <c r="AC158" s="1009"/>
      <c r="AD158" s="1009"/>
      <c r="AE158" s="1009"/>
      <c r="AF158" s="1170" t="s">
        <v>306</v>
      </c>
      <c r="AG158" s="1009"/>
      <c r="AH158" s="1009"/>
      <c r="AI158" s="534" t="s">
        <v>85</v>
      </c>
      <c r="AJ158" s="1171" t="s">
        <v>307</v>
      </c>
      <c r="AK158" s="1009"/>
      <c r="AL158" s="1009"/>
      <c r="AM158" s="1009"/>
      <c r="AN158" s="1009"/>
      <c r="AO158" s="1009"/>
      <c r="AP158" s="533">
        <v>9880000</v>
      </c>
      <c r="AQ158" s="685">
        <v>0</v>
      </c>
      <c r="AR158" s="533">
        <v>9487200</v>
      </c>
      <c r="AS158" s="685">
        <v>0</v>
      </c>
      <c r="AT158" s="685">
        <v>0</v>
      </c>
      <c r="AU158" s="685">
        <v>0</v>
      </c>
      <c r="AV158" s="685">
        <v>0</v>
      </c>
      <c r="AW158" s="685">
        <v>0</v>
      </c>
      <c r="AX158" s="685">
        <v>0</v>
      </c>
      <c r="AY158" s="685">
        <v>0</v>
      </c>
      <c r="AZ158" s="685">
        <v>0</v>
      </c>
      <c r="BA158" s="685">
        <v>0</v>
      </c>
      <c r="BB158" s="685">
        <v>0</v>
      </c>
    </row>
    <row r="159" spans="1:54" hidden="1" x14ac:dyDescent="0.25">
      <c r="A159" s="1166" t="s">
        <v>34</v>
      </c>
      <c r="B159" s="1009"/>
      <c r="C159" s="1166" t="s">
        <v>314</v>
      </c>
      <c r="D159" s="1009"/>
      <c r="E159" s="1166" t="s">
        <v>312</v>
      </c>
      <c r="F159" s="1009"/>
      <c r="G159" s="1166" t="s">
        <v>315</v>
      </c>
      <c r="H159" s="1009"/>
      <c r="I159" s="1166" t="s">
        <v>339</v>
      </c>
      <c r="J159" s="1009"/>
      <c r="K159" s="1009"/>
      <c r="L159" s="1166" t="s">
        <v>318</v>
      </c>
      <c r="M159" s="1009"/>
      <c r="N159" s="1009"/>
      <c r="O159" s="1166"/>
      <c r="P159" s="1009"/>
      <c r="Q159" s="1166"/>
      <c r="R159" s="1009"/>
      <c r="S159" s="1167" t="s">
        <v>206</v>
      </c>
      <c r="T159" s="1009"/>
      <c r="U159" s="1009"/>
      <c r="V159" s="1009"/>
      <c r="W159" s="1009"/>
      <c r="X159" s="1009"/>
      <c r="Y159" s="1009"/>
      <c r="Z159" s="1009"/>
      <c r="AA159" s="1166" t="s">
        <v>305</v>
      </c>
      <c r="AB159" s="1009"/>
      <c r="AC159" s="1009"/>
      <c r="AD159" s="1009"/>
      <c r="AE159" s="1009"/>
      <c r="AF159" s="1166" t="s">
        <v>306</v>
      </c>
      <c r="AG159" s="1009"/>
      <c r="AH159" s="1009"/>
      <c r="AI159" s="531" t="s">
        <v>85</v>
      </c>
      <c r="AJ159" s="1168" t="s">
        <v>307</v>
      </c>
      <c r="AK159" s="1009"/>
      <c r="AL159" s="1009"/>
      <c r="AM159" s="1009"/>
      <c r="AN159" s="1009"/>
      <c r="AO159" s="1009"/>
      <c r="AP159" s="530">
        <v>9880000</v>
      </c>
      <c r="AQ159" s="686">
        <v>0</v>
      </c>
      <c r="AR159" s="530">
        <v>9487200</v>
      </c>
      <c r="AS159" s="686">
        <v>0</v>
      </c>
      <c r="AT159" s="686">
        <v>0</v>
      </c>
      <c r="AU159" s="686">
        <v>0</v>
      </c>
      <c r="AV159" s="686">
        <v>0</v>
      </c>
      <c r="AW159" s="686">
        <v>0</v>
      </c>
      <c r="AX159" s="686">
        <v>0</v>
      </c>
      <c r="AY159" s="686">
        <v>0</v>
      </c>
      <c r="AZ159" s="686">
        <v>0</v>
      </c>
      <c r="BA159" s="686">
        <v>0</v>
      </c>
      <c r="BB159" s="686">
        <v>0</v>
      </c>
    </row>
    <row r="160" spans="1:54" hidden="1" x14ac:dyDescent="0.25">
      <c r="A160" s="1170" t="s">
        <v>34</v>
      </c>
      <c r="B160" s="1009"/>
      <c r="C160" s="1170" t="s">
        <v>314</v>
      </c>
      <c r="D160" s="1009"/>
      <c r="E160" s="1170" t="s">
        <v>312</v>
      </c>
      <c r="F160" s="1009"/>
      <c r="G160" s="1170" t="s">
        <v>315</v>
      </c>
      <c r="H160" s="1009"/>
      <c r="I160" s="1170" t="s">
        <v>341</v>
      </c>
      <c r="J160" s="1009"/>
      <c r="K160" s="1009"/>
      <c r="L160" s="1170"/>
      <c r="M160" s="1009"/>
      <c r="N160" s="1009"/>
      <c r="O160" s="1170"/>
      <c r="P160" s="1009"/>
      <c r="Q160" s="1170"/>
      <c r="R160" s="1009"/>
      <c r="S160" s="1169" t="s">
        <v>109</v>
      </c>
      <c r="T160" s="1009"/>
      <c r="U160" s="1009"/>
      <c r="V160" s="1009"/>
      <c r="W160" s="1009"/>
      <c r="X160" s="1009"/>
      <c r="Y160" s="1009"/>
      <c r="Z160" s="1009"/>
      <c r="AA160" s="1170" t="s">
        <v>305</v>
      </c>
      <c r="AB160" s="1009"/>
      <c r="AC160" s="1009"/>
      <c r="AD160" s="1009"/>
      <c r="AE160" s="1009"/>
      <c r="AF160" s="1170" t="s">
        <v>306</v>
      </c>
      <c r="AG160" s="1009"/>
      <c r="AH160" s="1009"/>
      <c r="AI160" s="534" t="s">
        <v>85</v>
      </c>
      <c r="AJ160" s="1171" t="s">
        <v>307</v>
      </c>
      <c r="AK160" s="1009"/>
      <c r="AL160" s="1009"/>
      <c r="AM160" s="1009"/>
      <c r="AN160" s="1009"/>
      <c r="AO160" s="1009"/>
      <c r="AP160" s="533">
        <v>357000000</v>
      </c>
      <c r="AQ160" s="533">
        <v>206652900</v>
      </c>
      <c r="AR160" s="533">
        <v>131731638</v>
      </c>
      <c r="AS160" s="685">
        <v>0</v>
      </c>
      <c r="AT160" s="533">
        <v>150000</v>
      </c>
      <c r="AU160" s="533">
        <v>206502900</v>
      </c>
      <c r="AV160" s="533">
        <v>150000</v>
      </c>
      <c r="AW160" s="685">
        <v>0</v>
      </c>
      <c r="AX160" s="533">
        <v>150000</v>
      </c>
      <c r="AY160" s="685">
        <v>0</v>
      </c>
      <c r="AZ160" s="533">
        <v>150000</v>
      </c>
      <c r="BA160" s="685">
        <v>0</v>
      </c>
      <c r="BB160" s="685">
        <v>0</v>
      </c>
    </row>
    <row r="161" spans="1:54" x14ac:dyDescent="0.25">
      <c r="A161" s="1170" t="s">
        <v>34</v>
      </c>
      <c r="B161" s="1009"/>
      <c r="C161" s="1170" t="s">
        <v>314</v>
      </c>
      <c r="D161" s="1009"/>
      <c r="E161" s="1170" t="s">
        <v>312</v>
      </c>
      <c r="F161" s="1009"/>
      <c r="G161" s="1170" t="s">
        <v>315</v>
      </c>
      <c r="H161" s="1009"/>
      <c r="I161" s="1170" t="s">
        <v>341</v>
      </c>
      <c r="J161" s="1009"/>
      <c r="K161" s="1009"/>
      <c r="L161" s="1170"/>
      <c r="M161" s="1009"/>
      <c r="N161" s="1009"/>
      <c r="O161" s="1170"/>
      <c r="P161" s="1009"/>
      <c r="Q161" s="1170"/>
      <c r="R161" s="1009"/>
      <c r="S161" s="1169" t="s">
        <v>109</v>
      </c>
      <c r="T161" s="1009"/>
      <c r="U161" s="1009"/>
      <c r="V161" s="1009"/>
      <c r="W161" s="1009"/>
      <c r="X161" s="1009"/>
      <c r="Y161" s="1009"/>
      <c r="Z161" s="1009"/>
      <c r="AA161" s="1170" t="s">
        <v>305</v>
      </c>
      <c r="AB161" s="1009"/>
      <c r="AC161" s="1009"/>
      <c r="AD161" s="1009"/>
      <c r="AE161" s="1009"/>
      <c r="AF161" s="1170" t="s">
        <v>306</v>
      </c>
      <c r="AG161" s="1009"/>
      <c r="AH161" s="1009"/>
      <c r="AI161" s="534" t="s">
        <v>335</v>
      </c>
      <c r="AJ161" s="1171" t="s">
        <v>353</v>
      </c>
      <c r="AK161" s="1009"/>
      <c r="AL161" s="1009"/>
      <c r="AM161" s="1009"/>
      <c r="AN161" s="1009"/>
      <c r="AO161" s="1009"/>
      <c r="AP161" s="533">
        <v>116000000</v>
      </c>
      <c r="AQ161" s="685">
        <v>0</v>
      </c>
      <c r="AR161" s="533">
        <v>116000000</v>
      </c>
      <c r="AS161" s="685">
        <v>0</v>
      </c>
      <c r="AT161" s="685">
        <v>0</v>
      </c>
      <c r="AU161" s="685">
        <v>0</v>
      </c>
      <c r="AV161" s="685">
        <v>0</v>
      </c>
      <c r="AW161" s="685">
        <v>0</v>
      </c>
      <c r="AX161" s="685">
        <v>0</v>
      </c>
      <c r="AY161" s="685">
        <v>0</v>
      </c>
      <c r="AZ161" s="685">
        <v>0</v>
      </c>
      <c r="BA161" s="685">
        <v>0</v>
      </c>
      <c r="BB161" s="685">
        <v>0</v>
      </c>
    </row>
    <row r="162" spans="1:54" hidden="1" x14ac:dyDescent="0.25">
      <c r="A162" s="1166" t="s">
        <v>34</v>
      </c>
      <c r="B162" s="1009"/>
      <c r="C162" s="1166" t="s">
        <v>314</v>
      </c>
      <c r="D162" s="1009"/>
      <c r="E162" s="1166" t="s">
        <v>312</v>
      </c>
      <c r="F162" s="1009"/>
      <c r="G162" s="1166" t="s">
        <v>315</v>
      </c>
      <c r="H162" s="1009"/>
      <c r="I162" s="1166" t="s">
        <v>341</v>
      </c>
      <c r="J162" s="1009"/>
      <c r="K162" s="1009"/>
      <c r="L162" s="1166" t="s">
        <v>314</v>
      </c>
      <c r="M162" s="1009"/>
      <c r="N162" s="1009"/>
      <c r="O162" s="1166"/>
      <c r="P162" s="1009"/>
      <c r="Q162" s="1166"/>
      <c r="R162" s="1009"/>
      <c r="S162" s="1167" t="s">
        <v>110</v>
      </c>
      <c r="T162" s="1009"/>
      <c r="U162" s="1009"/>
      <c r="V162" s="1009"/>
      <c r="W162" s="1009"/>
      <c r="X162" s="1009"/>
      <c r="Y162" s="1009"/>
      <c r="Z162" s="1009"/>
      <c r="AA162" s="1166" t="s">
        <v>305</v>
      </c>
      <c r="AB162" s="1009"/>
      <c r="AC162" s="1009"/>
      <c r="AD162" s="1009"/>
      <c r="AE162" s="1009"/>
      <c r="AF162" s="1166" t="s">
        <v>306</v>
      </c>
      <c r="AG162" s="1009"/>
      <c r="AH162" s="1009"/>
      <c r="AI162" s="531" t="s">
        <v>85</v>
      </c>
      <c r="AJ162" s="1168" t="s">
        <v>307</v>
      </c>
      <c r="AK162" s="1009"/>
      <c r="AL162" s="1009"/>
      <c r="AM162" s="1009"/>
      <c r="AN162" s="1009"/>
      <c r="AO162" s="1009"/>
      <c r="AP162" s="530">
        <v>12000000</v>
      </c>
      <c r="AQ162" s="686">
        <v>0</v>
      </c>
      <c r="AR162" s="530">
        <v>12000000</v>
      </c>
      <c r="AS162" s="686">
        <v>0</v>
      </c>
      <c r="AT162" s="686">
        <v>0</v>
      </c>
      <c r="AU162" s="686">
        <v>0</v>
      </c>
      <c r="AV162" s="686">
        <v>0</v>
      </c>
      <c r="AW162" s="686">
        <v>0</v>
      </c>
      <c r="AX162" s="686">
        <v>0</v>
      </c>
      <c r="AY162" s="686">
        <v>0</v>
      </c>
      <c r="AZ162" s="686">
        <v>0</v>
      </c>
      <c r="BA162" s="686">
        <v>0</v>
      </c>
      <c r="BB162" s="686">
        <v>0</v>
      </c>
    </row>
    <row r="163" spans="1:54" x14ac:dyDescent="0.25">
      <c r="A163" s="1166" t="s">
        <v>34</v>
      </c>
      <c r="B163" s="1009"/>
      <c r="C163" s="1166" t="s">
        <v>314</v>
      </c>
      <c r="D163" s="1009"/>
      <c r="E163" s="1166" t="s">
        <v>312</v>
      </c>
      <c r="F163" s="1009"/>
      <c r="G163" s="1166" t="s">
        <v>315</v>
      </c>
      <c r="H163" s="1009"/>
      <c r="I163" s="1166" t="s">
        <v>341</v>
      </c>
      <c r="J163" s="1009"/>
      <c r="K163" s="1009"/>
      <c r="L163" s="1166" t="s">
        <v>314</v>
      </c>
      <c r="M163" s="1009"/>
      <c r="N163" s="1009"/>
      <c r="O163" s="1166"/>
      <c r="P163" s="1009"/>
      <c r="Q163" s="1166"/>
      <c r="R163" s="1009"/>
      <c r="S163" s="1167" t="s">
        <v>110</v>
      </c>
      <c r="T163" s="1009"/>
      <c r="U163" s="1009"/>
      <c r="V163" s="1009"/>
      <c r="W163" s="1009"/>
      <c r="X163" s="1009"/>
      <c r="Y163" s="1009"/>
      <c r="Z163" s="1009"/>
      <c r="AA163" s="1166" t="s">
        <v>305</v>
      </c>
      <c r="AB163" s="1009"/>
      <c r="AC163" s="1009"/>
      <c r="AD163" s="1009"/>
      <c r="AE163" s="1009"/>
      <c r="AF163" s="1166" t="s">
        <v>306</v>
      </c>
      <c r="AG163" s="1009"/>
      <c r="AH163" s="1009"/>
      <c r="AI163" s="531" t="s">
        <v>335</v>
      </c>
      <c r="AJ163" s="1168" t="s">
        <v>353</v>
      </c>
      <c r="AK163" s="1009"/>
      <c r="AL163" s="1009"/>
      <c r="AM163" s="1009"/>
      <c r="AN163" s="1009"/>
      <c r="AO163" s="1009"/>
      <c r="AP163" s="530">
        <v>116000000</v>
      </c>
      <c r="AQ163" s="686">
        <v>0</v>
      </c>
      <c r="AR163" s="530">
        <v>116000000</v>
      </c>
      <c r="AS163" s="686">
        <v>0</v>
      </c>
      <c r="AT163" s="686">
        <v>0</v>
      </c>
      <c r="AU163" s="686">
        <v>0</v>
      </c>
      <c r="AV163" s="686">
        <v>0</v>
      </c>
      <c r="AW163" s="686">
        <v>0</v>
      </c>
      <c r="AX163" s="686">
        <v>0</v>
      </c>
      <c r="AY163" s="686">
        <v>0</v>
      </c>
      <c r="AZ163" s="686">
        <v>0</v>
      </c>
      <c r="BA163" s="686">
        <v>0</v>
      </c>
      <c r="BB163" s="686">
        <v>0</v>
      </c>
    </row>
    <row r="164" spans="1:54" hidden="1" x14ac:dyDescent="0.25">
      <c r="A164" s="1166" t="s">
        <v>34</v>
      </c>
      <c r="B164" s="1009"/>
      <c r="C164" s="1166" t="s">
        <v>314</v>
      </c>
      <c r="D164" s="1009"/>
      <c r="E164" s="1166" t="s">
        <v>312</v>
      </c>
      <c r="F164" s="1009"/>
      <c r="G164" s="1166" t="s">
        <v>315</v>
      </c>
      <c r="H164" s="1009"/>
      <c r="I164" s="1166" t="s">
        <v>341</v>
      </c>
      <c r="J164" s="1009"/>
      <c r="K164" s="1009"/>
      <c r="L164" s="1166" t="s">
        <v>316</v>
      </c>
      <c r="M164" s="1009"/>
      <c r="N164" s="1009"/>
      <c r="O164" s="1166"/>
      <c r="P164" s="1009"/>
      <c r="Q164" s="1166"/>
      <c r="R164" s="1009"/>
      <c r="S164" s="1167" t="s">
        <v>111</v>
      </c>
      <c r="T164" s="1009"/>
      <c r="U164" s="1009"/>
      <c r="V164" s="1009"/>
      <c r="W164" s="1009"/>
      <c r="X164" s="1009"/>
      <c r="Y164" s="1009"/>
      <c r="Z164" s="1009"/>
      <c r="AA164" s="1166" t="s">
        <v>305</v>
      </c>
      <c r="AB164" s="1009"/>
      <c r="AC164" s="1009"/>
      <c r="AD164" s="1009"/>
      <c r="AE164" s="1009"/>
      <c r="AF164" s="1166" t="s">
        <v>306</v>
      </c>
      <c r="AG164" s="1009"/>
      <c r="AH164" s="1009"/>
      <c r="AI164" s="531" t="s">
        <v>85</v>
      </c>
      <c r="AJ164" s="1168" t="s">
        <v>307</v>
      </c>
      <c r="AK164" s="1009"/>
      <c r="AL164" s="1009"/>
      <c r="AM164" s="1009"/>
      <c r="AN164" s="1009"/>
      <c r="AO164" s="1009"/>
      <c r="AP164" s="530">
        <v>5000000</v>
      </c>
      <c r="AQ164" s="530">
        <v>150000</v>
      </c>
      <c r="AR164" s="530">
        <v>1234538</v>
      </c>
      <c r="AS164" s="686">
        <v>0</v>
      </c>
      <c r="AT164" s="530">
        <v>150000</v>
      </c>
      <c r="AU164" s="686">
        <v>0</v>
      </c>
      <c r="AV164" s="530">
        <v>150000</v>
      </c>
      <c r="AW164" s="686">
        <v>0</v>
      </c>
      <c r="AX164" s="530">
        <v>150000</v>
      </c>
      <c r="AY164" s="686">
        <v>0</v>
      </c>
      <c r="AZ164" s="530">
        <v>150000</v>
      </c>
      <c r="BA164" s="686">
        <v>0</v>
      </c>
      <c r="BB164" s="686">
        <v>0</v>
      </c>
    </row>
    <row r="165" spans="1:54" hidden="1" x14ac:dyDescent="0.25">
      <c r="A165" s="1166" t="s">
        <v>34</v>
      </c>
      <c r="B165" s="1009"/>
      <c r="C165" s="1166" t="s">
        <v>314</v>
      </c>
      <c r="D165" s="1009"/>
      <c r="E165" s="1166" t="s">
        <v>312</v>
      </c>
      <c r="F165" s="1009"/>
      <c r="G165" s="1166" t="s">
        <v>315</v>
      </c>
      <c r="H165" s="1009"/>
      <c r="I165" s="1166" t="s">
        <v>341</v>
      </c>
      <c r="J165" s="1009"/>
      <c r="K165" s="1009"/>
      <c r="L165" s="1166" t="s">
        <v>335</v>
      </c>
      <c r="M165" s="1009"/>
      <c r="N165" s="1009"/>
      <c r="O165" s="1166"/>
      <c r="P165" s="1009"/>
      <c r="Q165" s="1166"/>
      <c r="R165" s="1009"/>
      <c r="S165" s="1167" t="s">
        <v>109</v>
      </c>
      <c r="T165" s="1009"/>
      <c r="U165" s="1009"/>
      <c r="V165" s="1009"/>
      <c r="W165" s="1009"/>
      <c r="X165" s="1009"/>
      <c r="Y165" s="1009"/>
      <c r="Z165" s="1009"/>
      <c r="AA165" s="1166" t="s">
        <v>305</v>
      </c>
      <c r="AB165" s="1009"/>
      <c r="AC165" s="1009"/>
      <c r="AD165" s="1009"/>
      <c r="AE165" s="1009"/>
      <c r="AF165" s="1166" t="s">
        <v>306</v>
      </c>
      <c r="AG165" s="1009"/>
      <c r="AH165" s="1009"/>
      <c r="AI165" s="531" t="s">
        <v>85</v>
      </c>
      <c r="AJ165" s="1168" t="s">
        <v>307</v>
      </c>
      <c r="AK165" s="1009"/>
      <c r="AL165" s="1009"/>
      <c r="AM165" s="1009"/>
      <c r="AN165" s="1009"/>
      <c r="AO165" s="1009"/>
      <c r="AP165" s="530">
        <v>340000000</v>
      </c>
      <c r="AQ165" s="530">
        <v>206502900</v>
      </c>
      <c r="AR165" s="530">
        <v>118497100</v>
      </c>
      <c r="AS165" s="686">
        <v>0</v>
      </c>
      <c r="AT165" s="686">
        <v>0</v>
      </c>
      <c r="AU165" s="530">
        <v>206502900</v>
      </c>
      <c r="AV165" s="686">
        <v>0</v>
      </c>
      <c r="AW165" s="686">
        <v>0</v>
      </c>
      <c r="AX165" s="686">
        <v>0</v>
      </c>
      <c r="AY165" s="686">
        <v>0</v>
      </c>
      <c r="AZ165" s="686">
        <v>0</v>
      </c>
      <c r="BA165" s="686">
        <v>0</v>
      </c>
      <c r="BB165" s="686">
        <v>0</v>
      </c>
    </row>
    <row r="166" spans="1:54" s="650" customFormat="1" ht="12.75" hidden="1" x14ac:dyDescent="0.2">
      <c r="A166" s="1172" t="s">
        <v>34</v>
      </c>
      <c r="B166" s="1173"/>
      <c r="C166" s="1172" t="s">
        <v>321</v>
      </c>
      <c r="D166" s="1173"/>
      <c r="E166" s="1172"/>
      <c r="F166" s="1173"/>
      <c r="G166" s="1172"/>
      <c r="H166" s="1173"/>
      <c r="I166" s="1172"/>
      <c r="J166" s="1173"/>
      <c r="K166" s="1173"/>
      <c r="L166" s="1172"/>
      <c r="M166" s="1173"/>
      <c r="N166" s="1173"/>
      <c r="O166" s="1172"/>
      <c r="P166" s="1173"/>
      <c r="Q166" s="1172"/>
      <c r="R166" s="1173"/>
      <c r="S166" s="1174" t="s">
        <v>26</v>
      </c>
      <c r="T166" s="1173"/>
      <c r="U166" s="1173"/>
      <c r="V166" s="1173"/>
      <c r="W166" s="1173"/>
      <c r="X166" s="1173"/>
      <c r="Y166" s="1173"/>
      <c r="Z166" s="1173"/>
      <c r="AA166" s="1172" t="s">
        <v>305</v>
      </c>
      <c r="AB166" s="1173"/>
      <c r="AC166" s="1173"/>
      <c r="AD166" s="1173"/>
      <c r="AE166" s="1173"/>
      <c r="AF166" s="1172" t="s">
        <v>306</v>
      </c>
      <c r="AG166" s="1173"/>
      <c r="AH166" s="1173"/>
      <c r="AI166" s="649" t="s">
        <v>85</v>
      </c>
      <c r="AJ166" s="1175" t="s">
        <v>307</v>
      </c>
      <c r="AK166" s="1173"/>
      <c r="AL166" s="1173"/>
      <c r="AM166" s="1173"/>
      <c r="AN166" s="1173"/>
      <c r="AO166" s="1173"/>
      <c r="AP166" s="499">
        <v>212324200000</v>
      </c>
      <c r="AQ166" s="499">
        <v>2800000</v>
      </c>
      <c r="AR166" s="499">
        <v>3260435849</v>
      </c>
      <c r="AS166" s="499">
        <v>5580000000</v>
      </c>
      <c r="AT166" s="499">
        <v>3335286628</v>
      </c>
      <c r="AU166" s="499">
        <v>-3332486628</v>
      </c>
      <c r="AV166" s="499">
        <v>16122788180</v>
      </c>
      <c r="AW166" s="499">
        <v>-12787501552</v>
      </c>
      <c r="AX166" s="499">
        <v>16520312977</v>
      </c>
      <c r="AY166" s="499">
        <v>-397524797</v>
      </c>
      <c r="AZ166" s="499">
        <v>16520312977</v>
      </c>
      <c r="BA166" s="513">
        <v>0</v>
      </c>
      <c r="BB166" s="513">
        <v>0</v>
      </c>
    </row>
    <row r="167" spans="1:54" s="650" customFormat="1" ht="12.75" hidden="1" x14ac:dyDescent="0.2">
      <c r="A167" s="1172" t="s">
        <v>34</v>
      </c>
      <c r="B167" s="1173"/>
      <c r="C167" s="1172" t="s">
        <v>321</v>
      </c>
      <c r="D167" s="1173"/>
      <c r="E167" s="1172"/>
      <c r="F167" s="1173"/>
      <c r="G167" s="1172"/>
      <c r="H167" s="1173"/>
      <c r="I167" s="1172"/>
      <c r="J167" s="1173"/>
      <c r="K167" s="1173"/>
      <c r="L167" s="1172"/>
      <c r="M167" s="1173"/>
      <c r="N167" s="1173"/>
      <c r="O167" s="1172"/>
      <c r="P167" s="1173"/>
      <c r="Q167" s="1172"/>
      <c r="R167" s="1173"/>
      <c r="S167" s="1174" t="s">
        <v>26</v>
      </c>
      <c r="T167" s="1173"/>
      <c r="U167" s="1173"/>
      <c r="V167" s="1173"/>
      <c r="W167" s="1173"/>
      <c r="X167" s="1173"/>
      <c r="Y167" s="1173"/>
      <c r="Z167" s="1173"/>
      <c r="AA167" s="1172" t="s">
        <v>305</v>
      </c>
      <c r="AB167" s="1173"/>
      <c r="AC167" s="1173"/>
      <c r="AD167" s="1173"/>
      <c r="AE167" s="1173"/>
      <c r="AF167" s="1172" t="s">
        <v>308</v>
      </c>
      <c r="AG167" s="1173"/>
      <c r="AH167" s="1173"/>
      <c r="AI167" s="649" t="s">
        <v>100</v>
      </c>
      <c r="AJ167" s="1175" t="s">
        <v>309</v>
      </c>
      <c r="AK167" s="1173"/>
      <c r="AL167" s="1173"/>
      <c r="AM167" s="1173"/>
      <c r="AN167" s="1173"/>
      <c r="AO167" s="1173"/>
      <c r="AP167" s="499">
        <v>519000000</v>
      </c>
      <c r="AQ167" s="513">
        <v>0</v>
      </c>
      <c r="AR167" s="499">
        <v>519000000</v>
      </c>
      <c r="AS167" s="513">
        <v>0</v>
      </c>
      <c r="AT167" s="513">
        <v>0</v>
      </c>
      <c r="AU167" s="513">
        <v>0</v>
      </c>
      <c r="AV167" s="513">
        <v>0</v>
      </c>
      <c r="AW167" s="513">
        <v>0</v>
      </c>
      <c r="AX167" s="513">
        <v>0</v>
      </c>
      <c r="AY167" s="513">
        <v>0</v>
      </c>
      <c r="AZ167" s="513">
        <v>0</v>
      </c>
      <c r="BA167" s="513">
        <v>0</v>
      </c>
      <c r="BB167" s="513">
        <v>0</v>
      </c>
    </row>
    <row r="168" spans="1:54" s="650" customFormat="1" ht="12.75" hidden="1" x14ac:dyDescent="0.2">
      <c r="A168" s="1172" t="s">
        <v>34</v>
      </c>
      <c r="B168" s="1173"/>
      <c r="C168" s="1172" t="s">
        <v>321</v>
      </c>
      <c r="D168" s="1173"/>
      <c r="E168" s="1172"/>
      <c r="F168" s="1173"/>
      <c r="G168" s="1172"/>
      <c r="H168" s="1173"/>
      <c r="I168" s="1172"/>
      <c r="J168" s="1173"/>
      <c r="K168" s="1173"/>
      <c r="L168" s="1172"/>
      <c r="M168" s="1173"/>
      <c r="N168" s="1173"/>
      <c r="O168" s="1172"/>
      <c r="P168" s="1173"/>
      <c r="Q168" s="1172"/>
      <c r="R168" s="1173"/>
      <c r="S168" s="1174" t="s">
        <v>26</v>
      </c>
      <c r="T168" s="1173"/>
      <c r="U168" s="1173"/>
      <c r="V168" s="1173"/>
      <c r="W168" s="1173"/>
      <c r="X168" s="1173"/>
      <c r="Y168" s="1173"/>
      <c r="Z168" s="1173"/>
      <c r="AA168" s="1172" t="s">
        <v>305</v>
      </c>
      <c r="AB168" s="1173"/>
      <c r="AC168" s="1173"/>
      <c r="AD168" s="1173"/>
      <c r="AE168" s="1173"/>
      <c r="AF168" s="1172" t="s">
        <v>308</v>
      </c>
      <c r="AG168" s="1173"/>
      <c r="AH168" s="1173"/>
      <c r="AI168" s="649" t="s">
        <v>43</v>
      </c>
      <c r="AJ168" s="1175" t="s">
        <v>310</v>
      </c>
      <c r="AK168" s="1173"/>
      <c r="AL168" s="1173"/>
      <c r="AM168" s="1173"/>
      <c r="AN168" s="1173"/>
      <c r="AO168" s="1173"/>
      <c r="AP168" s="499">
        <v>66513900000</v>
      </c>
      <c r="AQ168" s="499">
        <v>738019077</v>
      </c>
      <c r="AR168" s="499">
        <v>48762159685</v>
      </c>
      <c r="AS168" s="513">
        <v>0</v>
      </c>
      <c r="AT168" s="499">
        <v>475359225</v>
      </c>
      <c r="AU168" s="499">
        <v>262659852</v>
      </c>
      <c r="AV168" s="499">
        <v>308389657</v>
      </c>
      <c r="AW168" s="499">
        <v>166969568</v>
      </c>
      <c r="AX168" s="499">
        <v>348869913</v>
      </c>
      <c r="AY168" s="499">
        <v>-40480256</v>
      </c>
      <c r="AZ168" s="499">
        <v>348869913</v>
      </c>
      <c r="BA168" s="513">
        <v>0</v>
      </c>
      <c r="BB168" s="513">
        <v>0</v>
      </c>
    </row>
    <row r="169" spans="1:54" hidden="1" x14ac:dyDescent="0.25">
      <c r="A169" s="1170" t="s">
        <v>34</v>
      </c>
      <c r="B169" s="1009"/>
      <c r="C169" s="1170" t="s">
        <v>321</v>
      </c>
      <c r="D169" s="1009"/>
      <c r="E169" s="1170" t="s">
        <v>314</v>
      </c>
      <c r="F169" s="1009"/>
      <c r="G169" s="1170"/>
      <c r="H169" s="1009"/>
      <c r="I169" s="1170"/>
      <c r="J169" s="1009"/>
      <c r="K169" s="1009"/>
      <c r="L169" s="1170"/>
      <c r="M169" s="1009"/>
      <c r="N169" s="1009"/>
      <c r="O169" s="1170"/>
      <c r="P169" s="1009"/>
      <c r="Q169" s="1170"/>
      <c r="R169" s="1009"/>
      <c r="S169" s="1169" t="s">
        <v>342</v>
      </c>
      <c r="T169" s="1009"/>
      <c r="U169" s="1009"/>
      <c r="V169" s="1009"/>
      <c r="W169" s="1009"/>
      <c r="X169" s="1009"/>
      <c r="Y169" s="1009"/>
      <c r="Z169" s="1009"/>
      <c r="AA169" s="1170" t="s">
        <v>305</v>
      </c>
      <c r="AB169" s="1009"/>
      <c r="AC169" s="1009"/>
      <c r="AD169" s="1009"/>
      <c r="AE169" s="1009"/>
      <c r="AF169" s="1170" t="s">
        <v>308</v>
      </c>
      <c r="AG169" s="1009"/>
      <c r="AH169" s="1009"/>
      <c r="AI169" s="534" t="s">
        <v>100</v>
      </c>
      <c r="AJ169" s="1171" t="s">
        <v>309</v>
      </c>
      <c r="AK169" s="1009"/>
      <c r="AL169" s="1009"/>
      <c r="AM169" s="1009"/>
      <c r="AN169" s="1009"/>
      <c r="AO169" s="1009"/>
      <c r="AP169" s="533">
        <v>519000000</v>
      </c>
      <c r="AQ169" s="685">
        <v>0</v>
      </c>
      <c r="AR169" s="533">
        <v>519000000</v>
      </c>
      <c r="AS169" s="685">
        <v>0</v>
      </c>
      <c r="AT169" s="685">
        <v>0</v>
      </c>
      <c r="AU169" s="685">
        <v>0</v>
      </c>
      <c r="AV169" s="685">
        <v>0</v>
      </c>
      <c r="AW169" s="685">
        <v>0</v>
      </c>
      <c r="AX169" s="685">
        <v>0</v>
      </c>
      <c r="AY169" s="685">
        <v>0</v>
      </c>
      <c r="AZ169" s="685">
        <v>0</v>
      </c>
      <c r="BA169" s="685">
        <v>0</v>
      </c>
      <c r="BB169" s="685">
        <v>0</v>
      </c>
    </row>
    <row r="170" spans="1:54" hidden="1" x14ac:dyDescent="0.25">
      <c r="A170" s="1170" t="s">
        <v>34</v>
      </c>
      <c r="B170" s="1009"/>
      <c r="C170" s="1170" t="s">
        <v>321</v>
      </c>
      <c r="D170" s="1009"/>
      <c r="E170" s="1170" t="s">
        <v>314</v>
      </c>
      <c r="F170" s="1009"/>
      <c r="G170" s="1170" t="s">
        <v>311</v>
      </c>
      <c r="H170" s="1009"/>
      <c r="I170" s="1170"/>
      <c r="J170" s="1009"/>
      <c r="K170" s="1009"/>
      <c r="L170" s="1170"/>
      <c r="M170" s="1009"/>
      <c r="N170" s="1009"/>
      <c r="O170" s="1170"/>
      <c r="P170" s="1009"/>
      <c r="Q170" s="1170"/>
      <c r="R170" s="1009"/>
      <c r="S170" s="1169" t="s">
        <v>343</v>
      </c>
      <c r="T170" s="1009"/>
      <c r="U170" s="1009"/>
      <c r="V170" s="1009"/>
      <c r="W170" s="1009"/>
      <c r="X170" s="1009"/>
      <c r="Y170" s="1009"/>
      <c r="Z170" s="1009"/>
      <c r="AA170" s="1170" t="s">
        <v>305</v>
      </c>
      <c r="AB170" s="1009"/>
      <c r="AC170" s="1009"/>
      <c r="AD170" s="1009"/>
      <c r="AE170" s="1009"/>
      <c r="AF170" s="1170" t="s">
        <v>308</v>
      </c>
      <c r="AG170" s="1009"/>
      <c r="AH170" s="1009"/>
      <c r="AI170" s="534" t="s">
        <v>100</v>
      </c>
      <c r="AJ170" s="1171" t="s">
        <v>309</v>
      </c>
      <c r="AK170" s="1009"/>
      <c r="AL170" s="1009"/>
      <c r="AM170" s="1009"/>
      <c r="AN170" s="1009"/>
      <c r="AO170" s="1009"/>
      <c r="AP170" s="533">
        <v>519000000</v>
      </c>
      <c r="AQ170" s="685">
        <v>0</v>
      </c>
      <c r="AR170" s="533">
        <v>519000000</v>
      </c>
      <c r="AS170" s="685">
        <v>0</v>
      </c>
      <c r="AT170" s="685">
        <v>0</v>
      </c>
      <c r="AU170" s="685">
        <v>0</v>
      </c>
      <c r="AV170" s="685">
        <v>0</v>
      </c>
      <c r="AW170" s="685">
        <v>0</v>
      </c>
      <c r="AX170" s="685">
        <v>0</v>
      </c>
      <c r="AY170" s="685">
        <v>0</v>
      </c>
      <c r="AZ170" s="685">
        <v>0</v>
      </c>
      <c r="BA170" s="685">
        <v>0</v>
      </c>
      <c r="BB170" s="685">
        <v>0</v>
      </c>
    </row>
    <row r="171" spans="1:54" hidden="1" x14ac:dyDescent="0.25">
      <c r="A171" s="1166" t="s">
        <v>34</v>
      </c>
      <c r="B171" s="1009"/>
      <c r="C171" s="1166" t="s">
        <v>321</v>
      </c>
      <c r="D171" s="1009"/>
      <c r="E171" s="1166" t="s">
        <v>314</v>
      </c>
      <c r="F171" s="1009"/>
      <c r="G171" s="1166" t="s">
        <v>311</v>
      </c>
      <c r="H171" s="1009"/>
      <c r="I171" s="1166" t="s">
        <v>311</v>
      </c>
      <c r="J171" s="1009"/>
      <c r="K171" s="1009"/>
      <c r="L171" s="1166"/>
      <c r="M171" s="1009"/>
      <c r="N171" s="1009"/>
      <c r="O171" s="1166"/>
      <c r="P171" s="1009"/>
      <c r="Q171" s="1166"/>
      <c r="R171" s="1009"/>
      <c r="S171" s="1167" t="s">
        <v>112</v>
      </c>
      <c r="T171" s="1009"/>
      <c r="U171" s="1009"/>
      <c r="V171" s="1009"/>
      <c r="W171" s="1009"/>
      <c r="X171" s="1009"/>
      <c r="Y171" s="1009"/>
      <c r="Z171" s="1009"/>
      <c r="AA171" s="1166" t="s">
        <v>305</v>
      </c>
      <c r="AB171" s="1009"/>
      <c r="AC171" s="1009"/>
      <c r="AD171" s="1009"/>
      <c r="AE171" s="1009"/>
      <c r="AF171" s="1166" t="s">
        <v>308</v>
      </c>
      <c r="AG171" s="1009"/>
      <c r="AH171" s="1009"/>
      <c r="AI171" s="531" t="s">
        <v>100</v>
      </c>
      <c r="AJ171" s="1168" t="s">
        <v>309</v>
      </c>
      <c r="AK171" s="1009"/>
      <c r="AL171" s="1009"/>
      <c r="AM171" s="1009"/>
      <c r="AN171" s="1009"/>
      <c r="AO171" s="1009"/>
      <c r="AP171" s="530">
        <v>519000000</v>
      </c>
      <c r="AQ171" s="686">
        <v>0</v>
      </c>
      <c r="AR171" s="530">
        <v>519000000</v>
      </c>
      <c r="AS171" s="686">
        <v>0</v>
      </c>
      <c r="AT171" s="686">
        <v>0</v>
      </c>
      <c r="AU171" s="686">
        <v>0</v>
      </c>
      <c r="AV171" s="686">
        <v>0</v>
      </c>
      <c r="AW171" s="686">
        <v>0</v>
      </c>
      <c r="AX171" s="686">
        <v>0</v>
      </c>
      <c r="AY171" s="686">
        <v>0</v>
      </c>
      <c r="AZ171" s="686">
        <v>0</v>
      </c>
      <c r="BA171" s="686">
        <v>0</v>
      </c>
      <c r="BB171" s="686">
        <v>0</v>
      </c>
    </row>
    <row r="172" spans="1:54" hidden="1" x14ac:dyDescent="0.25">
      <c r="A172" s="1170" t="s">
        <v>34</v>
      </c>
      <c r="B172" s="1009"/>
      <c r="C172" s="1170" t="s">
        <v>321</v>
      </c>
      <c r="D172" s="1009"/>
      <c r="E172" s="1170" t="s">
        <v>316</v>
      </c>
      <c r="F172" s="1009"/>
      <c r="G172" s="1170"/>
      <c r="H172" s="1009"/>
      <c r="I172" s="1170"/>
      <c r="J172" s="1009"/>
      <c r="K172" s="1009"/>
      <c r="L172" s="1170"/>
      <c r="M172" s="1009"/>
      <c r="N172" s="1009"/>
      <c r="O172" s="1170"/>
      <c r="P172" s="1009"/>
      <c r="Q172" s="1170"/>
      <c r="R172" s="1009"/>
      <c r="S172" s="1169" t="s">
        <v>344</v>
      </c>
      <c r="T172" s="1009"/>
      <c r="U172" s="1009"/>
      <c r="V172" s="1009"/>
      <c r="W172" s="1009"/>
      <c r="X172" s="1009"/>
      <c r="Y172" s="1009"/>
      <c r="Z172" s="1009"/>
      <c r="AA172" s="1170" t="s">
        <v>305</v>
      </c>
      <c r="AB172" s="1009"/>
      <c r="AC172" s="1009"/>
      <c r="AD172" s="1009"/>
      <c r="AE172" s="1009"/>
      <c r="AF172" s="1170" t="s">
        <v>306</v>
      </c>
      <c r="AG172" s="1009"/>
      <c r="AH172" s="1009"/>
      <c r="AI172" s="534" t="s">
        <v>85</v>
      </c>
      <c r="AJ172" s="1171" t="s">
        <v>307</v>
      </c>
      <c r="AK172" s="1009"/>
      <c r="AL172" s="1009"/>
      <c r="AM172" s="1009"/>
      <c r="AN172" s="1009"/>
      <c r="AO172" s="1009"/>
      <c r="AP172" s="533">
        <v>606200000</v>
      </c>
      <c r="AQ172" s="685">
        <v>0</v>
      </c>
      <c r="AR172" s="533">
        <v>186200000</v>
      </c>
      <c r="AS172" s="533">
        <v>-420000000</v>
      </c>
      <c r="AT172" s="685">
        <v>0</v>
      </c>
      <c r="AU172" s="685">
        <v>0</v>
      </c>
      <c r="AV172" s="685">
        <v>0</v>
      </c>
      <c r="AW172" s="685">
        <v>0</v>
      </c>
      <c r="AX172" s="685">
        <v>0</v>
      </c>
      <c r="AY172" s="685">
        <v>0</v>
      </c>
      <c r="AZ172" s="685">
        <v>0</v>
      </c>
      <c r="BA172" s="685">
        <v>0</v>
      </c>
      <c r="BB172" s="685">
        <v>0</v>
      </c>
    </row>
    <row r="173" spans="1:54" hidden="1" x14ac:dyDescent="0.25">
      <c r="A173" s="1170" t="s">
        <v>34</v>
      </c>
      <c r="B173" s="1009"/>
      <c r="C173" s="1170" t="s">
        <v>321</v>
      </c>
      <c r="D173" s="1009"/>
      <c r="E173" s="1170" t="s">
        <v>316</v>
      </c>
      <c r="F173" s="1009"/>
      <c r="G173" s="1170" t="s">
        <v>321</v>
      </c>
      <c r="H173" s="1009"/>
      <c r="I173" s="1170"/>
      <c r="J173" s="1009"/>
      <c r="K173" s="1009"/>
      <c r="L173" s="1170"/>
      <c r="M173" s="1009"/>
      <c r="N173" s="1009"/>
      <c r="O173" s="1170"/>
      <c r="P173" s="1009"/>
      <c r="Q173" s="1170"/>
      <c r="R173" s="1009"/>
      <c r="S173" s="1169" t="s">
        <v>345</v>
      </c>
      <c r="T173" s="1009"/>
      <c r="U173" s="1009"/>
      <c r="V173" s="1009"/>
      <c r="W173" s="1009"/>
      <c r="X173" s="1009"/>
      <c r="Y173" s="1009"/>
      <c r="Z173" s="1009"/>
      <c r="AA173" s="1170" t="s">
        <v>305</v>
      </c>
      <c r="AB173" s="1009"/>
      <c r="AC173" s="1009"/>
      <c r="AD173" s="1009"/>
      <c r="AE173" s="1009"/>
      <c r="AF173" s="1170" t="s">
        <v>306</v>
      </c>
      <c r="AG173" s="1009"/>
      <c r="AH173" s="1009"/>
      <c r="AI173" s="534" t="s">
        <v>85</v>
      </c>
      <c r="AJ173" s="1171" t="s">
        <v>307</v>
      </c>
      <c r="AK173" s="1009"/>
      <c r="AL173" s="1009"/>
      <c r="AM173" s="1009"/>
      <c r="AN173" s="1009"/>
      <c r="AO173" s="1009"/>
      <c r="AP173" s="533">
        <v>606200000</v>
      </c>
      <c r="AQ173" s="685">
        <v>0</v>
      </c>
      <c r="AR173" s="533">
        <v>186200000</v>
      </c>
      <c r="AS173" s="533">
        <v>-420000000</v>
      </c>
      <c r="AT173" s="685">
        <v>0</v>
      </c>
      <c r="AU173" s="685">
        <v>0</v>
      </c>
      <c r="AV173" s="685">
        <v>0</v>
      </c>
      <c r="AW173" s="685">
        <v>0</v>
      </c>
      <c r="AX173" s="685">
        <v>0</v>
      </c>
      <c r="AY173" s="685">
        <v>0</v>
      </c>
      <c r="AZ173" s="685">
        <v>0</v>
      </c>
      <c r="BA173" s="685">
        <v>0</v>
      </c>
      <c r="BB173" s="685">
        <v>0</v>
      </c>
    </row>
    <row r="174" spans="1:54" hidden="1" x14ac:dyDescent="0.25">
      <c r="A174" s="1166" t="s">
        <v>34</v>
      </c>
      <c r="B174" s="1009"/>
      <c r="C174" s="1166" t="s">
        <v>321</v>
      </c>
      <c r="D174" s="1009"/>
      <c r="E174" s="1166" t="s">
        <v>316</v>
      </c>
      <c r="F174" s="1009"/>
      <c r="G174" s="1166" t="s">
        <v>321</v>
      </c>
      <c r="H174" s="1009"/>
      <c r="I174" s="1166" t="s">
        <v>346</v>
      </c>
      <c r="J174" s="1009"/>
      <c r="K174" s="1009"/>
      <c r="L174" s="1166"/>
      <c r="M174" s="1009"/>
      <c r="N174" s="1009"/>
      <c r="O174" s="1166"/>
      <c r="P174" s="1009"/>
      <c r="Q174" s="1166"/>
      <c r="R174" s="1009"/>
      <c r="S174" s="1167" t="s">
        <v>113</v>
      </c>
      <c r="T174" s="1009"/>
      <c r="U174" s="1009"/>
      <c r="V174" s="1009"/>
      <c r="W174" s="1009"/>
      <c r="X174" s="1009"/>
      <c r="Y174" s="1009"/>
      <c r="Z174" s="1009"/>
      <c r="AA174" s="1166" t="s">
        <v>305</v>
      </c>
      <c r="AB174" s="1009"/>
      <c r="AC174" s="1009"/>
      <c r="AD174" s="1009"/>
      <c r="AE174" s="1009"/>
      <c r="AF174" s="1166" t="s">
        <v>306</v>
      </c>
      <c r="AG174" s="1009"/>
      <c r="AH174" s="1009"/>
      <c r="AI174" s="531" t="s">
        <v>85</v>
      </c>
      <c r="AJ174" s="1168" t="s">
        <v>307</v>
      </c>
      <c r="AK174" s="1009"/>
      <c r="AL174" s="1009"/>
      <c r="AM174" s="1009"/>
      <c r="AN174" s="1009"/>
      <c r="AO174" s="1009"/>
      <c r="AP174" s="530">
        <v>606200000</v>
      </c>
      <c r="AQ174" s="686">
        <v>0</v>
      </c>
      <c r="AR174" s="530">
        <v>186200000</v>
      </c>
      <c r="AS174" s="530">
        <v>-420000000</v>
      </c>
      <c r="AT174" s="686">
        <v>0</v>
      </c>
      <c r="AU174" s="686">
        <v>0</v>
      </c>
      <c r="AV174" s="686">
        <v>0</v>
      </c>
      <c r="AW174" s="686">
        <v>0</v>
      </c>
      <c r="AX174" s="686">
        <v>0</v>
      </c>
      <c r="AY174" s="686">
        <v>0</v>
      </c>
      <c r="AZ174" s="686">
        <v>0</v>
      </c>
      <c r="BA174" s="686">
        <v>0</v>
      </c>
      <c r="BB174" s="686">
        <v>0</v>
      </c>
    </row>
    <row r="175" spans="1:54" hidden="1" x14ac:dyDescent="0.25">
      <c r="A175" s="1170" t="s">
        <v>34</v>
      </c>
      <c r="B175" s="1009"/>
      <c r="C175" s="1170" t="s">
        <v>321</v>
      </c>
      <c r="D175" s="1009"/>
      <c r="E175" s="1170" t="s">
        <v>324</v>
      </c>
      <c r="F175" s="1009"/>
      <c r="G175" s="1170"/>
      <c r="H175" s="1009"/>
      <c r="I175" s="1170"/>
      <c r="J175" s="1009"/>
      <c r="K175" s="1009"/>
      <c r="L175" s="1170"/>
      <c r="M175" s="1009"/>
      <c r="N175" s="1009"/>
      <c r="O175" s="1170"/>
      <c r="P175" s="1009"/>
      <c r="Q175" s="1170"/>
      <c r="R175" s="1009"/>
      <c r="S175" s="1169" t="s">
        <v>347</v>
      </c>
      <c r="T175" s="1009"/>
      <c r="U175" s="1009"/>
      <c r="V175" s="1009"/>
      <c r="W175" s="1009"/>
      <c r="X175" s="1009"/>
      <c r="Y175" s="1009"/>
      <c r="Z175" s="1009"/>
      <c r="AA175" s="1170" t="s">
        <v>305</v>
      </c>
      <c r="AB175" s="1009"/>
      <c r="AC175" s="1009"/>
      <c r="AD175" s="1009"/>
      <c r="AE175" s="1009"/>
      <c r="AF175" s="1170" t="s">
        <v>306</v>
      </c>
      <c r="AG175" s="1009"/>
      <c r="AH175" s="1009"/>
      <c r="AI175" s="534" t="s">
        <v>85</v>
      </c>
      <c r="AJ175" s="1171" t="s">
        <v>307</v>
      </c>
      <c r="AK175" s="1009"/>
      <c r="AL175" s="1009"/>
      <c r="AM175" s="1009"/>
      <c r="AN175" s="1009"/>
      <c r="AO175" s="1009"/>
      <c r="AP175" s="533">
        <v>211718000000</v>
      </c>
      <c r="AQ175" s="533">
        <v>2800000</v>
      </c>
      <c r="AR175" s="533">
        <v>3074235849</v>
      </c>
      <c r="AS175" s="533">
        <v>6000000000</v>
      </c>
      <c r="AT175" s="533">
        <v>3335286628</v>
      </c>
      <c r="AU175" s="533">
        <v>-3332486628</v>
      </c>
      <c r="AV175" s="533">
        <v>16122788180</v>
      </c>
      <c r="AW175" s="533">
        <v>-12787501552</v>
      </c>
      <c r="AX175" s="533">
        <v>16520312977</v>
      </c>
      <c r="AY175" s="533">
        <v>-397524797</v>
      </c>
      <c r="AZ175" s="533">
        <v>16520312977</v>
      </c>
      <c r="BA175" s="685">
        <v>0</v>
      </c>
      <c r="BB175" s="685">
        <v>0</v>
      </c>
    </row>
    <row r="176" spans="1:54" hidden="1" x14ac:dyDescent="0.25">
      <c r="A176" s="1170" t="s">
        <v>34</v>
      </c>
      <c r="B176" s="1009"/>
      <c r="C176" s="1170" t="s">
        <v>321</v>
      </c>
      <c r="D176" s="1009"/>
      <c r="E176" s="1170" t="s">
        <v>324</v>
      </c>
      <c r="F176" s="1009"/>
      <c r="G176" s="1170"/>
      <c r="H176" s="1009"/>
      <c r="I176" s="1170"/>
      <c r="J176" s="1009"/>
      <c r="K176" s="1009"/>
      <c r="L176" s="1170"/>
      <c r="M176" s="1009"/>
      <c r="N176" s="1009"/>
      <c r="O176" s="1170"/>
      <c r="P176" s="1009"/>
      <c r="Q176" s="1170"/>
      <c r="R176" s="1009"/>
      <c r="S176" s="1169" t="s">
        <v>347</v>
      </c>
      <c r="T176" s="1009"/>
      <c r="U176" s="1009"/>
      <c r="V176" s="1009"/>
      <c r="W176" s="1009"/>
      <c r="X176" s="1009"/>
      <c r="Y176" s="1009"/>
      <c r="Z176" s="1009"/>
      <c r="AA176" s="1170" t="s">
        <v>305</v>
      </c>
      <c r="AB176" s="1009"/>
      <c r="AC176" s="1009"/>
      <c r="AD176" s="1009"/>
      <c r="AE176" s="1009"/>
      <c r="AF176" s="1170" t="s">
        <v>308</v>
      </c>
      <c r="AG176" s="1009"/>
      <c r="AH176" s="1009"/>
      <c r="AI176" s="534" t="s">
        <v>43</v>
      </c>
      <c r="AJ176" s="1171" t="s">
        <v>310</v>
      </c>
      <c r="AK176" s="1009"/>
      <c r="AL176" s="1009"/>
      <c r="AM176" s="1009"/>
      <c r="AN176" s="1009"/>
      <c r="AO176" s="1009"/>
      <c r="AP176" s="533">
        <v>66513900000</v>
      </c>
      <c r="AQ176" s="533">
        <v>738019077</v>
      </c>
      <c r="AR176" s="533">
        <v>48762159685</v>
      </c>
      <c r="AS176" s="685">
        <v>0</v>
      </c>
      <c r="AT176" s="533">
        <v>475359225</v>
      </c>
      <c r="AU176" s="533">
        <v>262659852</v>
      </c>
      <c r="AV176" s="533">
        <v>308389657</v>
      </c>
      <c r="AW176" s="533">
        <v>166969568</v>
      </c>
      <c r="AX176" s="533">
        <v>348869913</v>
      </c>
      <c r="AY176" s="533">
        <v>-40480256</v>
      </c>
      <c r="AZ176" s="533">
        <v>348869913</v>
      </c>
      <c r="BA176" s="685">
        <v>0</v>
      </c>
      <c r="BB176" s="685">
        <v>0</v>
      </c>
    </row>
    <row r="177" spans="1:54" hidden="1" x14ac:dyDescent="0.25">
      <c r="A177" s="1170" t="s">
        <v>34</v>
      </c>
      <c r="B177" s="1009"/>
      <c r="C177" s="1170" t="s">
        <v>321</v>
      </c>
      <c r="D177" s="1009"/>
      <c r="E177" s="1170" t="s">
        <v>324</v>
      </c>
      <c r="F177" s="1009"/>
      <c r="G177" s="1170" t="s">
        <v>311</v>
      </c>
      <c r="H177" s="1009"/>
      <c r="I177" s="1170"/>
      <c r="J177" s="1009"/>
      <c r="K177" s="1009"/>
      <c r="L177" s="1170"/>
      <c r="M177" s="1009"/>
      <c r="N177" s="1009"/>
      <c r="O177" s="1170"/>
      <c r="P177" s="1009"/>
      <c r="Q177" s="1170"/>
      <c r="R177" s="1009"/>
      <c r="S177" s="1169" t="s">
        <v>453</v>
      </c>
      <c r="T177" s="1009"/>
      <c r="U177" s="1009"/>
      <c r="V177" s="1009"/>
      <c r="W177" s="1009"/>
      <c r="X177" s="1009"/>
      <c r="Y177" s="1009"/>
      <c r="Z177" s="1009"/>
      <c r="AA177" s="1170" t="s">
        <v>305</v>
      </c>
      <c r="AB177" s="1009"/>
      <c r="AC177" s="1009"/>
      <c r="AD177" s="1009"/>
      <c r="AE177" s="1009"/>
      <c r="AF177" s="1170" t="s">
        <v>306</v>
      </c>
      <c r="AG177" s="1009"/>
      <c r="AH177" s="1009"/>
      <c r="AI177" s="534" t="s">
        <v>85</v>
      </c>
      <c r="AJ177" s="1171" t="s">
        <v>307</v>
      </c>
      <c r="AK177" s="1009"/>
      <c r="AL177" s="1009"/>
      <c r="AM177" s="1009"/>
      <c r="AN177" s="1009"/>
      <c r="AO177" s="1009"/>
      <c r="AP177" s="533">
        <v>420000000</v>
      </c>
      <c r="AQ177" s="685">
        <v>0</v>
      </c>
      <c r="AR177" s="533">
        <v>18535849</v>
      </c>
      <c r="AS177" s="685">
        <v>0</v>
      </c>
      <c r="AT177" s="685">
        <v>0</v>
      </c>
      <c r="AU177" s="685">
        <v>0</v>
      </c>
      <c r="AV177" s="685">
        <v>0</v>
      </c>
      <c r="AW177" s="685">
        <v>0</v>
      </c>
      <c r="AX177" s="533">
        <v>401464151</v>
      </c>
      <c r="AY177" s="533">
        <v>-401464151</v>
      </c>
      <c r="AZ177" s="533">
        <v>401464151</v>
      </c>
      <c r="BA177" s="685">
        <v>0</v>
      </c>
      <c r="BB177" s="685">
        <v>0</v>
      </c>
    </row>
    <row r="178" spans="1:54" hidden="1" x14ac:dyDescent="0.25">
      <c r="A178" s="1166" t="s">
        <v>34</v>
      </c>
      <c r="B178" s="1009"/>
      <c r="C178" s="1166" t="s">
        <v>321</v>
      </c>
      <c r="D178" s="1009"/>
      <c r="E178" s="1166" t="s">
        <v>324</v>
      </c>
      <c r="F178" s="1009"/>
      <c r="G178" s="1166" t="s">
        <v>311</v>
      </c>
      <c r="H178" s="1009"/>
      <c r="I178" s="1166" t="s">
        <v>311</v>
      </c>
      <c r="J178" s="1009"/>
      <c r="K178" s="1009"/>
      <c r="L178" s="1166"/>
      <c r="M178" s="1009"/>
      <c r="N178" s="1009"/>
      <c r="O178" s="1166"/>
      <c r="P178" s="1009"/>
      <c r="Q178" s="1166"/>
      <c r="R178" s="1009"/>
      <c r="S178" s="1167" t="s">
        <v>453</v>
      </c>
      <c r="T178" s="1009"/>
      <c r="U178" s="1009"/>
      <c r="V178" s="1009"/>
      <c r="W178" s="1009"/>
      <c r="X178" s="1009"/>
      <c r="Y178" s="1009"/>
      <c r="Z178" s="1009"/>
      <c r="AA178" s="1166" t="s">
        <v>305</v>
      </c>
      <c r="AB178" s="1009"/>
      <c r="AC178" s="1009"/>
      <c r="AD178" s="1009"/>
      <c r="AE178" s="1009"/>
      <c r="AF178" s="1166" t="s">
        <v>306</v>
      </c>
      <c r="AG178" s="1009"/>
      <c r="AH178" s="1009"/>
      <c r="AI178" s="531" t="s">
        <v>85</v>
      </c>
      <c r="AJ178" s="1168" t="s">
        <v>307</v>
      </c>
      <c r="AK178" s="1009"/>
      <c r="AL178" s="1009"/>
      <c r="AM178" s="1009"/>
      <c r="AN178" s="1009"/>
      <c r="AO178" s="1009"/>
      <c r="AP178" s="530">
        <v>420000000</v>
      </c>
      <c r="AQ178" s="686">
        <v>0</v>
      </c>
      <c r="AR178" s="530">
        <v>18535849</v>
      </c>
      <c r="AS178" s="686">
        <v>0</v>
      </c>
      <c r="AT178" s="686">
        <v>0</v>
      </c>
      <c r="AU178" s="686">
        <v>0</v>
      </c>
      <c r="AV178" s="686">
        <v>0</v>
      </c>
      <c r="AW178" s="686">
        <v>0</v>
      </c>
      <c r="AX178" s="530">
        <v>401464151</v>
      </c>
      <c r="AY178" s="530">
        <v>-401464151</v>
      </c>
      <c r="AZ178" s="530">
        <v>401464151</v>
      </c>
      <c r="BA178" s="686">
        <v>0</v>
      </c>
      <c r="BB178" s="686">
        <v>0</v>
      </c>
    </row>
    <row r="179" spans="1:54" hidden="1" x14ac:dyDescent="0.25">
      <c r="A179" s="1166" t="s">
        <v>34</v>
      </c>
      <c r="B179" s="1009"/>
      <c r="C179" s="1166" t="s">
        <v>321</v>
      </c>
      <c r="D179" s="1009"/>
      <c r="E179" s="1166" t="s">
        <v>324</v>
      </c>
      <c r="F179" s="1009"/>
      <c r="G179" s="1166" t="s">
        <v>311</v>
      </c>
      <c r="H179" s="1009"/>
      <c r="I179" s="1166" t="s">
        <v>311</v>
      </c>
      <c r="J179" s="1009"/>
      <c r="K179" s="1009"/>
      <c r="L179" s="1166" t="s">
        <v>314</v>
      </c>
      <c r="M179" s="1009"/>
      <c r="N179" s="1009"/>
      <c r="O179" s="1166"/>
      <c r="P179" s="1009"/>
      <c r="Q179" s="1166"/>
      <c r="R179" s="1009"/>
      <c r="S179" s="1167" t="s">
        <v>454</v>
      </c>
      <c r="T179" s="1009"/>
      <c r="U179" s="1009"/>
      <c r="V179" s="1009"/>
      <c r="W179" s="1009"/>
      <c r="X179" s="1009"/>
      <c r="Y179" s="1009"/>
      <c r="Z179" s="1009"/>
      <c r="AA179" s="1166" t="s">
        <v>305</v>
      </c>
      <c r="AB179" s="1009"/>
      <c r="AC179" s="1009"/>
      <c r="AD179" s="1009"/>
      <c r="AE179" s="1009"/>
      <c r="AF179" s="1166" t="s">
        <v>306</v>
      </c>
      <c r="AG179" s="1009"/>
      <c r="AH179" s="1009"/>
      <c r="AI179" s="531" t="s">
        <v>85</v>
      </c>
      <c r="AJ179" s="1168" t="s">
        <v>307</v>
      </c>
      <c r="AK179" s="1009"/>
      <c r="AL179" s="1009"/>
      <c r="AM179" s="1009"/>
      <c r="AN179" s="1009"/>
      <c r="AO179" s="1009"/>
      <c r="AP179" s="530">
        <v>420000000</v>
      </c>
      <c r="AQ179" s="686">
        <v>0</v>
      </c>
      <c r="AR179" s="530">
        <v>18535849</v>
      </c>
      <c r="AS179" s="686">
        <v>0</v>
      </c>
      <c r="AT179" s="686">
        <v>0</v>
      </c>
      <c r="AU179" s="686">
        <v>0</v>
      </c>
      <c r="AV179" s="686">
        <v>0</v>
      </c>
      <c r="AW179" s="686">
        <v>0</v>
      </c>
      <c r="AX179" s="530">
        <v>401464151</v>
      </c>
      <c r="AY179" s="530">
        <v>-401464151</v>
      </c>
      <c r="AZ179" s="530">
        <v>401464151</v>
      </c>
      <c r="BA179" s="686">
        <v>0</v>
      </c>
      <c r="BB179" s="686">
        <v>0</v>
      </c>
    </row>
    <row r="180" spans="1:54" hidden="1" x14ac:dyDescent="0.25">
      <c r="A180" s="1170" t="s">
        <v>34</v>
      </c>
      <c r="B180" s="1009"/>
      <c r="C180" s="1170" t="s">
        <v>321</v>
      </c>
      <c r="D180" s="1009"/>
      <c r="E180" s="1170" t="s">
        <v>324</v>
      </c>
      <c r="F180" s="1009"/>
      <c r="G180" s="1170" t="s">
        <v>321</v>
      </c>
      <c r="H180" s="1009"/>
      <c r="I180" s="1170"/>
      <c r="J180" s="1009"/>
      <c r="K180" s="1009"/>
      <c r="L180" s="1170"/>
      <c r="M180" s="1009"/>
      <c r="N180" s="1009"/>
      <c r="O180" s="1170"/>
      <c r="P180" s="1009"/>
      <c r="Q180" s="1170"/>
      <c r="R180" s="1009"/>
      <c r="S180" s="1169" t="s">
        <v>348</v>
      </c>
      <c r="T180" s="1009"/>
      <c r="U180" s="1009"/>
      <c r="V180" s="1009"/>
      <c r="W180" s="1009"/>
      <c r="X180" s="1009"/>
      <c r="Y180" s="1009"/>
      <c r="Z180" s="1009"/>
      <c r="AA180" s="1170" t="s">
        <v>305</v>
      </c>
      <c r="AB180" s="1009"/>
      <c r="AC180" s="1009"/>
      <c r="AD180" s="1009"/>
      <c r="AE180" s="1009"/>
      <c r="AF180" s="1170" t="s">
        <v>306</v>
      </c>
      <c r="AG180" s="1009"/>
      <c r="AH180" s="1009"/>
      <c r="AI180" s="534" t="s">
        <v>85</v>
      </c>
      <c r="AJ180" s="1171" t="s">
        <v>307</v>
      </c>
      <c r="AK180" s="1009"/>
      <c r="AL180" s="1009"/>
      <c r="AM180" s="1009"/>
      <c r="AN180" s="1009"/>
      <c r="AO180" s="1009"/>
      <c r="AP180" s="533">
        <v>211298000000</v>
      </c>
      <c r="AQ180" s="533">
        <v>2800000</v>
      </c>
      <c r="AR180" s="533">
        <v>3055700000</v>
      </c>
      <c r="AS180" s="533">
        <v>6000000000</v>
      </c>
      <c r="AT180" s="533">
        <v>3335286628</v>
      </c>
      <c r="AU180" s="533">
        <v>-3332486628</v>
      </c>
      <c r="AV180" s="533">
        <v>16122788180</v>
      </c>
      <c r="AW180" s="533">
        <v>-12787501552</v>
      </c>
      <c r="AX180" s="533">
        <v>16118848826</v>
      </c>
      <c r="AY180" s="533">
        <v>3939354</v>
      </c>
      <c r="AZ180" s="533">
        <v>16118848826</v>
      </c>
      <c r="BA180" s="685">
        <v>0</v>
      </c>
      <c r="BB180" s="685">
        <v>0</v>
      </c>
    </row>
    <row r="181" spans="1:54" hidden="1" x14ac:dyDescent="0.25">
      <c r="A181" s="1170" t="s">
        <v>34</v>
      </c>
      <c r="B181" s="1009"/>
      <c r="C181" s="1170" t="s">
        <v>321</v>
      </c>
      <c r="D181" s="1009"/>
      <c r="E181" s="1170" t="s">
        <v>324</v>
      </c>
      <c r="F181" s="1009"/>
      <c r="G181" s="1170" t="s">
        <v>321</v>
      </c>
      <c r="H181" s="1009"/>
      <c r="I181" s="1170"/>
      <c r="J181" s="1009"/>
      <c r="K181" s="1009"/>
      <c r="L181" s="1170"/>
      <c r="M181" s="1009"/>
      <c r="N181" s="1009"/>
      <c r="O181" s="1170"/>
      <c r="P181" s="1009"/>
      <c r="Q181" s="1170"/>
      <c r="R181" s="1009"/>
      <c r="S181" s="1169" t="s">
        <v>348</v>
      </c>
      <c r="T181" s="1009"/>
      <c r="U181" s="1009"/>
      <c r="V181" s="1009"/>
      <c r="W181" s="1009"/>
      <c r="X181" s="1009"/>
      <c r="Y181" s="1009"/>
      <c r="Z181" s="1009"/>
      <c r="AA181" s="1170" t="s">
        <v>305</v>
      </c>
      <c r="AB181" s="1009"/>
      <c r="AC181" s="1009"/>
      <c r="AD181" s="1009"/>
      <c r="AE181" s="1009"/>
      <c r="AF181" s="1170" t="s">
        <v>308</v>
      </c>
      <c r="AG181" s="1009"/>
      <c r="AH181" s="1009"/>
      <c r="AI181" s="534" t="s">
        <v>43</v>
      </c>
      <c r="AJ181" s="1171" t="s">
        <v>310</v>
      </c>
      <c r="AK181" s="1009"/>
      <c r="AL181" s="1009"/>
      <c r="AM181" s="1009"/>
      <c r="AN181" s="1009"/>
      <c r="AO181" s="1009"/>
      <c r="AP181" s="533">
        <v>66513900000</v>
      </c>
      <c r="AQ181" s="533">
        <v>738019077</v>
      </c>
      <c r="AR181" s="533">
        <v>48762159685</v>
      </c>
      <c r="AS181" s="685">
        <v>0</v>
      </c>
      <c r="AT181" s="533">
        <v>475359225</v>
      </c>
      <c r="AU181" s="533">
        <v>262659852</v>
      </c>
      <c r="AV181" s="533">
        <v>308389657</v>
      </c>
      <c r="AW181" s="533">
        <v>166969568</v>
      </c>
      <c r="AX181" s="533">
        <v>348869913</v>
      </c>
      <c r="AY181" s="533">
        <v>-40480256</v>
      </c>
      <c r="AZ181" s="533">
        <v>348869913</v>
      </c>
      <c r="BA181" s="685">
        <v>0</v>
      </c>
      <c r="BB181" s="685">
        <v>0</v>
      </c>
    </row>
    <row r="182" spans="1:54" hidden="1" x14ac:dyDescent="0.25">
      <c r="A182" s="1166" t="s">
        <v>34</v>
      </c>
      <c r="B182" s="1009"/>
      <c r="C182" s="1166" t="s">
        <v>321</v>
      </c>
      <c r="D182" s="1009"/>
      <c r="E182" s="1166" t="s">
        <v>324</v>
      </c>
      <c r="F182" s="1009"/>
      <c r="G182" s="1166" t="s">
        <v>321</v>
      </c>
      <c r="H182" s="1009"/>
      <c r="I182" s="1166" t="s">
        <v>315</v>
      </c>
      <c r="J182" s="1009"/>
      <c r="K182" s="1009"/>
      <c r="L182" s="1166"/>
      <c r="M182" s="1009"/>
      <c r="N182" s="1009"/>
      <c r="O182" s="1166"/>
      <c r="P182" s="1009"/>
      <c r="Q182" s="1166"/>
      <c r="R182" s="1009"/>
      <c r="S182" s="1167" t="s">
        <v>114</v>
      </c>
      <c r="T182" s="1009"/>
      <c r="U182" s="1009"/>
      <c r="V182" s="1009"/>
      <c r="W182" s="1009"/>
      <c r="X182" s="1009"/>
      <c r="Y182" s="1009"/>
      <c r="Z182" s="1009"/>
      <c r="AA182" s="1166" t="s">
        <v>305</v>
      </c>
      <c r="AB182" s="1009"/>
      <c r="AC182" s="1009"/>
      <c r="AD182" s="1009"/>
      <c r="AE182" s="1009"/>
      <c r="AF182" s="1166" t="s">
        <v>306</v>
      </c>
      <c r="AG182" s="1009"/>
      <c r="AH182" s="1009"/>
      <c r="AI182" s="531" t="s">
        <v>85</v>
      </c>
      <c r="AJ182" s="1168" t="s">
        <v>307</v>
      </c>
      <c r="AK182" s="1009"/>
      <c r="AL182" s="1009"/>
      <c r="AM182" s="1009"/>
      <c r="AN182" s="1009"/>
      <c r="AO182" s="1009"/>
      <c r="AP182" s="530">
        <v>298000000</v>
      </c>
      <c r="AQ182" s="686">
        <v>0</v>
      </c>
      <c r="AR182" s="530">
        <v>58500000</v>
      </c>
      <c r="AS182" s="686">
        <v>0</v>
      </c>
      <c r="AT182" s="686">
        <v>0</v>
      </c>
      <c r="AU182" s="686">
        <v>0</v>
      </c>
      <c r="AV182" s="530">
        <v>23000000</v>
      </c>
      <c r="AW182" s="530">
        <v>-23000000</v>
      </c>
      <c r="AX182" s="530">
        <v>23000000</v>
      </c>
      <c r="AY182" s="686">
        <v>0</v>
      </c>
      <c r="AZ182" s="530">
        <v>23000000</v>
      </c>
      <c r="BA182" s="686">
        <v>0</v>
      </c>
      <c r="BB182" s="686">
        <v>0</v>
      </c>
    </row>
    <row r="183" spans="1:54" hidden="1" x14ac:dyDescent="0.25">
      <c r="A183" s="1166" t="s">
        <v>34</v>
      </c>
      <c r="B183" s="1009"/>
      <c r="C183" s="1166" t="s">
        <v>321</v>
      </c>
      <c r="D183" s="1009"/>
      <c r="E183" s="1166" t="s">
        <v>324</v>
      </c>
      <c r="F183" s="1009"/>
      <c r="G183" s="1166" t="s">
        <v>321</v>
      </c>
      <c r="H183" s="1009"/>
      <c r="I183" s="1166" t="s">
        <v>325</v>
      </c>
      <c r="J183" s="1009"/>
      <c r="K183" s="1009"/>
      <c r="L183" s="1166"/>
      <c r="M183" s="1009"/>
      <c r="N183" s="1009"/>
      <c r="O183" s="1166"/>
      <c r="P183" s="1009"/>
      <c r="Q183" s="1166"/>
      <c r="R183" s="1009"/>
      <c r="S183" s="1167" t="s">
        <v>115</v>
      </c>
      <c r="T183" s="1009"/>
      <c r="U183" s="1009"/>
      <c r="V183" s="1009"/>
      <c r="W183" s="1009"/>
      <c r="X183" s="1009"/>
      <c r="Y183" s="1009"/>
      <c r="Z183" s="1009"/>
      <c r="AA183" s="1166" t="s">
        <v>305</v>
      </c>
      <c r="AB183" s="1009"/>
      <c r="AC183" s="1009"/>
      <c r="AD183" s="1009"/>
      <c r="AE183" s="1009"/>
      <c r="AF183" s="1166" t="s">
        <v>306</v>
      </c>
      <c r="AG183" s="1009"/>
      <c r="AH183" s="1009"/>
      <c r="AI183" s="531" t="s">
        <v>85</v>
      </c>
      <c r="AJ183" s="1168" t="s">
        <v>307</v>
      </c>
      <c r="AK183" s="1009"/>
      <c r="AL183" s="1009"/>
      <c r="AM183" s="1009"/>
      <c r="AN183" s="1009"/>
      <c r="AO183" s="1009"/>
      <c r="AP183" s="530">
        <v>211000000000</v>
      </c>
      <c r="AQ183" s="530">
        <v>2800000</v>
      </c>
      <c r="AR183" s="530">
        <v>2997200000</v>
      </c>
      <c r="AS183" s="530">
        <v>6000000000</v>
      </c>
      <c r="AT183" s="530">
        <v>3335286628</v>
      </c>
      <c r="AU183" s="530">
        <v>-3332486628</v>
      </c>
      <c r="AV183" s="530">
        <v>16099788180</v>
      </c>
      <c r="AW183" s="530">
        <v>-12764501552</v>
      </c>
      <c r="AX183" s="530">
        <v>16095848826</v>
      </c>
      <c r="AY183" s="530">
        <v>3939354</v>
      </c>
      <c r="AZ183" s="530">
        <v>16095848826</v>
      </c>
      <c r="BA183" s="686">
        <v>0</v>
      </c>
      <c r="BB183" s="686">
        <v>0</v>
      </c>
    </row>
    <row r="184" spans="1:54" hidden="1" x14ac:dyDescent="0.25">
      <c r="A184" s="1166" t="s">
        <v>34</v>
      </c>
      <c r="B184" s="1009"/>
      <c r="C184" s="1166" t="s">
        <v>321</v>
      </c>
      <c r="D184" s="1009"/>
      <c r="E184" s="1166" t="s">
        <v>324</v>
      </c>
      <c r="F184" s="1009"/>
      <c r="G184" s="1166" t="s">
        <v>321</v>
      </c>
      <c r="H184" s="1009"/>
      <c r="I184" s="1166" t="s">
        <v>100</v>
      </c>
      <c r="J184" s="1009"/>
      <c r="K184" s="1009"/>
      <c r="L184" s="1166"/>
      <c r="M184" s="1009"/>
      <c r="N184" s="1009"/>
      <c r="O184" s="1166"/>
      <c r="P184" s="1009"/>
      <c r="Q184" s="1166"/>
      <c r="R184" s="1009"/>
      <c r="S184" s="1167" t="s">
        <v>207</v>
      </c>
      <c r="T184" s="1009"/>
      <c r="U184" s="1009"/>
      <c r="V184" s="1009"/>
      <c r="W184" s="1009"/>
      <c r="X184" s="1009"/>
      <c r="Y184" s="1009"/>
      <c r="Z184" s="1009"/>
      <c r="AA184" s="1166" t="s">
        <v>305</v>
      </c>
      <c r="AB184" s="1009"/>
      <c r="AC184" s="1009"/>
      <c r="AD184" s="1009"/>
      <c r="AE184" s="1009"/>
      <c r="AF184" s="1166" t="s">
        <v>308</v>
      </c>
      <c r="AG184" s="1009"/>
      <c r="AH184" s="1009"/>
      <c r="AI184" s="531" t="s">
        <v>43</v>
      </c>
      <c r="AJ184" s="1168" t="s">
        <v>310</v>
      </c>
      <c r="AK184" s="1009"/>
      <c r="AL184" s="1009"/>
      <c r="AM184" s="1009"/>
      <c r="AN184" s="1009"/>
      <c r="AO184" s="1009"/>
      <c r="AP184" s="530">
        <v>66009000000</v>
      </c>
      <c r="AQ184" s="530">
        <v>738019077</v>
      </c>
      <c r="AR184" s="530">
        <v>48257259685</v>
      </c>
      <c r="AS184" s="686">
        <v>0</v>
      </c>
      <c r="AT184" s="530">
        <v>475359225</v>
      </c>
      <c r="AU184" s="530">
        <v>262659852</v>
      </c>
      <c r="AV184" s="530">
        <v>308389657</v>
      </c>
      <c r="AW184" s="530">
        <v>166969568</v>
      </c>
      <c r="AX184" s="530">
        <v>348869913</v>
      </c>
      <c r="AY184" s="530">
        <v>-40480256</v>
      </c>
      <c r="AZ184" s="530">
        <v>348869913</v>
      </c>
      <c r="BA184" s="686">
        <v>0</v>
      </c>
      <c r="BB184" s="686">
        <v>0</v>
      </c>
    </row>
    <row r="185" spans="1:54" hidden="1" x14ac:dyDescent="0.25">
      <c r="A185" s="1166" t="s">
        <v>34</v>
      </c>
      <c r="B185" s="1009"/>
      <c r="C185" s="1166" t="s">
        <v>321</v>
      </c>
      <c r="D185" s="1009"/>
      <c r="E185" s="1166" t="s">
        <v>324</v>
      </c>
      <c r="F185" s="1009"/>
      <c r="G185" s="1166" t="s">
        <v>321</v>
      </c>
      <c r="H185" s="1009"/>
      <c r="I185" s="1166" t="s">
        <v>100</v>
      </c>
      <c r="J185" s="1009"/>
      <c r="K185" s="1009"/>
      <c r="L185" s="1166" t="s">
        <v>311</v>
      </c>
      <c r="M185" s="1009"/>
      <c r="N185" s="1009"/>
      <c r="O185" s="1166" t="s">
        <v>268</v>
      </c>
      <c r="P185" s="1009"/>
      <c r="Q185" s="1166" t="s">
        <v>268</v>
      </c>
      <c r="R185" s="1009"/>
      <c r="S185" s="1167" t="s">
        <v>116</v>
      </c>
      <c r="T185" s="1009"/>
      <c r="U185" s="1009"/>
      <c r="V185" s="1009"/>
      <c r="W185" s="1009"/>
      <c r="X185" s="1009"/>
      <c r="Y185" s="1009"/>
      <c r="Z185" s="1009"/>
      <c r="AA185" s="1166" t="s">
        <v>305</v>
      </c>
      <c r="AB185" s="1009"/>
      <c r="AC185" s="1009"/>
      <c r="AD185" s="1009"/>
      <c r="AE185" s="1009"/>
      <c r="AF185" s="1166" t="s">
        <v>308</v>
      </c>
      <c r="AG185" s="1009"/>
      <c r="AH185" s="1009"/>
      <c r="AI185" s="531" t="s">
        <v>43</v>
      </c>
      <c r="AJ185" s="1168" t="s">
        <v>310</v>
      </c>
      <c r="AK185" s="1009"/>
      <c r="AL185" s="1009"/>
      <c r="AM185" s="1009"/>
      <c r="AN185" s="1009"/>
      <c r="AO185" s="1009"/>
      <c r="AP185" s="530">
        <v>58014500000</v>
      </c>
      <c r="AQ185" s="530">
        <v>738019077</v>
      </c>
      <c r="AR185" s="530">
        <v>48182259685</v>
      </c>
      <c r="AS185" s="686">
        <v>0</v>
      </c>
      <c r="AT185" s="530">
        <v>467029225</v>
      </c>
      <c r="AU185" s="530">
        <v>270989852</v>
      </c>
      <c r="AV185" s="530">
        <v>301939657</v>
      </c>
      <c r="AW185" s="530">
        <v>165089568</v>
      </c>
      <c r="AX185" s="530">
        <v>342419913</v>
      </c>
      <c r="AY185" s="530">
        <v>-40480256</v>
      </c>
      <c r="AZ185" s="530">
        <v>342419913</v>
      </c>
      <c r="BA185" s="686">
        <v>0</v>
      </c>
      <c r="BB185" s="686">
        <v>0</v>
      </c>
    </row>
    <row r="186" spans="1:54" hidden="1" x14ac:dyDescent="0.25">
      <c r="A186" s="1166" t="s">
        <v>34</v>
      </c>
      <c r="B186" s="1009"/>
      <c r="C186" s="1166" t="s">
        <v>321</v>
      </c>
      <c r="D186" s="1009"/>
      <c r="E186" s="1166" t="s">
        <v>324</v>
      </c>
      <c r="F186" s="1009"/>
      <c r="G186" s="1166" t="s">
        <v>321</v>
      </c>
      <c r="H186" s="1009"/>
      <c r="I186" s="1166" t="s">
        <v>100</v>
      </c>
      <c r="J186" s="1009"/>
      <c r="K186" s="1009"/>
      <c r="L186" s="1166" t="s">
        <v>314</v>
      </c>
      <c r="M186" s="1009"/>
      <c r="N186" s="1009"/>
      <c r="O186" s="1166" t="s">
        <v>268</v>
      </c>
      <c r="P186" s="1009"/>
      <c r="Q186" s="1166" t="s">
        <v>268</v>
      </c>
      <c r="R186" s="1009"/>
      <c r="S186" s="1167" t="s">
        <v>117</v>
      </c>
      <c r="T186" s="1009"/>
      <c r="U186" s="1009"/>
      <c r="V186" s="1009"/>
      <c r="W186" s="1009"/>
      <c r="X186" s="1009"/>
      <c r="Y186" s="1009"/>
      <c r="Z186" s="1009"/>
      <c r="AA186" s="1166" t="s">
        <v>305</v>
      </c>
      <c r="AB186" s="1009"/>
      <c r="AC186" s="1009"/>
      <c r="AD186" s="1009"/>
      <c r="AE186" s="1009"/>
      <c r="AF186" s="1166" t="s">
        <v>308</v>
      </c>
      <c r="AG186" s="1009"/>
      <c r="AH186" s="1009"/>
      <c r="AI186" s="531" t="s">
        <v>43</v>
      </c>
      <c r="AJ186" s="1168" t="s">
        <v>310</v>
      </c>
      <c r="AK186" s="1009"/>
      <c r="AL186" s="1009"/>
      <c r="AM186" s="1009"/>
      <c r="AN186" s="1009"/>
      <c r="AO186" s="1009"/>
      <c r="AP186" s="530">
        <v>7994500000</v>
      </c>
      <c r="AQ186" s="686">
        <v>0</v>
      </c>
      <c r="AR186" s="530">
        <v>75000000</v>
      </c>
      <c r="AS186" s="686">
        <v>0</v>
      </c>
      <c r="AT186" s="530">
        <v>8330000</v>
      </c>
      <c r="AU186" s="530">
        <v>-8330000</v>
      </c>
      <c r="AV186" s="530">
        <v>6450000</v>
      </c>
      <c r="AW186" s="530">
        <v>1880000</v>
      </c>
      <c r="AX186" s="530">
        <v>6450000</v>
      </c>
      <c r="AY186" s="686">
        <v>0</v>
      </c>
      <c r="AZ186" s="530">
        <v>6450000</v>
      </c>
      <c r="BA186" s="686">
        <v>0</v>
      </c>
      <c r="BB186" s="686">
        <v>0</v>
      </c>
    </row>
    <row r="187" spans="1:54" hidden="1" x14ac:dyDescent="0.25">
      <c r="A187" s="1166" t="s">
        <v>34</v>
      </c>
      <c r="B187" s="1009"/>
      <c r="C187" s="1166" t="s">
        <v>321</v>
      </c>
      <c r="D187" s="1009"/>
      <c r="E187" s="1166" t="s">
        <v>324</v>
      </c>
      <c r="F187" s="1009"/>
      <c r="G187" s="1166" t="s">
        <v>321</v>
      </c>
      <c r="H187" s="1009"/>
      <c r="I187" s="1166" t="s">
        <v>349</v>
      </c>
      <c r="J187" s="1009"/>
      <c r="K187" s="1009"/>
      <c r="L187" s="1166"/>
      <c r="M187" s="1009"/>
      <c r="N187" s="1009"/>
      <c r="O187" s="1166"/>
      <c r="P187" s="1009"/>
      <c r="Q187" s="1166"/>
      <c r="R187" s="1009"/>
      <c r="S187" s="1167" t="s">
        <v>118</v>
      </c>
      <c r="T187" s="1009"/>
      <c r="U187" s="1009"/>
      <c r="V187" s="1009"/>
      <c r="W187" s="1009"/>
      <c r="X187" s="1009"/>
      <c r="Y187" s="1009"/>
      <c r="Z187" s="1009"/>
      <c r="AA187" s="1166" t="s">
        <v>305</v>
      </c>
      <c r="AB187" s="1009"/>
      <c r="AC187" s="1009"/>
      <c r="AD187" s="1009"/>
      <c r="AE187" s="1009"/>
      <c r="AF187" s="1166" t="s">
        <v>308</v>
      </c>
      <c r="AG187" s="1009"/>
      <c r="AH187" s="1009"/>
      <c r="AI187" s="531" t="s">
        <v>43</v>
      </c>
      <c r="AJ187" s="1168" t="s">
        <v>310</v>
      </c>
      <c r="AK187" s="1009"/>
      <c r="AL187" s="1009"/>
      <c r="AM187" s="1009"/>
      <c r="AN187" s="1009"/>
      <c r="AO187" s="1009"/>
      <c r="AP187" s="530">
        <v>504900000</v>
      </c>
      <c r="AQ187" s="686">
        <v>0</v>
      </c>
      <c r="AR187" s="530">
        <v>504900000</v>
      </c>
      <c r="AS187" s="686">
        <v>0</v>
      </c>
      <c r="AT187" s="686">
        <v>0</v>
      </c>
      <c r="AU187" s="686">
        <v>0</v>
      </c>
      <c r="AV187" s="686">
        <v>0</v>
      </c>
      <c r="AW187" s="686">
        <v>0</v>
      </c>
      <c r="AX187" s="686">
        <v>0</v>
      </c>
      <c r="AY187" s="686">
        <v>0</v>
      </c>
      <c r="AZ187" s="686">
        <v>0</v>
      </c>
      <c r="BA187" s="686">
        <v>0</v>
      </c>
      <c r="BB187" s="686">
        <v>0</v>
      </c>
    </row>
    <row r="188" spans="1:54" s="650" customFormat="1" ht="12.75" hidden="1" x14ac:dyDescent="0.2">
      <c r="A188" s="1172" t="s">
        <v>119</v>
      </c>
      <c r="B188" s="1173"/>
      <c r="C188" s="1172"/>
      <c r="D188" s="1173"/>
      <c r="E188" s="1172"/>
      <c r="F188" s="1173"/>
      <c r="G188" s="1172"/>
      <c r="H188" s="1173"/>
      <c r="I188" s="1172"/>
      <c r="J188" s="1173"/>
      <c r="K188" s="1173"/>
      <c r="L188" s="1172"/>
      <c r="M188" s="1173"/>
      <c r="N188" s="1173"/>
      <c r="O188" s="1172"/>
      <c r="P188" s="1173"/>
      <c r="Q188" s="1172"/>
      <c r="R188" s="1173"/>
      <c r="S188" s="1174" t="s">
        <v>27</v>
      </c>
      <c r="T188" s="1173"/>
      <c r="U188" s="1173"/>
      <c r="V188" s="1173"/>
      <c r="W188" s="1173"/>
      <c r="X188" s="1173"/>
      <c r="Y188" s="1173"/>
      <c r="Z188" s="1173"/>
      <c r="AA188" s="1172" t="s">
        <v>305</v>
      </c>
      <c r="AB188" s="1173"/>
      <c r="AC188" s="1173"/>
      <c r="AD188" s="1173"/>
      <c r="AE188" s="1173"/>
      <c r="AF188" s="1172" t="s">
        <v>306</v>
      </c>
      <c r="AG188" s="1173"/>
      <c r="AH188" s="1173"/>
      <c r="AI188" s="649" t="s">
        <v>85</v>
      </c>
      <c r="AJ188" s="1175" t="s">
        <v>307</v>
      </c>
      <c r="AK188" s="1173"/>
      <c r="AL188" s="1173"/>
      <c r="AM188" s="1173"/>
      <c r="AN188" s="1173"/>
      <c r="AO188" s="1173"/>
      <c r="AP188" s="499">
        <v>31173254179</v>
      </c>
      <c r="AQ188" s="499">
        <v>676832000</v>
      </c>
      <c r="AR188" s="499">
        <v>2433780306</v>
      </c>
      <c r="AS188" s="499">
        <v>5343665821</v>
      </c>
      <c r="AT188" s="499">
        <v>683414548</v>
      </c>
      <c r="AU188" s="499">
        <v>-6582548</v>
      </c>
      <c r="AV188" s="499">
        <v>683668616</v>
      </c>
      <c r="AW188" s="499">
        <v>-254068</v>
      </c>
      <c r="AX188" s="499">
        <v>746303592</v>
      </c>
      <c r="AY188" s="499">
        <v>-62634976</v>
      </c>
      <c r="AZ188" s="499">
        <v>746303592</v>
      </c>
      <c r="BA188" s="513">
        <v>0</v>
      </c>
      <c r="BB188" s="513">
        <v>0</v>
      </c>
    </row>
    <row r="189" spans="1:54" s="650" customFormat="1" ht="12.75" x14ac:dyDescent="0.2">
      <c r="A189" s="1172" t="s">
        <v>119</v>
      </c>
      <c r="B189" s="1173"/>
      <c r="C189" s="1172"/>
      <c r="D189" s="1173"/>
      <c r="E189" s="1172"/>
      <c r="F189" s="1173"/>
      <c r="G189" s="1172"/>
      <c r="H189" s="1173"/>
      <c r="I189" s="1172"/>
      <c r="J189" s="1173"/>
      <c r="K189" s="1173"/>
      <c r="L189" s="1172"/>
      <c r="M189" s="1173"/>
      <c r="N189" s="1173"/>
      <c r="O189" s="1172"/>
      <c r="P189" s="1173"/>
      <c r="Q189" s="1172"/>
      <c r="R189" s="1173"/>
      <c r="S189" s="1174" t="s">
        <v>27</v>
      </c>
      <c r="T189" s="1173"/>
      <c r="U189" s="1173"/>
      <c r="V189" s="1173"/>
      <c r="W189" s="1173"/>
      <c r="X189" s="1173"/>
      <c r="Y189" s="1173"/>
      <c r="Z189" s="1173"/>
      <c r="AA189" s="1172" t="s">
        <v>305</v>
      </c>
      <c r="AB189" s="1173"/>
      <c r="AC189" s="1173"/>
      <c r="AD189" s="1173"/>
      <c r="AE189" s="1173"/>
      <c r="AF189" s="1172" t="s">
        <v>306</v>
      </c>
      <c r="AG189" s="1173"/>
      <c r="AH189" s="1173"/>
      <c r="AI189" s="649" t="s">
        <v>335</v>
      </c>
      <c r="AJ189" s="1175" t="s">
        <v>353</v>
      </c>
      <c r="AK189" s="1173"/>
      <c r="AL189" s="1173"/>
      <c r="AM189" s="1173"/>
      <c r="AN189" s="1173"/>
      <c r="AO189" s="1173"/>
      <c r="AP189" s="499">
        <v>9021085821</v>
      </c>
      <c r="AQ189" s="513">
        <v>0</v>
      </c>
      <c r="AR189" s="513">
        <v>0</v>
      </c>
      <c r="AS189" s="499">
        <v>-4021085821</v>
      </c>
      <c r="AT189" s="513">
        <v>0</v>
      </c>
      <c r="AU189" s="513">
        <v>0</v>
      </c>
      <c r="AV189" s="499">
        <v>215738409.41</v>
      </c>
      <c r="AW189" s="499">
        <v>-215738409.41</v>
      </c>
      <c r="AX189" s="499">
        <v>215738409.41</v>
      </c>
      <c r="AY189" s="513">
        <v>0</v>
      </c>
      <c r="AZ189" s="499">
        <v>215738409.41</v>
      </c>
      <c r="BA189" s="513">
        <v>0</v>
      </c>
      <c r="BB189" s="513">
        <v>0</v>
      </c>
    </row>
    <row r="190" spans="1:54" s="650" customFormat="1" ht="12.75" hidden="1" x14ac:dyDescent="0.2">
      <c r="A190" s="1172" t="s">
        <v>119</v>
      </c>
      <c r="B190" s="1173"/>
      <c r="C190" s="1172"/>
      <c r="D190" s="1173"/>
      <c r="E190" s="1172"/>
      <c r="F190" s="1173"/>
      <c r="G190" s="1172"/>
      <c r="H190" s="1173"/>
      <c r="I190" s="1172"/>
      <c r="J190" s="1173"/>
      <c r="K190" s="1173"/>
      <c r="L190" s="1172"/>
      <c r="M190" s="1173"/>
      <c r="N190" s="1173"/>
      <c r="O190" s="1172"/>
      <c r="P190" s="1173"/>
      <c r="Q190" s="1172"/>
      <c r="R190" s="1173"/>
      <c r="S190" s="1174" t="s">
        <v>27</v>
      </c>
      <c r="T190" s="1173"/>
      <c r="U190" s="1173"/>
      <c r="V190" s="1173"/>
      <c r="W190" s="1173"/>
      <c r="X190" s="1173"/>
      <c r="Y190" s="1173"/>
      <c r="Z190" s="1173"/>
      <c r="AA190" s="1172" t="s">
        <v>305</v>
      </c>
      <c r="AB190" s="1173"/>
      <c r="AC190" s="1173"/>
      <c r="AD190" s="1173"/>
      <c r="AE190" s="1173"/>
      <c r="AF190" s="1172" t="s">
        <v>306</v>
      </c>
      <c r="AG190" s="1173"/>
      <c r="AH190" s="1173"/>
      <c r="AI190" s="649" t="s">
        <v>318</v>
      </c>
      <c r="AJ190" s="1175" t="s">
        <v>455</v>
      </c>
      <c r="AK190" s="1173"/>
      <c r="AL190" s="1173"/>
      <c r="AM190" s="1173"/>
      <c r="AN190" s="1173"/>
      <c r="AO190" s="1173"/>
      <c r="AP190" s="499">
        <v>2815325822</v>
      </c>
      <c r="AQ190" s="499">
        <v>21000000</v>
      </c>
      <c r="AR190" s="499">
        <v>2345525822</v>
      </c>
      <c r="AS190" s="513">
        <v>0</v>
      </c>
      <c r="AT190" s="499">
        <v>72500000</v>
      </c>
      <c r="AU190" s="499">
        <v>-51500000</v>
      </c>
      <c r="AV190" s="513">
        <v>0</v>
      </c>
      <c r="AW190" s="499">
        <v>72500000</v>
      </c>
      <c r="AX190" s="513">
        <v>0</v>
      </c>
      <c r="AY190" s="513">
        <v>0</v>
      </c>
      <c r="AZ190" s="513">
        <v>0</v>
      </c>
      <c r="BA190" s="513">
        <v>0</v>
      </c>
      <c r="BB190" s="513">
        <v>0</v>
      </c>
    </row>
    <row r="191" spans="1:54" hidden="1" x14ac:dyDescent="0.25">
      <c r="A191" s="1170" t="s">
        <v>119</v>
      </c>
      <c r="B191" s="1009"/>
      <c r="C191" s="1170" t="s">
        <v>354</v>
      </c>
      <c r="D191" s="1009"/>
      <c r="E191" s="1170"/>
      <c r="F191" s="1009"/>
      <c r="G191" s="1170"/>
      <c r="H191" s="1009"/>
      <c r="I191" s="1170"/>
      <c r="J191" s="1009"/>
      <c r="K191" s="1009"/>
      <c r="L191" s="1170"/>
      <c r="M191" s="1009"/>
      <c r="N191" s="1009"/>
      <c r="O191" s="1170"/>
      <c r="P191" s="1009"/>
      <c r="Q191" s="1170"/>
      <c r="R191" s="1009"/>
      <c r="S191" s="1169" t="s">
        <v>355</v>
      </c>
      <c r="T191" s="1009"/>
      <c r="U191" s="1009"/>
      <c r="V191" s="1009"/>
      <c r="W191" s="1009"/>
      <c r="X191" s="1009"/>
      <c r="Y191" s="1009"/>
      <c r="Z191" s="1009"/>
      <c r="AA191" s="1170" t="s">
        <v>305</v>
      </c>
      <c r="AB191" s="1009"/>
      <c r="AC191" s="1009"/>
      <c r="AD191" s="1009"/>
      <c r="AE191" s="1009"/>
      <c r="AF191" s="1170" t="s">
        <v>306</v>
      </c>
      <c r="AG191" s="1009"/>
      <c r="AH191" s="1009"/>
      <c r="AI191" s="534" t="s">
        <v>85</v>
      </c>
      <c r="AJ191" s="1171" t="s">
        <v>307</v>
      </c>
      <c r="AK191" s="1009"/>
      <c r="AL191" s="1009"/>
      <c r="AM191" s="1009"/>
      <c r="AN191" s="1009"/>
      <c r="AO191" s="1009"/>
      <c r="AP191" s="533">
        <v>19023920000</v>
      </c>
      <c r="AQ191" s="533">
        <v>173500000</v>
      </c>
      <c r="AR191" s="533">
        <v>1663192306</v>
      </c>
      <c r="AS191" s="533">
        <v>-573920000</v>
      </c>
      <c r="AT191" s="533">
        <v>683414548</v>
      </c>
      <c r="AU191" s="533">
        <v>-509914548</v>
      </c>
      <c r="AV191" s="533">
        <v>683668616</v>
      </c>
      <c r="AW191" s="533">
        <v>-254068</v>
      </c>
      <c r="AX191" s="533">
        <v>746303592</v>
      </c>
      <c r="AY191" s="533">
        <v>-62634976</v>
      </c>
      <c r="AZ191" s="533">
        <v>746303592</v>
      </c>
      <c r="BA191" s="685">
        <v>0</v>
      </c>
      <c r="BB191" s="685">
        <v>0</v>
      </c>
    </row>
    <row r="192" spans="1:54" hidden="1" x14ac:dyDescent="0.25">
      <c r="A192" s="1170" t="s">
        <v>119</v>
      </c>
      <c r="B192" s="1009"/>
      <c r="C192" s="1170" t="s">
        <v>354</v>
      </c>
      <c r="D192" s="1009"/>
      <c r="E192" s="1170"/>
      <c r="F192" s="1009"/>
      <c r="G192" s="1170"/>
      <c r="H192" s="1009"/>
      <c r="I192" s="1170"/>
      <c r="J192" s="1009"/>
      <c r="K192" s="1009"/>
      <c r="L192" s="1170"/>
      <c r="M192" s="1009"/>
      <c r="N192" s="1009"/>
      <c r="O192" s="1170"/>
      <c r="P192" s="1009"/>
      <c r="Q192" s="1170"/>
      <c r="R192" s="1009"/>
      <c r="S192" s="1169" t="s">
        <v>355</v>
      </c>
      <c r="T192" s="1009"/>
      <c r="U192" s="1009"/>
      <c r="V192" s="1009"/>
      <c r="W192" s="1009"/>
      <c r="X192" s="1009"/>
      <c r="Y192" s="1009"/>
      <c r="Z192" s="1009"/>
      <c r="AA192" s="1170" t="s">
        <v>305</v>
      </c>
      <c r="AB192" s="1009"/>
      <c r="AC192" s="1009"/>
      <c r="AD192" s="1009"/>
      <c r="AE192" s="1009"/>
      <c r="AF192" s="1170" t="s">
        <v>306</v>
      </c>
      <c r="AG192" s="1009"/>
      <c r="AH192" s="1009"/>
      <c r="AI192" s="534" t="s">
        <v>318</v>
      </c>
      <c r="AJ192" s="1171" t="s">
        <v>455</v>
      </c>
      <c r="AK192" s="1009"/>
      <c r="AL192" s="1009"/>
      <c r="AM192" s="1009"/>
      <c r="AN192" s="1009"/>
      <c r="AO192" s="1009"/>
      <c r="AP192" s="533">
        <v>2815325822</v>
      </c>
      <c r="AQ192" s="533">
        <v>21000000</v>
      </c>
      <c r="AR192" s="533">
        <v>2345525822</v>
      </c>
      <c r="AS192" s="685">
        <v>0</v>
      </c>
      <c r="AT192" s="533">
        <v>72500000</v>
      </c>
      <c r="AU192" s="533">
        <v>-51500000</v>
      </c>
      <c r="AV192" s="685">
        <v>0</v>
      </c>
      <c r="AW192" s="533">
        <v>72500000</v>
      </c>
      <c r="AX192" s="685">
        <v>0</v>
      </c>
      <c r="AY192" s="685">
        <v>0</v>
      </c>
      <c r="AZ192" s="685">
        <v>0</v>
      </c>
      <c r="BA192" s="685">
        <v>0</v>
      </c>
      <c r="BB192" s="685">
        <v>0</v>
      </c>
    </row>
    <row r="193" spans="1:54" hidden="1" x14ac:dyDescent="0.25">
      <c r="A193" s="1170" t="s">
        <v>119</v>
      </c>
      <c r="B193" s="1009"/>
      <c r="C193" s="1170" t="s">
        <v>354</v>
      </c>
      <c r="D193" s="1009"/>
      <c r="E193" s="1170" t="s">
        <v>356</v>
      </c>
      <c r="F193" s="1009"/>
      <c r="G193" s="1170"/>
      <c r="H193" s="1009"/>
      <c r="I193" s="1170"/>
      <c r="J193" s="1009"/>
      <c r="K193" s="1009"/>
      <c r="L193" s="1170"/>
      <c r="M193" s="1009"/>
      <c r="N193" s="1009"/>
      <c r="O193" s="1170"/>
      <c r="P193" s="1009"/>
      <c r="Q193" s="1170"/>
      <c r="R193" s="1009"/>
      <c r="S193" s="1169" t="s">
        <v>357</v>
      </c>
      <c r="T193" s="1009"/>
      <c r="U193" s="1009"/>
      <c r="V193" s="1009"/>
      <c r="W193" s="1009"/>
      <c r="X193" s="1009"/>
      <c r="Y193" s="1009"/>
      <c r="Z193" s="1009"/>
      <c r="AA193" s="1170" t="s">
        <v>305</v>
      </c>
      <c r="AB193" s="1009"/>
      <c r="AC193" s="1009"/>
      <c r="AD193" s="1009"/>
      <c r="AE193" s="1009"/>
      <c r="AF193" s="1170" t="s">
        <v>306</v>
      </c>
      <c r="AG193" s="1009"/>
      <c r="AH193" s="1009"/>
      <c r="AI193" s="534" t="s">
        <v>85</v>
      </c>
      <c r="AJ193" s="1171" t="s">
        <v>307</v>
      </c>
      <c r="AK193" s="1009"/>
      <c r="AL193" s="1009"/>
      <c r="AM193" s="1009"/>
      <c r="AN193" s="1009"/>
      <c r="AO193" s="1009"/>
      <c r="AP193" s="533">
        <v>19023920000</v>
      </c>
      <c r="AQ193" s="533">
        <v>173500000</v>
      </c>
      <c r="AR193" s="533">
        <v>1663192306</v>
      </c>
      <c r="AS193" s="533">
        <v>-573920000</v>
      </c>
      <c r="AT193" s="533">
        <v>683414548</v>
      </c>
      <c r="AU193" s="533">
        <v>-509914548</v>
      </c>
      <c r="AV193" s="533">
        <v>683668616</v>
      </c>
      <c r="AW193" s="533">
        <v>-254068</v>
      </c>
      <c r="AX193" s="533">
        <v>746303592</v>
      </c>
      <c r="AY193" s="533">
        <v>-62634976</v>
      </c>
      <c r="AZ193" s="533">
        <v>746303592</v>
      </c>
      <c r="BA193" s="685">
        <v>0</v>
      </c>
      <c r="BB193" s="685">
        <v>0</v>
      </c>
    </row>
    <row r="194" spans="1:54" hidden="1" x14ac:dyDescent="0.25">
      <c r="A194" s="1170" t="s">
        <v>119</v>
      </c>
      <c r="B194" s="1009"/>
      <c r="C194" s="1170" t="s">
        <v>354</v>
      </c>
      <c r="D194" s="1009"/>
      <c r="E194" s="1170" t="s">
        <v>356</v>
      </c>
      <c r="F194" s="1009"/>
      <c r="G194" s="1170"/>
      <c r="H194" s="1009"/>
      <c r="I194" s="1170"/>
      <c r="J194" s="1009"/>
      <c r="K194" s="1009"/>
      <c r="L194" s="1170"/>
      <c r="M194" s="1009"/>
      <c r="N194" s="1009"/>
      <c r="O194" s="1170"/>
      <c r="P194" s="1009"/>
      <c r="Q194" s="1170"/>
      <c r="R194" s="1009"/>
      <c r="S194" s="1169" t="s">
        <v>357</v>
      </c>
      <c r="T194" s="1009"/>
      <c r="U194" s="1009"/>
      <c r="V194" s="1009"/>
      <c r="W194" s="1009"/>
      <c r="X194" s="1009"/>
      <c r="Y194" s="1009"/>
      <c r="Z194" s="1009"/>
      <c r="AA194" s="1170" t="s">
        <v>305</v>
      </c>
      <c r="AB194" s="1009"/>
      <c r="AC194" s="1009"/>
      <c r="AD194" s="1009"/>
      <c r="AE194" s="1009"/>
      <c r="AF194" s="1170" t="s">
        <v>306</v>
      </c>
      <c r="AG194" s="1009"/>
      <c r="AH194" s="1009"/>
      <c r="AI194" s="534" t="s">
        <v>318</v>
      </c>
      <c r="AJ194" s="1171" t="s">
        <v>455</v>
      </c>
      <c r="AK194" s="1009"/>
      <c r="AL194" s="1009"/>
      <c r="AM194" s="1009"/>
      <c r="AN194" s="1009"/>
      <c r="AO194" s="1009"/>
      <c r="AP194" s="533">
        <v>2815325822</v>
      </c>
      <c r="AQ194" s="533">
        <v>21000000</v>
      </c>
      <c r="AR194" s="533">
        <v>2345525822</v>
      </c>
      <c r="AS194" s="685">
        <v>0</v>
      </c>
      <c r="AT194" s="533">
        <v>72500000</v>
      </c>
      <c r="AU194" s="533">
        <v>-51500000</v>
      </c>
      <c r="AV194" s="685">
        <v>0</v>
      </c>
      <c r="AW194" s="533">
        <v>72500000</v>
      </c>
      <c r="AX194" s="685">
        <v>0</v>
      </c>
      <c r="AY194" s="685">
        <v>0</v>
      </c>
      <c r="AZ194" s="685">
        <v>0</v>
      </c>
      <c r="BA194" s="685">
        <v>0</v>
      </c>
      <c r="BB194" s="685">
        <v>0</v>
      </c>
    </row>
    <row r="195" spans="1:54" hidden="1" x14ac:dyDescent="0.25">
      <c r="A195" s="1166" t="s">
        <v>119</v>
      </c>
      <c r="B195" s="1009"/>
      <c r="C195" s="1166" t="s">
        <v>354</v>
      </c>
      <c r="D195" s="1009"/>
      <c r="E195" s="1166" t="s">
        <v>356</v>
      </c>
      <c r="F195" s="1009"/>
      <c r="G195" s="1166" t="s">
        <v>311</v>
      </c>
      <c r="H195" s="1009"/>
      <c r="I195" s="1166"/>
      <c r="J195" s="1009"/>
      <c r="K195" s="1009"/>
      <c r="L195" s="1166"/>
      <c r="M195" s="1009"/>
      <c r="N195" s="1009"/>
      <c r="O195" s="1166"/>
      <c r="P195" s="1009"/>
      <c r="Q195" s="1166"/>
      <c r="R195" s="1009"/>
      <c r="S195" s="1167" t="s">
        <v>269</v>
      </c>
      <c r="T195" s="1009"/>
      <c r="U195" s="1009"/>
      <c r="V195" s="1009"/>
      <c r="W195" s="1009"/>
      <c r="X195" s="1009"/>
      <c r="Y195" s="1009"/>
      <c r="Z195" s="1009"/>
      <c r="AA195" s="1166" t="s">
        <v>305</v>
      </c>
      <c r="AB195" s="1009"/>
      <c r="AC195" s="1009"/>
      <c r="AD195" s="1009"/>
      <c r="AE195" s="1009"/>
      <c r="AF195" s="1166" t="s">
        <v>306</v>
      </c>
      <c r="AG195" s="1009"/>
      <c r="AH195" s="1009"/>
      <c r="AI195" s="531" t="s">
        <v>85</v>
      </c>
      <c r="AJ195" s="1168" t="s">
        <v>307</v>
      </c>
      <c r="AK195" s="1009"/>
      <c r="AL195" s="1009"/>
      <c r="AM195" s="1009"/>
      <c r="AN195" s="1009"/>
      <c r="AO195" s="1009"/>
      <c r="AP195" s="530">
        <v>2100000000</v>
      </c>
      <c r="AQ195" s="686">
        <v>0</v>
      </c>
      <c r="AR195" s="530">
        <v>199000000</v>
      </c>
      <c r="AS195" s="686">
        <v>0</v>
      </c>
      <c r="AT195" s="686">
        <v>0</v>
      </c>
      <c r="AU195" s="686">
        <v>0</v>
      </c>
      <c r="AV195" s="530">
        <v>2304545</v>
      </c>
      <c r="AW195" s="530">
        <v>-2304545</v>
      </c>
      <c r="AX195" s="530">
        <v>3772154</v>
      </c>
      <c r="AY195" s="530">
        <v>-1467609</v>
      </c>
      <c r="AZ195" s="530">
        <v>3772154</v>
      </c>
      <c r="BA195" s="686">
        <v>0</v>
      </c>
      <c r="BB195" s="686">
        <v>0</v>
      </c>
    </row>
    <row r="196" spans="1:54" hidden="1" x14ac:dyDescent="0.25">
      <c r="A196" s="1170" t="s">
        <v>119</v>
      </c>
      <c r="B196" s="1009"/>
      <c r="C196" s="1170" t="s">
        <v>354</v>
      </c>
      <c r="D196" s="1009"/>
      <c r="E196" s="1170" t="s">
        <v>356</v>
      </c>
      <c r="F196" s="1009"/>
      <c r="G196" s="1170" t="s">
        <v>311</v>
      </c>
      <c r="H196" s="1009"/>
      <c r="I196" s="1170"/>
      <c r="J196" s="1009"/>
      <c r="K196" s="1009"/>
      <c r="L196" s="1170"/>
      <c r="M196" s="1009"/>
      <c r="N196" s="1009"/>
      <c r="O196" s="1170"/>
      <c r="P196" s="1009"/>
      <c r="Q196" s="1170"/>
      <c r="R196" s="1009"/>
      <c r="S196" s="1169" t="s">
        <v>269</v>
      </c>
      <c r="T196" s="1009"/>
      <c r="U196" s="1009"/>
      <c r="V196" s="1009"/>
      <c r="W196" s="1009"/>
      <c r="X196" s="1009"/>
      <c r="Y196" s="1009"/>
      <c r="Z196" s="1009"/>
      <c r="AA196" s="1170" t="s">
        <v>305</v>
      </c>
      <c r="AB196" s="1009"/>
      <c r="AC196" s="1009"/>
      <c r="AD196" s="1009"/>
      <c r="AE196" s="1009"/>
      <c r="AF196" s="1170" t="s">
        <v>306</v>
      </c>
      <c r="AG196" s="1009"/>
      <c r="AH196" s="1009"/>
      <c r="AI196" s="534" t="s">
        <v>318</v>
      </c>
      <c r="AJ196" s="1171" t="s">
        <v>455</v>
      </c>
      <c r="AK196" s="1009"/>
      <c r="AL196" s="1009"/>
      <c r="AM196" s="1009"/>
      <c r="AN196" s="1009"/>
      <c r="AO196" s="1009"/>
      <c r="AP196" s="533">
        <v>2815325822</v>
      </c>
      <c r="AQ196" s="533">
        <v>21000000</v>
      </c>
      <c r="AR196" s="533">
        <v>2345525822</v>
      </c>
      <c r="AS196" s="685">
        <v>0</v>
      </c>
      <c r="AT196" s="533">
        <v>72500000</v>
      </c>
      <c r="AU196" s="533">
        <v>-51500000</v>
      </c>
      <c r="AV196" s="685">
        <v>0</v>
      </c>
      <c r="AW196" s="533">
        <v>72500000</v>
      </c>
      <c r="AX196" s="685">
        <v>0</v>
      </c>
      <c r="AY196" s="685">
        <v>0</v>
      </c>
      <c r="AZ196" s="685">
        <v>0</v>
      </c>
      <c r="BA196" s="685">
        <v>0</v>
      </c>
      <c r="BB196" s="685">
        <v>0</v>
      </c>
    </row>
    <row r="197" spans="1:54" hidden="1" x14ac:dyDescent="0.25">
      <c r="A197" s="1170" t="s">
        <v>119</v>
      </c>
      <c r="B197" s="1009"/>
      <c r="C197" s="1170" t="s">
        <v>354</v>
      </c>
      <c r="D197" s="1009"/>
      <c r="E197" s="1170" t="s">
        <v>356</v>
      </c>
      <c r="F197" s="1009"/>
      <c r="G197" s="1170" t="s">
        <v>311</v>
      </c>
      <c r="H197" s="1009"/>
      <c r="I197" s="1170" t="s">
        <v>312</v>
      </c>
      <c r="J197" s="1009"/>
      <c r="K197" s="1009"/>
      <c r="L197" s="1170"/>
      <c r="M197" s="1009"/>
      <c r="N197" s="1009"/>
      <c r="O197" s="1170"/>
      <c r="P197" s="1009"/>
      <c r="Q197" s="1170"/>
      <c r="R197" s="1009"/>
      <c r="S197" s="1169" t="s">
        <v>269</v>
      </c>
      <c r="T197" s="1009"/>
      <c r="U197" s="1009"/>
      <c r="V197" s="1009"/>
      <c r="W197" s="1009"/>
      <c r="X197" s="1009"/>
      <c r="Y197" s="1009"/>
      <c r="Z197" s="1009"/>
      <c r="AA197" s="1170" t="s">
        <v>305</v>
      </c>
      <c r="AB197" s="1009"/>
      <c r="AC197" s="1009"/>
      <c r="AD197" s="1009"/>
      <c r="AE197" s="1009"/>
      <c r="AF197" s="1170" t="s">
        <v>306</v>
      </c>
      <c r="AG197" s="1009"/>
      <c r="AH197" s="1009"/>
      <c r="AI197" s="534" t="s">
        <v>85</v>
      </c>
      <c r="AJ197" s="1171" t="s">
        <v>307</v>
      </c>
      <c r="AK197" s="1009"/>
      <c r="AL197" s="1009"/>
      <c r="AM197" s="1009"/>
      <c r="AN197" s="1009"/>
      <c r="AO197" s="1009"/>
      <c r="AP197" s="533">
        <v>1300000000</v>
      </c>
      <c r="AQ197" s="685">
        <v>0</v>
      </c>
      <c r="AR197" s="533">
        <v>199000000</v>
      </c>
      <c r="AS197" s="685">
        <v>0</v>
      </c>
      <c r="AT197" s="685">
        <v>0</v>
      </c>
      <c r="AU197" s="685">
        <v>0</v>
      </c>
      <c r="AV197" s="533">
        <v>2304545</v>
      </c>
      <c r="AW197" s="533">
        <v>-2304545</v>
      </c>
      <c r="AX197" s="533">
        <v>3772154</v>
      </c>
      <c r="AY197" s="533">
        <v>-1467609</v>
      </c>
      <c r="AZ197" s="533">
        <v>3772154</v>
      </c>
      <c r="BA197" s="685">
        <v>0</v>
      </c>
      <c r="BB197" s="685">
        <v>0</v>
      </c>
    </row>
    <row r="198" spans="1:54" hidden="1" x14ac:dyDescent="0.25">
      <c r="A198" s="1170" t="s">
        <v>119</v>
      </c>
      <c r="B198" s="1009"/>
      <c r="C198" s="1170" t="s">
        <v>354</v>
      </c>
      <c r="D198" s="1009"/>
      <c r="E198" s="1170" t="s">
        <v>356</v>
      </c>
      <c r="F198" s="1009"/>
      <c r="G198" s="1170" t="s">
        <v>311</v>
      </c>
      <c r="H198" s="1009"/>
      <c r="I198" s="1170" t="s">
        <v>312</v>
      </c>
      <c r="J198" s="1009"/>
      <c r="K198" s="1009"/>
      <c r="L198" s="1170"/>
      <c r="M198" s="1009"/>
      <c r="N198" s="1009"/>
      <c r="O198" s="1170"/>
      <c r="P198" s="1009"/>
      <c r="Q198" s="1170"/>
      <c r="R198" s="1009"/>
      <c r="S198" s="1169" t="s">
        <v>269</v>
      </c>
      <c r="T198" s="1009"/>
      <c r="U198" s="1009"/>
      <c r="V198" s="1009"/>
      <c r="W198" s="1009"/>
      <c r="X198" s="1009"/>
      <c r="Y198" s="1009"/>
      <c r="Z198" s="1009"/>
      <c r="AA198" s="1170" t="s">
        <v>305</v>
      </c>
      <c r="AB198" s="1009"/>
      <c r="AC198" s="1009"/>
      <c r="AD198" s="1009"/>
      <c r="AE198" s="1009"/>
      <c r="AF198" s="1170" t="s">
        <v>306</v>
      </c>
      <c r="AG198" s="1009"/>
      <c r="AH198" s="1009"/>
      <c r="AI198" s="534" t="s">
        <v>318</v>
      </c>
      <c r="AJ198" s="1171" t="s">
        <v>455</v>
      </c>
      <c r="AK198" s="1009"/>
      <c r="AL198" s="1009"/>
      <c r="AM198" s="1009"/>
      <c r="AN198" s="1009"/>
      <c r="AO198" s="1009"/>
      <c r="AP198" s="533">
        <v>2815325822</v>
      </c>
      <c r="AQ198" s="533">
        <v>21000000</v>
      </c>
      <c r="AR198" s="533">
        <v>2345525822</v>
      </c>
      <c r="AS198" s="685">
        <v>0</v>
      </c>
      <c r="AT198" s="533">
        <v>72500000</v>
      </c>
      <c r="AU198" s="533">
        <v>-51500000</v>
      </c>
      <c r="AV198" s="685">
        <v>0</v>
      </c>
      <c r="AW198" s="533">
        <v>72500000</v>
      </c>
      <c r="AX198" s="685">
        <v>0</v>
      </c>
      <c r="AY198" s="685">
        <v>0</v>
      </c>
      <c r="AZ198" s="685">
        <v>0</v>
      </c>
      <c r="BA198" s="685">
        <v>0</v>
      </c>
      <c r="BB198" s="685">
        <v>0</v>
      </c>
    </row>
    <row r="199" spans="1:54" hidden="1" x14ac:dyDescent="0.25">
      <c r="A199" s="1170" t="s">
        <v>119</v>
      </c>
      <c r="B199" s="1009"/>
      <c r="C199" s="1170" t="s">
        <v>354</v>
      </c>
      <c r="D199" s="1009"/>
      <c r="E199" s="1170" t="s">
        <v>356</v>
      </c>
      <c r="F199" s="1009"/>
      <c r="G199" s="1170" t="s">
        <v>311</v>
      </c>
      <c r="H199" s="1009"/>
      <c r="I199" s="1170" t="s">
        <v>312</v>
      </c>
      <c r="J199" s="1009"/>
      <c r="K199" s="1009"/>
      <c r="L199" s="1170" t="s">
        <v>314</v>
      </c>
      <c r="M199" s="1009"/>
      <c r="N199" s="1009"/>
      <c r="O199" s="1170"/>
      <c r="P199" s="1009"/>
      <c r="Q199" s="1170"/>
      <c r="R199" s="1009"/>
      <c r="S199" s="1169" t="s">
        <v>358</v>
      </c>
      <c r="T199" s="1009"/>
      <c r="U199" s="1009"/>
      <c r="V199" s="1009"/>
      <c r="W199" s="1009"/>
      <c r="X199" s="1009"/>
      <c r="Y199" s="1009"/>
      <c r="Z199" s="1009"/>
      <c r="AA199" s="1170" t="s">
        <v>305</v>
      </c>
      <c r="AB199" s="1009"/>
      <c r="AC199" s="1009"/>
      <c r="AD199" s="1009"/>
      <c r="AE199" s="1009"/>
      <c r="AF199" s="1170" t="s">
        <v>306</v>
      </c>
      <c r="AG199" s="1009"/>
      <c r="AH199" s="1009"/>
      <c r="AI199" s="534" t="s">
        <v>85</v>
      </c>
      <c r="AJ199" s="1171" t="s">
        <v>307</v>
      </c>
      <c r="AK199" s="1009"/>
      <c r="AL199" s="1009"/>
      <c r="AM199" s="1009"/>
      <c r="AN199" s="1009"/>
      <c r="AO199" s="1009"/>
      <c r="AP199" s="533">
        <v>1300000000</v>
      </c>
      <c r="AQ199" s="685">
        <v>0</v>
      </c>
      <c r="AR199" s="533">
        <v>199000000</v>
      </c>
      <c r="AS199" s="685">
        <v>0</v>
      </c>
      <c r="AT199" s="685">
        <v>0</v>
      </c>
      <c r="AU199" s="685">
        <v>0</v>
      </c>
      <c r="AV199" s="533">
        <v>2304545</v>
      </c>
      <c r="AW199" s="533">
        <v>-2304545</v>
      </c>
      <c r="AX199" s="533">
        <v>3772154</v>
      </c>
      <c r="AY199" s="533">
        <v>-1467609</v>
      </c>
      <c r="AZ199" s="533">
        <v>3772154</v>
      </c>
      <c r="BA199" s="685">
        <v>0</v>
      </c>
      <c r="BB199" s="685">
        <v>0</v>
      </c>
    </row>
    <row r="200" spans="1:54" hidden="1" x14ac:dyDescent="0.25">
      <c r="A200" s="1166" t="s">
        <v>119</v>
      </c>
      <c r="B200" s="1009"/>
      <c r="C200" s="1166" t="s">
        <v>354</v>
      </c>
      <c r="D200" s="1009"/>
      <c r="E200" s="1166" t="s">
        <v>356</v>
      </c>
      <c r="F200" s="1009"/>
      <c r="G200" s="1166" t="s">
        <v>311</v>
      </c>
      <c r="H200" s="1009"/>
      <c r="I200" s="1166" t="s">
        <v>312</v>
      </c>
      <c r="J200" s="1009"/>
      <c r="K200" s="1009"/>
      <c r="L200" s="1166" t="s">
        <v>314</v>
      </c>
      <c r="M200" s="1009"/>
      <c r="N200" s="1009"/>
      <c r="O200" s="1166" t="s">
        <v>311</v>
      </c>
      <c r="P200" s="1009"/>
      <c r="Q200" s="1166"/>
      <c r="R200" s="1009"/>
      <c r="S200" s="1167" t="s">
        <v>364</v>
      </c>
      <c r="T200" s="1009"/>
      <c r="U200" s="1009"/>
      <c r="V200" s="1009"/>
      <c r="W200" s="1009"/>
      <c r="X200" s="1009"/>
      <c r="Y200" s="1009"/>
      <c r="Z200" s="1009"/>
      <c r="AA200" s="1166" t="s">
        <v>305</v>
      </c>
      <c r="AB200" s="1009"/>
      <c r="AC200" s="1009"/>
      <c r="AD200" s="1009"/>
      <c r="AE200" s="1009"/>
      <c r="AF200" s="1166" t="s">
        <v>306</v>
      </c>
      <c r="AG200" s="1009"/>
      <c r="AH200" s="1009"/>
      <c r="AI200" s="531" t="s">
        <v>85</v>
      </c>
      <c r="AJ200" s="1168" t="s">
        <v>307</v>
      </c>
      <c r="AK200" s="1009"/>
      <c r="AL200" s="1009"/>
      <c r="AM200" s="1009"/>
      <c r="AN200" s="1009"/>
      <c r="AO200" s="1009"/>
      <c r="AP200" s="530">
        <v>197200000</v>
      </c>
      <c r="AQ200" s="686">
        <v>0</v>
      </c>
      <c r="AR200" s="530">
        <v>107200000</v>
      </c>
      <c r="AS200" s="686">
        <v>0</v>
      </c>
      <c r="AT200" s="686">
        <v>0</v>
      </c>
      <c r="AU200" s="686">
        <v>0</v>
      </c>
      <c r="AV200" s="686">
        <v>0</v>
      </c>
      <c r="AW200" s="686">
        <v>0</v>
      </c>
      <c r="AX200" s="686">
        <v>0</v>
      </c>
      <c r="AY200" s="686">
        <v>0</v>
      </c>
      <c r="AZ200" s="686">
        <v>0</v>
      </c>
      <c r="BA200" s="686">
        <v>0</v>
      </c>
      <c r="BB200" s="686">
        <v>0</v>
      </c>
    </row>
    <row r="201" spans="1:54" hidden="1" x14ac:dyDescent="0.25">
      <c r="A201" s="1166" t="s">
        <v>119</v>
      </c>
      <c r="B201" s="1009"/>
      <c r="C201" s="1166" t="s">
        <v>354</v>
      </c>
      <c r="D201" s="1009"/>
      <c r="E201" s="1166" t="s">
        <v>356</v>
      </c>
      <c r="F201" s="1009"/>
      <c r="G201" s="1166" t="s">
        <v>311</v>
      </c>
      <c r="H201" s="1009"/>
      <c r="I201" s="1166" t="s">
        <v>312</v>
      </c>
      <c r="J201" s="1009"/>
      <c r="K201" s="1009"/>
      <c r="L201" s="1166" t="s">
        <v>314</v>
      </c>
      <c r="M201" s="1009"/>
      <c r="N201" s="1009"/>
      <c r="O201" s="1166" t="s">
        <v>314</v>
      </c>
      <c r="P201" s="1009"/>
      <c r="Q201" s="1166"/>
      <c r="R201" s="1009"/>
      <c r="S201" s="1167" t="s">
        <v>359</v>
      </c>
      <c r="T201" s="1009"/>
      <c r="U201" s="1009"/>
      <c r="V201" s="1009"/>
      <c r="W201" s="1009"/>
      <c r="X201" s="1009"/>
      <c r="Y201" s="1009"/>
      <c r="Z201" s="1009"/>
      <c r="AA201" s="1166" t="s">
        <v>305</v>
      </c>
      <c r="AB201" s="1009"/>
      <c r="AC201" s="1009"/>
      <c r="AD201" s="1009"/>
      <c r="AE201" s="1009"/>
      <c r="AF201" s="1166" t="s">
        <v>306</v>
      </c>
      <c r="AG201" s="1009"/>
      <c r="AH201" s="1009"/>
      <c r="AI201" s="531" t="s">
        <v>85</v>
      </c>
      <c r="AJ201" s="1168" t="s">
        <v>307</v>
      </c>
      <c r="AK201" s="1009"/>
      <c r="AL201" s="1009"/>
      <c r="AM201" s="1009"/>
      <c r="AN201" s="1009"/>
      <c r="AO201" s="1009"/>
      <c r="AP201" s="530">
        <v>135600000</v>
      </c>
      <c r="AQ201" s="686">
        <v>0</v>
      </c>
      <c r="AR201" s="530">
        <v>30600000</v>
      </c>
      <c r="AS201" s="686">
        <v>0</v>
      </c>
      <c r="AT201" s="686">
        <v>0</v>
      </c>
      <c r="AU201" s="686">
        <v>0</v>
      </c>
      <c r="AV201" s="686">
        <v>0</v>
      </c>
      <c r="AW201" s="686">
        <v>0</v>
      </c>
      <c r="AX201" s="686">
        <v>0</v>
      </c>
      <c r="AY201" s="686">
        <v>0</v>
      </c>
      <c r="AZ201" s="686">
        <v>0</v>
      </c>
      <c r="BA201" s="686">
        <v>0</v>
      </c>
      <c r="BB201" s="686">
        <v>0</v>
      </c>
    </row>
    <row r="202" spans="1:54" hidden="1" x14ac:dyDescent="0.25">
      <c r="A202" s="1166" t="s">
        <v>119</v>
      </c>
      <c r="B202" s="1009"/>
      <c r="C202" s="1166" t="s">
        <v>354</v>
      </c>
      <c r="D202" s="1009"/>
      <c r="E202" s="1166" t="s">
        <v>356</v>
      </c>
      <c r="F202" s="1009"/>
      <c r="G202" s="1166" t="s">
        <v>311</v>
      </c>
      <c r="H202" s="1009"/>
      <c r="I202" s="1166" t="s">
        <v>312</v>
      </c>
      <c r="J202" s="1009"/>
      <c r="K202" s="1009"/>
      <c r="L202" s="1166" t="s">
        <v>314</v>
      </c>
      <c r="M202" s="1009"/>
      <c r="N202" s="1009"/>
      <c r="O202" s="1166" t="s">
        <v>321</v>
      </c>
      <c r="P202" s="1009"/>
      <c r="Q202" s="1166"/>
      <c r="R202" s="1009"/>
      <c r="S202" s="1167" t="s">
        <v>360</v>
      </c>
      <c r="T202" s="1009"/>
      <c r="U202" s="1009"/>
      <c r="V202" s="1009"/>
      <c r="W202" s="1009"/>
      <c r="X202" s="1009"/>
      <c r="Y202" s="1009"/>
      <c r="Z202" s="1009"/>
      <c r="AA202" s="1166" t="s">
        <v>305</v>
      </c>
      <c r="AB202" s="1009"/>
      <c r="AC202" s="1009"/>
      <c r="AD202" s="1009"/>
      <c r="AE202" s="1009"/>
      <c r="AF202" s="1166" t="s">
        <v>306</v>
      </c>
      <c r="AG202" s="1009"/>
      <c r="AH202" s="1009"/>
      <c r="AI202" s="531" t="s">
        <v>85</v>
      </c>
      <c r="AJ202" s="1168" t="s">
        <v>307</v>
      </c>
      <c r="AK202" s="1009"/>
      <c r="AL202" s="1009"/>
      <c r="AM202" s="1009"/>
      <c r="AN202" s="1009"/>
      <c r="AO202" s="1009"/>
      <c r="AP202" s="530">
        <v>341600000</v>
      </c>
      <c r="AQ202" s="686">
        <v>0</v>
      </c>
      <c r="AR202" s="686">
        <v>0</v>
      </c>
      <c r="AS202" s="686">
        <v>0</v>
      </c>
      <c r="AT202" s="686">
        <v>0</v>
      </c>
      <c r="AU202" s="686">
        <v>0</v>
      </c>
      <c r="AV202" s="686">
        <v>0</v>
      </c>
      <c r="AW202" s="686">
        <v>0</v>
      </c>
      <c r="AX202" s="686">
        <v>0</v>
      </c>
      <c r="AY202" s="686">
        <v>0</v>
      </c>
      <c r="AZ202" s="686">
        <v>0</v>
      </c>
      <c r="BA202" s="686">
        <v>0</v>
      </c>
      <c r="BB202" s="686">
        <v>0</v>
      </c>
    </row>
    <row r="203" spans="1:54" hidden="1" x14ac:dyDescent="0.25">
      <c r="A203" s="1166" t="s">
        <v>119</v>
      </c>
      <c r="B203" s="1009"/>
      <c r="C203" s="1166" t="s">
        <v>354</v>
      </c>
      <c r="D203" s="1009"/>
      <c r="E203" s="1166" t="s">
        <v>356</v>
      </c>
      <c r="F203" s="1009"/>
      <c r="G203" s="1166" t="s">
        <v>311</v>
      </c>
      <c r="H203" s="1009"/>
      <c r="I203" s="1166" t="s">
        <v>312</v>
      </c>
      <c r="J203" s="1009"/>
      <c r="K203" s="1009"/>
      <c r="L203" s="1166" t="s">
        <v>314</v>
      </c>
      <c r="M203" s="1009"/>
      <c r="N203" s="1009"/>
      <c r="O203" s="1166" t="s">
        <v>315</v>
      </c>
      <c r="P203" s="1009"/>
      <c r="Q203" s="1166"/>
      <c r="R203" s="1009"/>
      <c r="S203" s="1167" t="s">
        <v>104</v>
      </c>
      <c r="T203" s="1009"/>
      <c r="U203" s="1009"/>
      <c r="V203" s="1009"/>
      <c r="W203" s="1009"/>
      <c r="X203" s="1009"/>
      <c r="Y203" s="1009"/>
      <c r="Z203" s="1009"/>
      <c r="AA203" s="1166" t="s">
        <v>305</v>
      </c>
      <c r="AB203" s="1009"/>
      <c r="AC203" s="1009"/>
      <c r="AD203" s="1009"/>
      <c r="AE203" s="1009"/>
      <c r="AF203" s="1166" t="s">
        <v>306</v>
      </c>
      <c r="AG203" s="1009"/>
      <c r="AH203" s="1009"/>
      <c r="AI203" s="531" t="s">
        <v>85</v>
      </c>
      <c r="AJ203" s="1168" t="s">
        <v>307</v>
      </c>
      <c r="AK203" s="1009"/>
      <c r="AL203" s="1009"/>
      <c r="AM203" s="1009"/>
      <c r="AN203" s="1009"/>
      <c r="AO203" s="1009"/>
      <c r="AP203" s="530">
        <v>394400000</v>
      </c>
      <c r="AQ203" s="686">
        <v>0</v>
      </c>
      <c r="AR203" s="686">
        <v>0</v>
      </c>
      <c r="AS203" s="686">
        <v>0</v>
      </c>
      <c r="AT203" s="686">
        <v>0</v>
      </c>
      <c r="AU203" s="686">
        <v>0</v>
      </c>
      <c r="AV203" s="530">
        <v>2304545</v>
      </c>
      <c r="AW203" s="530">
        <v>-2304545</v>
      </c>
      <c r="AX203" s="530">
        <v>3772154</v>
      </c>
      <c r="AY203" s="530">
        <v>-1467609</v>
      </c>
      <c r="AZ203" s="530">
        <v>3772154</v>
      </c>
      <c r="BA203" s="686">
        <v>0</v>
      </c>
      <c r="BB203" s="686">
        <v>0</v>
      </c>
    </row>
    <row r="204" spans="1:54" hidden="1" x14ac:dyDescent="0.25">
      <c r="A204" s="1166" t="s">
        <v>119</v>
      </c>
      <c r="B204" s="1009"/>
      <c r="C204" s="1166" t="s">
        <v>354</v>
      </c>
      <c r="D204" s="1009"/>
      <c r="E204" s="1166" t="s">
        <v>356</v>
      </c>
      <c r="F204" s="1009"/>
      <c r="G204" s="1166" t="s">
        <v>311</v>
      </c>
      <c r="H204" s="1009"/>
      <c r="I204" s="1166" t="s">
        <v>312</v>
      </c>
      <c r="J204" s="1009"/>
      <c r="K204" s="1009"/>
      <c r="L204" s="1166" t="s">
        <v>314</v>
      </c>
      <c r="M204" s="1009"/>
      <c r="N204" s="1009"/>
      <c r="O204" s="1166" t="s">
        <v>324</v>
      </c>
      <c r="P204" s="1009"/>
      <c r="Q204" s="1166"/>
      <c r="R204" s="1009"/>
      <c r="S204" s="1167" t="s">
        <v>361</v>
      </c>
      <c r="T204" s="1009"/>
      <c r="U204" s="1009"/>
      <c r="V204" s="1009"/>
      <c r="W204" s="1009"/>
      <c r="X204" s="1009"/>
      <c r="Y204" s="1009"/>
      <c r="Z204" s="1009"/>
      <c r="AA204" s="1166" t="s">
        <v>305</v>
      </c>
      <c r="AB204" s="1009"/>
      <c r="AC204" s="1009"/>
      <c r="AD204" s="1009"/>
      <c r="AE204" s="1009"/>
      <c r="AF204" s="1166" t="s">
        <v>306</v>
      </c>
      <c r="AG204" s="1009"/>
      <c r="AH204" s="1009"/>
      <c r="AI204" s="531" t="s">
        <v>85</v>
      </c>
      <c r="AJ204" s="1168" t="s">
        <v>307</v>
      </c>
      <c r="AK204" s="1009"/>
      <c r="AL204" s="1009"/>
      <c r="AM204" s="1009"/>
      <c r="AN204" s="1009"/>
      <c r="AO204" s="1009"/>
      <c r="AP204" s="530">
        <v>230000000</v>
      </c>
      <c r="AQ204" s="686">
        <v>0</v>
      </c>
      <c r="AR204" s="530">
        <v>60000000</v>
      </c>
      <c r="AS204" s="686">
        <v>0</v>
      </c>
      <c r="AT204" s="686">
        <v>0</v>
      </c>
      <c r="AU204" s="686">
        <v>0</v>
      </c>
      <c r="AV204" s="686">
        <v>0</v>
      </c>
      <c r="AW204" s="686">
        <v>0</v>
      </c>
      <c r="AX204" s="686">
        <v>0</v>
      </c>
      <c r="AY204" s="686">
        <v>0</v>
      </c>
      <c r="AZ204" s="686">
        <v>0</v>
      </c>
      <c r="BA204" s="686">
        <v>0</v>
      </c>
      <c r="BB204" s="686">
        <v>0</v>
      </c>
    </row>
    <row r="205" spans="1:54" hidden="1" x14ac:dyDescent="0.25">
      <c r="A205" s="1166" t="s">
        <v>119</v>
      </c>
      <c r="B205" s="1009"/>
      <c r="C205" s="1166" t="s">
        <v>354</v>
      </c>
      <c r="D205" s="1009"/>
      <c r="E205" s="1166" t="s">
        <v>356</v>
      </c>
      <c r="F205" s="1009"/>
      <c r="G205" s="1166" t="s">
        <v>311</v>
      </c>
      <c r="H205" s="1009"/>
      <c r="I205" s="1166" t="s">
        <v>312</v>
      </c>
      <c r="J205" s="1009"/>
      <c r="K205" s="1009"/>
      <c r="L205" s="1166" t="s">
        <v>314</v>
      </c>
      <c r="M205" s="1009"/>
      <c r="N205" s="1009"/>
      <c r="O205" s="1166" t="s">
        <v>100</v>
      </c>
      <c r="P205" s="1009"/>
      <c r="Q205" s="1166"/>
      <c r="R205" s="1009"/>
      <c r="S205" s="1167" t="s">
        <v>362</v>
      </c>
      <c r="T205" s="1009"/>
      <c r="U205" s="1009"/>
      <c r="V205" s="1009"/>
      <c r="W205" s="1009"/>
      <c r="X205" s="1009"/>
      <c r="Y205" s="1009"/>
      <c r="Z205" s="1009"/>
      <c r="AA205" s="1166" t="s">
        <v>305</v>
      </c>
      <c r="AB205" s="1009"/>
      <c r="AC205" s="1009"/>
      <c r="AD205" s="1009"/>
      <c r="AE205" s="1009"/>
      <c r="AF205" s="1166" t="s">
        <v>306</v>
      </c>
      <c r="AG205" s="1009"/>
      <c r="AH205" s="1009"/>
      <c r="AI205" s="531" t="s">
        <v>85</v>
      </c>
      <c r="AJ205" s="1168" t="s">
        <v>307</v>
      </c>
      <c r="AK205" s="1009"/>
      <c r="AL205" s="1009"/>
      <c r="AM205" s="1009"/>
      <c r="AN205" s="1009"/>
      <c r="AO205" s="1009"/>
      <c r="AP205" s="530">
        <v>1200000</v>
      </c>
      <c r="AQ205" s="686">
        <v>0</v>
      </c>
      <c r="AR205" s="530">
        <v>1200000</v>
      </c>
      <c r="AS205" s="686">
        <v>0</v>
      </c>
      <c r="AT205" s="686">
        <v>0</v>
      </c>
      <c r="AU205" s="686">
        <v>0</v>
      </c>
      <c r="AV205" s="686">
        <v>0</v>
      </c>
      <c r="AW205" s="686">
        <v>0</v>
      </c>
      <c r="AX205" s="686">
        <v>0</v>
      </c>
      <c r="AY205" s="686">
        <v>0</v>
      </c>
      <c r="AZ205" s="686">
        <v>0</v>
      </c>
      <c r="BA205" s="686">
        <v>0</v>
      </c>
      <c r="BB205" s="686">
        <v>0</v>
      </c>
    </row>
    <row r="206" spans="1:54" hidden="1" x14ac:dyDescent="0.25">
      <c r="A206" s="1170" t="s">
        <v>119</v>
      </c>
      <c r="B206" s="1009"/>
      <c r="C206" s="1170" t="s">
        <v>354</v>
      </c>
      <c r="D206" s="1009"/>
      <c r="E206" s="1170" t="s">
        <v>356</v>
      </c>
      <c r="F206" s="1009"/>
      <c r="G206" s="1170" t="s">
        <v>311</v>
      </c>
      <c r="H206" s="1009"/>
      <c r="I206" s="1170" t="s">
        <v>312</v>
      </c>
      <c r="J206" s="1009"/>
      <c r="K206" s="1009"/>
      <c r="L206" s="1170" t="s">
        <v>321</v>
      </c>
      <c r="M206" s="1009"/>
      <c r="N206" s="1009"/>
      <c r="O206" s="1170"/>
      <c r="P206" s="1009"/>
      <c r="Q206" s="1170"/>
      <c r="R206" s="1009"/>
      <c r="S206" s="1169" t="s">
        <v>456</v>
      </c>
      <c r="T206" s="1009"/>
      <c r="U206" s="1009"/>
      <c r="V206" s="1009"/>
      <c r="W206" s="1009"/>
      <c r="X206" s="1009"/>
      <c r="Y206" s="1009"/>
      <c r="Z206" s="1009"/>
      <c r="AA206" s="1170" t="s">
        <v>305</v>
      </c>
      <c r="AB206" s="1009"/>
      <c r="AC206" s="1009"/>
      <c r="AD206" s="1009"/>
      <c r="AE206" s="1009"/>
      <c r="AF206" s="1170" t="s">
        <v>306</v>
      </c>
      <c r="AG206" s="1009"/>
      <c r="AH206" s="1009"/>
      <c r="AI206" s="534" t="s">
        <v>318</v>
      </c>
      <c r="AJ206" s="1171" t="s">
        <v>455</v>
      </c>
      <c r="AK206" s="1009"/>
      <c r="AL206" s="1009"/>
      <c r="AM206" s="1009"/>
      <c r="AN206" s="1009"/>
      <c r="AO206" s="1009"/>
      <c r="AP206" s="533">
        <v>2815325822</v>
      </c>
      <c r="AQ206" s="533">
        <v>21000000</v>
      </c>
      <c r="AR206" s="533">
        <v>2345525822</v>
      </c>
      <c r="AS206" s="685">
        <v>0</v>
      </c>
      <c r="AT206" s="533">
        <v>72500000</v>
      </c>
      <c r="AU206" s="533">
        <v>-51500000</v>
      </c>
      <c r="AV206" s="685">
        <v>0</v>
      </c>
      <c r="AW206" s="533">
        <v>72500000</v>
      </c>
      <c r="AX206" s="685">
        <v>0</v>
      </c>
      <c r="AY206" s="685">
        <v>0</v>
      </c>
      <c r="AZ206" s="685">
        <v>0</v>
      </c>
      <c r="BA206" s="685">
        <v>0</v>
      </c>
      <c r="BB206" s="685">
        <v>0</v>
      </c>
    </row>
    <row r="207" spans="1:54" hidden="1" x14ac:dyDescent="0.25">
      <c r="A207" s="1166" t="s">
        <v>119</v>
      </c>
      <c r="B207" s="1009"/>
      <c r="C207" s="1166" t="s">
        <v>354</v>
      </c>
      <c r="D207" s="1009"/>
      <c r="E207" s="1166" t="s">
        <v>356</v>
      </c>
      <c r="F207" s="1009"/>
      <c r="G207" s="1166" t="s">
        <v>311</v>
      </c>
      <c r="H207" s="1009"/>
      <c r="I207" s="1166" t="s">
        <v>312</v>
      </c>
      <c r="J207" s="1009"/>
      <c r="K207" s="1009"/>
      <c r="L207" s="1166" t="s">
        <v>321</v>
      </c>
      <c r="M207" s="1009"/>
      <c r="N207" s="1009"/>
      <c r="O207" s="1166" t="s">
        <v>311</v>
      </c>
      <c r="P207" s="1009"/>
      <c r="Q207" s="1166"/>
      <c r="R207" s="1009"/>
      <c r="S207" s="1167" t="s">
        <v>364</v>
      </c>
      <c r="T207" s="1009"/>
      <c r="U207" s="1009"/>
      <c r="V207" s="1009"/>
      <c r="W207" s="1009"/>
      <c r="X207" s="1009"/>
      <c r="Y207" s="1009"/>
      <c r="Z207" s="1009"/>
      <c r="AA207" s="1166" t="s">
        <v>305</v>
      </c>
      <c r="AB207" s="1009"/>
      <c r="AC207" s="1009"/>
      <c r="AD207" s="1009"/>
      <c r="AE207" s="1009"/>
      <c r="AF207" s="1166" t="s">
        <v>306</v>
      </c>
      <c r="AG207" s="1009"/>
      <c r="AH207" s="1009"/>
      <c r="AI207" s="531" t="s">
        <v>318</v>
      </c>
      <c r="AJ207" s="1168" t="s">
        <v>455</v>
      </c>
      <c r="AK207" s="1009"/>
      <c r="AL207" s="1009"/>
      <c r="AM207" s="1009"/>
      <c r="AN207" s="1009"/>
      <c r="AO207" s="1009"/>
      <c r="AP207" s="530">
        <v>1217200000</v>
      </c>
      <c r="AQ207" s="530">
        <v>21000000</v>
      </c>
      <c r="AR207" s="530">
        <v>747400000</v>
      </c>
      <c r="AS207" s="686">
        <v>0</v>
      </c>
      <c r="AT207" s="530">
        <v>72500000</v>
      </c>
      <c r="AU207" s="530">
        <v>-51500000</v>
      </c>
      <c r="AV207" s="686">
        <v>0</v>
      </c>
      <c r="AW207" s="530">
        <v>72500000</v>
      </c>
      <c r="AX207" s="686">
        <v>0</v>
      </c>
      <c r="AY207" s="686">
        <v>0</v>
      </c>
      <c r="AZ207" s="686">
        <v>0</v>
      </c>
      <c r="BA207" s="686">
        <v>0</v>
      </c>
      <c r="BB207" s="686">
        <v>0</v>
      </c>
    </row>
    <row r="208" spans="1:54" hidden="1" x14ac:dyDescent="0.25">
      <c r="A208" s="1166" t="s">
        <v>119</v>
      </c>
      <c r="B208" s="1009"/>
      <c r="C208" s="1166" t="s">
        <v>354</v>
      </c>
      <c r="D208" s="1009"/>
      <c r="E208" s="1166" t="s">
        <v>356</v>
      </c>
      <c r="F208" s="1009"/>
      <c r="G208" s="1166" t="s">
        <v>311</v>
      </c>
      <c r="H208" s="1009"/>
      <c r="I208" s="1166" t="s">
        <v>312</v>
      </c>
      <c r="J208" s="1009"/>
      <c r="K208" s="1009"/>
      <c r="L208" s="1166" t="s">
        <v>321</v>
      </c>
      <c r="M208" s="1009"/>
      <c r="N208" s="1009"/>
      <c r="O208" s="1166" t="s">
        <v>314</v>
      </c>
      <c r="P208" s="1009"/>
      <c r="Q208" s="1166"/>
      <c r="R208" s="1009"/>
      <c r="S208" s="1167" t="s">
        <v>359</v>
      </c>
      <c r="T208" s="1009"/>
      <c r="U208" s="1009"/>
      <c r="V208" s="1009"/>
      <c r="W208" s="1009"/>
      <c r="X208" s="1009"/>
      <c r="Y208" s="1009"/>
      <c r="Z208" s="1009"/>
      <c r="AA208" s="1166" t="s">
        <v>305</v>
      </c>
      <c r="AB208" s="1009"/>
      <c r="AC208" s="1009"/>
      <c r="AD208" s="1009"/>
      <c r="AE208" s="1009"/>
      <c r="AF208" s="1166" t="s">
        <v>306</v>
      </c>
      <c r="AG208" s="1009"/>
      <c r="AH208" s="1009"/>
      <c r="AI208" s="531" t="s">
        <v>318</v>
      </c>
      <c r="AJ208" s="1168" t="s">
        <v>455</v>
      </c>
      <c r="AK208" s="1009"/>
      <c r="AL208" s="1009"/>
      <c r="AM208" s="1009"/>
      <c r="AN208" s="1009"/>
      <c r="AO208" s="1009"/>
      <c r="AP208" s="530">
        <v>228000000</v>
      </c>
      <c r="AQ208" s="686">
        <v>0</v>
      </c>
      <c r="AR208" s="530">
        <v>228000000</v>
      </c>
      <c r="AS208" s="686">
        <v>0</v>
      </c>
      <c r="AT208" s="686">
        <v>0</v>
      </c>
      <c r="AU208" s="686">
        <v>0</v>
      </c>
      <c r="AV208" s="686">
        <v>0</v>
      </c>
      <c r="AW208" s="686">
        <v>0</v>
      </c>
      <c r="AX208" s="686">
        <v>0</v>
      </c>
      <c r="AY208" s="686">
        <v>0</v>
      </c>
      <c r="AZ208" s="686">
        <v>0</v>
      </c>
      <c r="BA208" s="686">
        <v>0</v>
      </c>
      <c r="BB208" s="686">
        <v>0</v>
      </c>
    </row>
    <row r="209" spans="1:54" hidden="1" x14ac:dyDescent="0.25">
      <c r="A209" s="1166" t="s">
        <v>119</v>
      </c>
      <c r="B209" s="1009"/>
      <c r="C209" s="1166" t="s">
        <v>354</v>
      </c>
      <c r="D209" s="1009"/>
      <c r="E209" s="1166" t="s">
        <v>356</v>
      </c>
      <c r="F209" s="1009"/>
      <c r="G209" s="1166" t="s">
        <v>311</v>
      </c>
      <c r="H209" s="1009"/>
      <c r="I209" s="1166" t="s">
        <v>312</v>
      </c>
      <c r="J209" s="1009"/>
      <c r="K209" s="1009"/>
      <c r="L209" s="1166" t="s">
        <v>321</v>
      </c>
      <c r="M209" s="1009"/>
      <c r="N209" s="1009"/>
      <c r="O209" s="1166" t="s">
        <v>321</v>
      </c>
      <c r="P209" s="1009"/>
      <c r="Q209" s="1166"/>
      <c r="R209" s="1009"/>
      <c r="S209" s="1167" t="s">
        <v>360</v>
      </c>
      <c r="T209" s="1009"/>
      <c r="U209" s="1009"/>
      <c r="V209" s="1009"/>
      <c r="W209" s="1009"/>
      <c r="X209" s="1009"/>
      <c r="Y209" s="1009"/>
      <c r="Z209" s="1009"/>
      <c r="AA209" s="1166" t="s">
        <v>305</v>
      </c>
      <c r="AB209" s="1009"/>
      <c r="AC209" s="1009"/>
      <c r="AD209" s="1009"/>
      <c r="AE209" s="1009"/>
      <c r="AF209" s="1166" t="s">
        <v>306</v>
      </c>
      <c r="AG209" s="1009"/>
      <c r="AH209" s="1009"/>
      <c r="AI209" s="531" t="s">
        <v>318</v>
      </c>
      <c r="AJ209" s="1168" t="s">
        <v>455</v>
      </c>
      <c r="AK209" s="1009"/>
      <c r="AL209" s="1009"/>
      <c r="AM209" s="1009"/>
      <c r="AN209" s="1009"/>
      <c r="AO209" s="1009"/>
      <c r="AP209" s="530">
        <v>164000000</v>
      </c>
      <c r="AQ209" s="686">
        <v>0</v>
      </c>
      <c r="AR209" s="530">
        <v>164000000</v>
      </c>
      <c r="AS209" s="686">
        <v>0</v>
      </c>
      <c r="AT209" s="686">
        <v>0</v>
      </c>
      <c r="AU209" s="686">
        <v>0</v>
      </c>
      <c r="AV209" s="686">
        <v>0</v>
      </c>
      <c r="AW209" s="686">
        <v>0</v>
      </c>
      <c r="AX209" s="686">
        <v>0</v>
      </c>
      <c r="AY209" s="686">
        <v>0</v>
      </c>
      <c r="AZ209" s="686">
        <v>0</v>
      </c>
      <c r="BA209" s="686">
        <v>0</v>
      </c>
      <c r="BB209" s="686">
        <v>0</v>
      </c>
    </row>
    <row r="210" spans="1:54" hidden="1" x14ac:dyDescent="0.25">
      <c r="A210" s="1166" t="s">
        <v>119</v>
      </c>
      <c r="B210" s="1009"/>
      <c r="C210" s="1166" t="s">
        <v>354</v>
      </c>
      <c r="D210" s="1009"/>
      <c r="E210" s="1166" t="s">
        <v>356</v>
      </c>
      <c r="F210" s="1009"/>
      <c r="G210" s="1166" t="s">
        <v>311</v>
      </c>
      <c r="H210" s="1009"/>
      <c r="I210" s="1166" t="s">
        <v>312</v>
      </c>
      <c r="J210" s="1009"/>
      <c r="K210" s="1009"/>
      <c r="L210" s="1166" t="s">
        <v>321</v>
      </c>
      <c r="M210" s="1009"/>
      <c r="N210" s="1009"/>
      <c r="O210" s="1166" t="s">
        <v>315</v>
      </c>
      <c r="P210" s="1009"/>
      <c r="Q210" s="1166"/>
      <c r="R210" s="1009"/>
      <c r="S210" s="1167" t="s">
        <v>104</v>
      </c>
      <c r="T210" s="1009"/>
      <c r="U210" s="1009"/>
      <c r="V210" s="1009"/>
      <c r="W210" s="1009"/>
      <c r="X210" s="1009"/>
      <c r="Y210" s="1009"/>
      <c r="Z210" s="1009"/>
      <c r="AA210" s="1166" t="s">
        <v>305</v>
      </c>
      <c r="AB210" s="1009"/>
      <c r="AC210" s="1009"/>
      <c r="AD210" s="1009"/>
      <c r="AE210" s="1009"/>
      <c r="AF210" s="1166" t="s">
        <v>306</v>
      </c>
      <c r="AG210" s="1009"/>
      <c r="AH210" s="1009"/>
      <c r="AI210" s="531" t="s">
        <v>318</v>
      </c>
      <c r="AJ210" s="1168" t="s">
        <v>455</v>
      </c>
      <c r="AK210" s="1009"/>
      <c r="AL210" s="1009"/>
      <c r="AM210" s="1009"/>
      <c r="AN210" s="1009"/>
      <c r="AO210" s="1009"/>
      <c r="AP210" s="530">
        <v>361540000</v>
      </c>
      <c r="AQ210" s="686">
        <v>0</v>
      </c>
      <c r="AR210" s="530">
        <v>361540000</v>
      </c>
      <c r="AS210" s="686">
        <v>0</v>
      </c>
      <c r="AT210" s="686">
        <v>0</v>
      </c>
      <c r="AU210" s="686">
        <v>0</v>
      </c>
      <c r="AV210" s="686">
        <v>0</v>
      </c>
      <c r="AW210" s="686">
        <v>0</v>
      </c>
      <c r="AX210" s="686">
        <v>0</v>
      </c>
      <c r="AY210" s="686">
        <v>0</v>
      </c>
      <c r="AZ210" s="686">
        <v>0</v>
      </c>
      <c r="BA210" s="686">
        <v>0</v>
      </c>
      <c r="BB210" s="686">
        <v>0</v>
      </c>
    </row>
    <row r="211" spans="1:54" hidden="1" x14ac:dyDescent="0.25">
      <c r="A211" s="1166" t="s">
        <v>119</v>
      </c>
      <c r="B211" s="1009"/>
      <c r="C211" s="1166" t="s">
        <v>354</v>
      </c>
      <c r="D211" s="1009"/>
      <c r="E211" s="1166" t="s">
        <v>356</v>
      </c>
      <c r="F211" s="1009"/>
      <c r="G211" s="1166" t="s">
        <v>311</v>
      </c>
      <c r="H211" s="1009"/>
      <c r="I211" s="1166" t="s">
        <v>312</v>
      </c>
      <c r="J211" s="1009"/>
      <c r="K211" s="1009"/>
      <c r="L211" s="1166" t="s">
        <v>321</v>
      </c>
      <c r="M211" s="1009"/>
      <c r="N211" s="1009"/>
      <c r="O211" s="1166" t="s">
        <v>100</v>
      </c>
      <c r="P211" s="1009"/>
      <c r="Q211" s="1166"/>
      <c r="R211" s="1009"/>
      <c r="S211" s="1167" t="s">
        <v>362</v>
      </c>
      <c r="T211" s="1009"/>
      <c r="U211" s="1009"/>
      <c r="V211" s="1009"/>
      <c r="W211" s="1009"/>
      <c r="X211" s="1009"/>
      <c r="Y211" s="1009"/>
      <c r="Z211" s="1009"/>
      <c r="AA211" s="1166" t="s">
        <v>305</v>
      </c>
      <c r="AB211" s="1009"/>
      <c r="AC211" s="1009"/>
      <c r="AD211" s="1009"/>
      <c r="AE211" s="1009"/>
      <c r="AF211" s="1166" t="s">
        <v>306</v>
      </c>
      <c r="AG211" s="1009"/>
      <c r="AH211" s="1009"/>
      <c r="AI211" s="531" t="s">
        <v>318</v>
      </c>
      <c r="AJ211" s="1168" t="s">
        <v>455</v>
      </c>
      <c r="AK211" s="1009"/>
      <c r="AL211" s="1009"/>
      <c r="AM211" s="1009"/>
      <c r="AN211" s="1009"/>
      <c r="AO211" s="1009"/>
      <c r="AP211" s="530">
        <v>844585822</v>
      </c>
      <c r="AQ211" s="686">
        <v>0</v>
      </c>
      <c r="AR211" s="530">
        <v>844585822</v>
      </c>
      <c r="AS211" s="686">
        <v>0</v>
      </c>
      <c r="AT211" s="686">
        <v>0</v>
      </c>
      <c r="AU211" s="686">
        <v>0</v>
      </c>
      <c r="AV211" s="686">
        <v>0</v>
      </c>
      <c r="AW211" s="686">
        <v>0</v>
      </c>
      <c r="AX211" s="686">
        <v>0</v>
      </c>
      <c r="AY211" s="686">
        <v>0</v>
      </c>
      <c r="AZ211" s="686">
        <v>0</v>
      </c>
      <c r="BA211" s="686">
        <v>0</v>
      </c>
      <c r="BB211" s="686">
        <v>0</v>
      </c>
    </row>
    <row r="212" spans="1:54" hidden="1" x14ac:dyDescent="0.25">
      <c r="A212" s="1166" t="s">
        <v>119</v>
      </c>
      <c r="B212" s="1009"/>
      <c r="C212" s="1166" t="s">
        <v>354</v>
      </c>
      <c r="D212" s="1009"/>
      <c r="E212" s="1166" t="s">
        <v>356</v>
      </c>
      <c r="F212" s="1009"/>
      <c r="G212" s="1166" t="s">
        <v>314</v>
      </c>
      <c r="H212" s="1009"/>
      <c r="I212" s="1166"/>
      <c r="J212" s="1009"/>
      <c r="K212" s="1009"/>
      <c r="L212" s="1166"/>
      <c r="M212" s="1009"/>
      <c r="N212" s="1009"/>
      <c r="O212" s="1166"/>
      <c r="P212" s="1009"/>
      <c r="Q212" s="1166"/>
      <c r="R212" s="1009"/>
      <c r="S212" s="1167" t="s">
        <v>350</v>
      </c>
      <c r="T212" s="1009"/>
      <c r="U212" s="1009"/>
      <c r="V212" s="1009"/>
      <c r="W212" s="1009"/>
      <c r="X212" s="1009"/>
      <c r="Y212" s="1009"/>
      <c r="Z212" s="1009"/>
      <c r="AA212" s="1166" t="s">
        <v>305</v>
      </c>
      <c r="AB212" s="1009"/>
      <c r="AC212" s="1009"/>
      <c r="AD212" s="1009"/>
      <c r="AE212" s="1009"/>
      <c r="AF212" s="1166" t="s">
        <v>306</v>
      </c>
      <c r="AG212" s="1009"/>
      <c r="AH212" s="1009"/>
      <c r="AI212" s="531" t="s">
        <v>85</v>
      </c>
      <c r="AJ212" s="1168" t="s">
        <v>307</v>
      </c>
      <c r="AK212" s="1009"/>
      <c r="AL212" s="1009"/>
      <c r="AM212" s="1009"/>
      <c r="AN212" s="1009"/>
      <c r="AO212" s="1009"/>
      <c r="AP212" s="530">
        <v>1923920000</v>
      </c>
      <c r="AQ212" s="686">
        <v>0</v>
      </c>
      <c r="AR212" s="530">
        <v>246140540</v>
      </c>
      <c r="AS212" s="530">
        <v>-323920000</v>
      </c>
      <c r="AT212" s="530">
        <v>96793103</v>
      </c>
      <c r="AU212" s="530">
        <v>-96793103</v>
      </c>
      <c r="AV212" s="530">
        <v>40084740</v>
      </c>
      <c r="AW212" s="530">
        <v>56708363</v>
      </c>
      <c r="AX212" s="530">
        <v>48227129</v>
      </c>
      <c r="AY212" s="530">
        <v>-8142389</v>
      </c>
      <c r="AZ212" s="530">
        <v>48227129</v>
      </c>
      <c r="BA212" s="686">
        <v>0</v>
      </c>
      <c r="BB212" s="686">
        <v>0</v>
      </c>
    </row>
    <row r="213" spans="1:54" hidden="1" x14ac:dyDescent="0.25">
      <c r="A213" s="1170" t="s">
        <v>119</v>
      </c>
      <c r="B213" s="1009"/>
      <c r="C213" s="1170" t="s">
        <v>354</v>
      </c>
      <c r="D213" s="1009"/>
      <c r="E213" s="1170" t="s">
        <v>356</v>
      </c>
      <c r="F213" s="1009"/>
      <c r="G213" s="1170" t="s">
        <v>314</v>
      </c>
      <c r="H213" s="1009"/>
      <c r="I213" s="1170" t="s">
        <v>312</v>
      </c>
      <c r="J213" s="1009"/>
      <c r="K213" s="1009"/>
      <c r="L213" s="1170"/>
      <c r="M213" s="1009"/>
      <c r="N213" s="1009"/>
      <c r="O213" s="1170"/>
      <c r="P213" s="1009"/>
      <c r="Q213" s="1170"/>
      <c r="R213" s="1009"/>
      <c r="S213" s="1169" t="s">
        <v>350</v>
      </c>
      <c r="T213" s="1009"/>
      <c r="U213" s="1009"/>
      <c r="V213" s="1009"/>
      <c r="W213" s="1009"/>
      <c r="X213" s="1009"/>
      <c r="Y213" s="1009"/>
      <c r="Z213" s="1009"/>
      <c r="AA213" s="1170" t="s">
        <v>305</v>
      </c>
      <c r="AB213" s="1009"/>
      <c r="AC213" s="1009"/>
      <c r="AD213" s="1009"/>
      <c r="AE213" s="1009"/>
      <c r="AF213" s="1170" t="s">
        <v>306</v>
      </c>
      <c r="AG213" s="1009"/>
      <c r="AH213" s="1009"/>
      <c r="AI213" s="534" t="s">
        <v>85</v>
      </c>
      <c r="AJ213" s="1171" t="s">
        <v>307</v>
      </c>
      <c r="AK213" s="1009"/>
      <c r="AL213" s="1009"/>
      <c r="AM213" s="1009"/>
      <c r="AN213" s="1009"/>
      <c r="AO213" s="1009"/>
      <c r="AP213" s="533">
        <v>1600000000</v>
      </c>
      <c r="AQ213" s="685">
        <v>0</v>
      </c>
      <c r="AR213" s="533">
        <v>246140540</v>
      </c>
      <c r="AS213" s="685">
        <v>0</v>
      </c>
      <c r="AT213" s="533">
        <v>96793103</v>
      </c>
      <c r="AU213" s="533">
        <v>-96793103</v>
      </c>
      <c r="AV213" s="533">
        <v>40084740</v>
      </c>
      <c r="AW213" s="533">
        <v>56708363</v>
      </c>
      <c r="AX213" s="533">
        <v>48227129</v>
      </c>
      <c r="AY213" s="533">
        <v>-8142389</v>
      </c>
      <c r="AZ213" s="533">
        <v>48227129</v>
      </c>
      <c r="BA213" s="685">
        <v>0</v>
      </c>
      <c r="BB213" s="685">
        <v>0</v>
      </c>
    </row>
    <row r="214" spans="1:54" hidden="1" x14ac:dyDescent="0.25">
      <c r="A214" s="1170" t="s">
        <v>119</v>
      </c>
      <c r="B214" s="1009"/>
      <c r="C214" s="1170" t="s">
        <v>354</v>
      </c>
      <c r="D214" s="1009"/>
      <c r="E214" s="1170" t="s">
        <v>356</v>
      </c>
      <c r="F214" s="1009"/>
      <c r="G214" s="1170" t="s">
        <v>314</v>
      </c>
      <c r="H214" s="1009"/>
      <c r="I214" s="1170" t="s">
        <v>312</v>
      </c>
      <c r="J214" s="1009"/>
      <c r="K214" s="1009"/>
      <c r="L214" s="1170" t="s">
        <v>311</v>
      </c>
      <c r="M214" s="1009"/>
      <c r="N214" s="1009"/>
      <c r="O214" s="1170"/>
      <c r="P214" s="1009"/>
      <c r="Q214" s="1170"/>
      <c r="R214" s="1009"/>
      <c r="S214" s="1169" t="s">
        <v>363</v>
      </c>
      <c r="T214" s="1009"/>
      <c r="U214" s="1009"/>
      <c r="V214" s="1009"/>
      <c r="W214" s="1009"/>
      <c r="X214" s="1009"/>
      <c r="Y214" s="1009"/>
      <c r="Z214" s="1009"/>
      <c r="AA214" s="1170" t="s">
        <v>305</v>
      </c>
      <c r="AB214" s="1009"/>
      <c r="AC214" s="1009"/>
      <c r="AD214" s="1009"/>
      <c r="AE214" s="1009"/>
      <c r="AF214" s="1170" t="s">
        <v>306</v>
      </c>
      <c r="AG214" s="1009"/>
      <c r="AH214" s="1009"/>
      <c r="AI214" s="534" t="s">
        <v>85</v>
      </c>
      <c r="AJ214" s="1171" t="s">
        <v>307</v>
      </c>
      <c r="AK214" s="1009"/>
      <c r="AL214" s="1009"/>
      <c r="AM214" s="1009"/>
      <c r="AN214" s="1009"/>
      <c r="AO214" s="1009"/>
      <c r="AP214" s="533">
        <v>382300000</v>
      </c>
      <c r="AQ214" s="685">
        <v>0</v>
      </c>
      <c r="AR214" s="533">
        <v>97300000</v>
      </c>
      <c r="AS214" s="685">
        <v>0</v>
      </c>
      <c r="AT214" s="533">
        <v>72619672</v>
      </c>
      <c r="AU214" s="533">
        <v>-72619672</v>
      </c>
      <c r="AV214" s="533">
        <v>832562</v>
      </c>
      <c r="AW214" s="533">
        <v>71787110</v>
      </c>
      <c r="AX214" s="533">
        <v>550294</v>
      </c>
      <c r="AY214" s="533">
        <v>282268</v>
      </c>
      <c r="AZ214" s="533">
        <v>550294</v>
      </c>
      <c r="BA214" s="685">
        <v>0</v>
      </c>
      <c r="BB214" s="685">
        <v>0</v>
      </c>
    </row>
    <row r="215" spans="1:54" hidden="1" x14ac:dyDescent="0.25">
      <c r="A215" s="1166" t="s">
        <v>119</v>
      </c>
      <c r="B215" s="1009"/>
      <c r="C215" s="1166" t="s">
        <v>354</v>
      </c>
      <c r="D215" s="1009"/>
      <c r="E215" s="1166" t="s">
        <v>356</v>
      </c>
      <c r="F215" s="1009"/>
      <c r="G215" s="1166" t="s">
        <v>314</v>
      </c>
      <c r="H215" s="1009"/>
      <c r="I215" s="1166" t="s">
        <v>312</v>
      </c>
      <c r="J215" s="1009"/>
      <c r="K215" s="1009"/>
      <c r="L215" s="1166" t="s">
        <v>311</v>
      </c>
      <c r="M215" s="1009"/>
      <c r="N215" s="1009"/>
      <c r="O215" s="1166" t="s">
        <v>311</v>
      </c>
      <c r="P215" s="1009"/>
      <c r="Q215" s="1166"/>
      <c r="R215" s="1009"/>
      <c r="S215" s="1167" t="s">
        <v>364</v>
      </c>
      <c r="T215" s="1009"/>
      <c r="U215" s="1009"/>
      <c r="V215" s="1009"/>
      <c r="W215" s="1009"/>
      <c r="X215" s="1009"/>
      <c r="Y215" s="1009"/>
      <c r="Z215" s="1009"/>
      <c r="AA215" s="1166" t="s">
        <v>305</v>
      </c>
      <c r="AB215" s="1009"/>
      <c r="AC215" s="1009"/>
      <c r="AD215" s="1009"/>
      <c r="AE215" s="1009"/>
      <c r="AF215" s="1166" t="s">
        <v>306</v>
      </c>
      <c r="AG215" s="1009"/>
      <c r="AH215" s="1009"/>
      <c r="AI215" s="531" t="s">
        <v>85</v>
      </c>
      <c r="AJ215" s="1168" t="s">
        <v>307</v>
      </c>
      <c r="AK215" s="1009"/>
      <c r="AL215" s="1009"/>
      <c r="AM215" s="1009"/>
      <c r="AN215" s="1009"/>
      <c r="AO215" s="1009"/>
      <c r="AP215" s="530">
        <v>177300000</v>
      </c>
      <c r="AQ215" s="686">
        <v>0</v>
      </c>
      <c r="AR215" s="530">
        <v>97300000</v>
      </c>
      <c r="AS215" s="686">
        <v>0</v>
      </c>
      <c r="AT215" s="530">
        <v>70000000</v>
      </c>
      <c r="AU215" s="530">
        <v>-70000000</v>
      </c>
      <c r="AV215" s="686">
        <v>0</v>
      </c>
      <c r="AW215" s="530">
        <v>70000000</v>
      </c>
      <c r="AX215" s="686">
        <v>0</v>
      </c>
      <c r="AY215" s="686">
        <v>0</v>
      </c>
      <c r="AZ215" s="686">
        <v>0</v>
      </c>
      <c r="BA215" s="686">
        <v>0</v>
      </c>
      <c r="BB215" s="686">
        <v>0</v>
      </c>
    </row>
    <row r="216" spans="1:54" hidden="1" x14ac:dyDescent="0.25">
      <c r="A216" s="1166" t="s">
        <v>119</v>
      </c>
      <c r="B216" s="1009"/>
      <c r="C216" s="1166" t="s">
        <v>354</v>
      </c>
      <c r="D216" s="1009"/>
      <c r="E216" s="1166" t="s">
        <v>356</v>
      </c>
      <c r="F216" s="1009"/>
      <c r="G216" s="1166" t="s">
        <v>314</v>
      </c>
      <c r="H216" s="1009"/>
      <c r="I216" s="1166" t="s">
        <v>312</v>
      </c>
      <c r="J216" s="1009"/>
      <c r="K216" s="1009"/>
      <c r="L216" s="1166" t="s">
        <v>311</v>
      </c>
      <c r="M216" s="1009"/>
      <c r="N216" s="1009"/>
      <c r="O216" s="1166" t="s">
        <v>314</v>
      </c>
      <c r="P216" s="1009"/>
      <c r="Q216" s="1166"/>
      <c r="R216" s="1009"/>
      <c r="S216" s="1167" t="s">
        <v>359</v>
      </c>
      <c r="T216" s="1009"/>
      <c r="U216" s="1009"/>
      <c r="V216" s="1009"/>
      <c r="W216" s="1009"/>
      <c r="X216" s="1009"/>
      <c r="Y216" s="1009"/>
      <c r="Z216" s="1009"/>
      <c r="AA216" s="1166" t="s">
        <v>305</v>
      </c>
      <c r="AB216" s="1009"/>
      <c r="AC216" s="1009"/>
      <c r="AD216" s="1009"/>
      <c r="AE216" s="1009"/>
      <c r="AF216" s="1166" t="s">
        <v>306</v>
      </c>
      <c r="AG216" s="1009"/>
      <c r="AH216" s="1009"/>
      <c r="AI216" s="531" t="s">
        <v>85</v>
      </c>
      <c r="AJ216" s="1168" t="s">
        <v>307</v>
      </c>
      <c r="AK216" s="1009"/>
      <c r="AL216" s="1009"/>
      <c r="AM216" s="1009"/>
      <c r="AN216" s="1009"/>
      <c r="AO216" s="1009"/>
      <c r="AP216" s="530">
        <v>175000000</v>
      </c>
      <c r="AQ216" s="686">
        <v>0</v>
      </c>
      <c r="AR216" s="686">
        <v>0</v>
      </c>
      <c r="AS216" s="686">
        <v>0</v>
      </c>
      <c r="AT216" s="686">
        <v>0</v>
      </c>
      <c r="AU216" s="686">
        <v>0</v>
      </c>
      <c r="AV216" s="686">
        <v>0</v>
      </c>
      <c r="AW216" s="686">
        <v>0</v>
      </c>
      <c r="AX216" s="686">
        <v>0</v>
      </c>
      <c r="AY216" s="686">
        <v>0</v>
      </c>
      <c r="AZ216" s="686">
        <v>0</v>
      </c>
      <c r="BA216" s="686">
        <v>0</v>
      </c>
      <c r="BB216" s="686">
        <v>0</v>
      </c>
    </row>
    <row r="217" spans="1:54" hidden="1" x14ac:dyDescent="0.25">
      <c r="A217" s="1166" t="s">
        <v>119</v>
      </c>
      <c r="B217" s="1009"/>
      <c r="C217" s="1166" t="s">
        <v>354</v>
      </c>
      <c r="D217" s="1009"/>
      <c r="E217" s="1166" t="s">
        <v>356</v>
      </c>
      <c r="F217" s="1009"/>
      <c r="G217" s="1166" t="s">
        <v>314</v>
      </c>
      <c r="H217" s="1009"/>
      <c r="I217" s="1166" t="s">
        <v>312</v>
      </c>
      <c r="J217" s="1009"/>
      <c r="K217" s="1009"/>
      <c r="L217" s="1166" t="s">
        <v>311</v>
      </c>
      <c r="M217" s="1009"/>
      <c r="N217" s="1009"/>
      <c r="O217" s="1166" t="s">
        <v>321</v>
      </c>
      <c r="P217" s="1009"/>
      <c r="Q217" s="1166"/>
      <c r="R217" s="1009"/>
      <c r="S217" s="1167" t="s">
        <v>360</v>
      </c>
      <c r="T217" s="1009"/>
      <c r="U217" s="1009"/>
      <c r="V217" s="1009"/>
      <c r="W217" s="1009"/>
      <c r="X217" s="1009"/>
      <c r="Y217" s="1009"/>
      <c r="Z217" s="1009"/>
      <c r="AA217" s="1166" t="s">
        <v>305</v>
      </c>
      <c r="AB217" s="1009"/>
      <c r="AC217" s="1009"/>
      <c r="AD217" s="1009"/>
      <c r="AE217" s="1009"/>
      <c r="AF217" s="1166" t="s">
        <v>306</v>
      </c>
      <c r="AG217" s="1009"/>
      <c r="AH217" s="1009"/>
      <c r="AI217" s="531" t="s">
        <v>85</v>
      </c>
      <c r="AJ217" s="1168" t="s">
        <v>307</v>
      </c>
      <c r="AK217" s="1009"/>
      <c r="AL217" s="1009"/>
      <c r="AM217" s="1009"/>
      <c r="AN217" s="1009"/>
      <c r="AO217" s="1009"/>
      <c r="AP217" s="530">
        <v>5000000</v>
      </c>
      <c r="AQ217" s="686">
        <v>0</v>
      </c>
      <c r="AR217" s="686">
        <v>0</v>
      </c>
      <c r="AS217" s="686">
        <v>0</v>
      </c>
      <c r="AT217" s="686">
        <v>0</v>
      </c>
      <c r="AU217" s="686">
        <v>0</v>
      </c>
      <c r="AV217" s="686">
        <v>0</v>
      </c>
      <c r="AW217" s="686">
        <v>0</v>
      </c>
      <c r="AX217" s="686">
        <v>0</v>
      </c>
      <c r="AY217" s="686">
        <v>0</v>
      </c>
      <c r="AZ217" s="686">
        <v>0</v>
      </c>
      <c r="BA217" s="686">
        <v>0</v>
      </c>
      <c r="BB217" s="686">
        <v>0</v>
      </c>
    </row>
    <row r="218" spans="1:54" hidden="1" x14ac:dyDescent="0.25">
      <c r="A218" s="1166" t="s">
        <v>119</v>
      </c>
      <c r="B218" s="1009"/>
      <c r="C218" s="1166" t="s">
        <v>354</v>
      </c>
      <c r="D218" s="1009"/>
      <c r="E218" s="1166" t="s">
        <v>356</v>
      </c>
      <c r="F218" s="1009"/>
      <c r="G218" s="1166" t="s">
        <v>314</v>
      </c>
      <c r="H218" s="1009"/>
      <c r="I218" s="1166" t="s">
        <v>312</v>
      </c>
      <c r="J218" s="1009"/>
      <c r="K218" s="1009"/>
      <c r="L218" s="1166" t="s">
        <v>311</v>
      </c>
      <c r="M218" s="1009"/>
      <c r="N218" s="1009"/>
      <c r="O218" s="1166" t="s">
        <v>315</v>
      </c>
      <c r="P218" s="1009"/>
      <c r="Q218" s="1166"/>
      <c r="R218" s="1009"/>
      <c r="S218" s="1167" t="s">
        <v>104</v>
      </c>
      <c r="T218" s="1009"/>
      <c r="U218" s="1009"/>
      <c r="V218" s="1009"/>
      <c r="W218" s="1009"/>
      <c r="X218" s="1009"/>
      <c r="Y218" s="1009"/>
      <c r="Z218" s="1009"/>
      <c r="AA218" s="1166" t="s">
        <v>305</v>
      </c>
      <c r="AB218" s="1009"/>
      <c r="AC218" s="1009"/>
      <c r="AD218" s="1009"/>
      <c r="AE218" s="1009"/>
      <c r="AF218" s="1166" t="s">
        <v>306</v>
      </c>
      <c r="AG218" s="1009"/>
      <c r="AH218" s="1009"/>
      <c r="AI218" s="531" t="s">
        <v>85</v>
      </c>
      <c r="AJ218" s="1168" t="s">
        <v>307</v>
      </c>
      <c r="AK218" s="1009"/>
      <c r="AL218" s="1009"/>
      <c r="AM218" s="1009"/>
      <c r="AN218" s="1009"/>
      <c r="AO218" s="1009"/>
      <c r="AP218" s="530">
        <v>25000000</v>
      </c>
      <c r="AQ218" s="686">
        <v>0</v>
      </c>
      <c r="AR218" s="686">
        <v>0</v>
      </c>
      <c r="AS218" s="686">
        <v>0</v>
      </c>
      <c r="AT218" s="530">
        <v>2619672</v>
      </c>
      <c r="AU218" s="530">
        <v>-2619672</v>
      </c>
      <c r="AV218" s="530">
        <v>832562</v>
      </c>
      <c r="AW218" s="530">
        <v>1787110</v>
      </c>
      <c r="AX218" s="530">
        <v>550294</v>
      </c>
      <c r="AY218" s="530">
        <v>282268</v>
      </c>
      <c r="AZ218" s="530">
        <v>550294</v>
      </c>
      <c r="BA218" s="686">
        <v>0</v>
      </c>
      <c r="BB218" s="686">
        <v>0</v>
      </c>
    </row>
    <row r="219" spans="1:54" hidden="1" x14ac:dyDescent="0.25">
      <c r="A219" s="1170" t="s">
        <v>119</v>
      </c>
      <c r="B219" s="1009"/>
      <c r="C219" s="1170" t="s">
        <v>354</v>
      </c>
      <c r="D219" s="1009"/>
      <c r="E219" s="1170" t="s">
        <v>356</v>
      </c>
      <c r="F219" s="1009"/>
      <c r="G219" s="1170" t="s">
        <v>314</v>
      </c>
      <c r="H219" s="1009"/>
      <c r="I219" s="1170" t="s">
        <v>312</v>
      </c>
      <c r="J219" s="1009"/>
      <c r="K219" s="1009"/>
      <c r="L219" s="1170" t="s">
        <v>314</v>
      </c>
      <c r="M219" s="1009"/>
      <c r="N219" s="1009"/>
      <c r="O219" s="1170"/>
      <c r="P219" s="1009"/>
      <c r="Q219" s="1170"/>
      <c r="R219" s="1009"/>
      <c r="S219" s="1169" t="s">
        <v>358</v>
      </c>
      <c r="T219" s="1009"/>
      <c r="U219" s="1009"/>
      <c r="V219" s="1009"/>
      <c r="W219" s="1009"/>
      <c r="X219" s="1009"/>
      <c r="Y219" s="1009"/>
      <c r="Z219" s="1009"/>
      <c r="AA219" s="1170" t="s">
        <v>305</v>
      </c>
      <c r="AB219" s="1009"/>
      <c r="AC219" s="1009"/>
      <c r="AD219" s="1009"/>
      <c r="AE219" s="1009"/>
      <c r="AF219" s="1170" t="s">
        <v>306</v>
      </c>
      <c r="AG219" s="1009"/>
      <c r="AH219" s="1009"/>
      <c r="AI219" s="534" t="s">
        <v>85</v>
      </c>
      <c r="AJ219" s="1171" t="s">
        <v>307</v>
      </c>
      <c r="AK219" s="1009"/>
      <c r="AL219" s="1009"/>
      <c r="AM219" s="1009"/>
      <c r="AN219" s="1009"/>
      <c r="AO219" s="1009"/>
      <c r="AP219" s="533">
        <v>1217700000</v>
      </c>
      <c r="AQ219" s="685">
        <v>0</v>
      </c>
      <c r="AR219" s="533">
        <v>148840540</v>
      </c>
      <c r="AS219" s="685">
        <v>0</v>
      </c>
      <c r="AT219" s="533">
        <v>24173431</v>
      </c>
      <c r="AU219" s="533">
        <v>-24173431</v>
      </c>
      <c r="AV219" s="533">
        <v>39252178</v>
      </c>
      <c r="AW219" s="533">
        <v>-15078747</v>
      </c>
      <c r="AX219" s="533">
        <v>47676835</v>
      </c>
      <c r="AY219" s="533">
        <v>-8424657</v>
      </c>
      <c r="AZ219" s="533">
        <v>47676835</v>
      </c>
      <c r="BA219" s="685">
        <v>0</v>
      </c>
      <c r="BB219" s="685">
        <v>0</v>
      </c>
    </row>
    <row r="220" spans="1:54" hidden="1" x14ac:dyDescent="0.25">
      <c r="A220" s="1166" t="s">
        <v>119</v>
      </c>
      <c r="B220" s="1009"/>
      <c r="C220" s="1166" t="s">
        <v>354</v>
      </c>
      <c r="D220" s="1009"/>
      <c r="E220" s="1166" t="s">
        <v>356</v>
      </c>
      <c r="F220" s="1009"/>
      <c r="G220" s="1166" t="s">
        <v>314</v>
      </c>
      <c r="H220" s="1009"/>
      <c r="I220" s="1166" t="s">
        <v>312</v>
      </c>
      <c r="J220" s="1009"/>
      <c r="K220" s="1009"/>
      <c r="L220" s="1166" t="s">
        <v>314</v>
      </c>
      <c r="M220" s="1009"/>
      <c r="N220" s="1009"/>
      <c r="O220" s="1166" t="s">
        <v>311</v>
      </c>
      <c r="P220" s="1009"/>
      <c r="Q220" s="1166"/>
      <c r="R220" s="1009"/>
      <c r="S220" s="1167" t="s">
        <v>364</v>
      </c>
      <c r="T220" s="1009"/>
      <c r="U220" s="1009"/>
      <c r="V220" s="1009"/>
      <c r="W220" s="1009"/>
      <c r="X220" s="1009"/>
      <c r="Y220" s="1009"/>
      <c r="Z220" s="1009"/>
      <c r="AA220" s="1166" t="s">
        <v>305</v>
      </c>
      <c r="AB220" s="1009"/>
      <c r="AC220" s="1009"/>
      <c r="AD220" s="1009"/>
      <c r="AE220" s="1009"/>
      <c r="AF220" s="1166" t="s">
        <v>306</v>
      </c>
      <c r="AG220" s="1009"/>
      <c r="AH220" s="1009"/>
      <c r="AI220" s="531" t="s">
        <v>85</v>
      </c>
      <c r="AJ220" s="1168" t="s">
        <v>307</v>
      </c>
      <c r="AK220" s="1009"/>
      <c r="AL220" s="1009"/>
      <c r="AM220" s="1009"/>
      <c r="AN220" s="1009"/>
      <c r="AO220" s="1009"/>
      <c r="AP220" s="530">
        <v>172000000</v>
      </c>
      <c r="AQ220" s="686">
        <v>0</v>
      </c>
      <c r="AR220" s="530">
        <v>400000</v>
      </c>
      <c r="AS220" s="686">
        <v>0</v>
      </c>
      <c r="AT220" s="686">
        <v>0</v>
      </c>
      <c r="AU220" s="686">
        <v>0</v>
      </c>
      <c r="AV220" s="530">
        <v>17700000</v>
      </c>
      <c r="AW220" s="530">
        <v>-17700000</v>
      </c>
      <c r="AX220" s="530">
        <v>17700000</v>
      </c>
      <c r="AY220" s="686">
        <v>0</v>
      </c>
      <c r="AZ220" s="530">
        <v>17700000</v>
      </c>
      <c r="BA220" s="686">
        <v>0</v>
      </c>
      <c r="BB220" s="686">
        <v>0</v>
      </c>
    </row>
    <row r="221" spans="1:54" hidden="1" x14ac:dyDescent="0.25">
      <c r="A221" s="1166" t="s">
        <v>119</v>
      </c>
      <c r="B221" s="1009"/>
      <c r="C221" s="1166" t="s">
        <v>354</v>
      </c>
      <c r="D221" s="1009"/>
      <c r="E221" s="1166" t="s">
        <v>356</v>
      </c>
      <c r="F221" s="1009"/>
      <c r="G221" s="1166" t="s">
        <v>314</v>
      </c>
      <c r="H221" s="1009"/>
      <c r="I221" s="1166" t="s">
        <v>312</v>
      </c>
      <c r="J221" s="1009"/>
      <c r="K221" s="1009"/>
      <c r="L221" s="1166" t="s">
        <v>314</v>
      </c>
      <c r="M221" s="1009"/>
      <c r="N221" s="1009"/>
      <c r="O221" s="1166" t="s">
        <v>314</v>
      </c>
      <c r="P221" s="1009"/>
      <c r="Q221" s="1166"/>
      <c r="R221" s="1009"/>
      <c r="S221" s="1167" t="s">
        <v>359</v>
      </c>
      <c r="T221" s="1009"/>
      <c r="U221" s="1009"/>
      <c r="V221" s="1009"/>
      <c r="W221" s="1009"/>
      <c r="X221" s="1009"/>
      <c r="Y221" s="1009"/>
      <c r="Z221" s="1009"/>
      <c r="AA221" s="1166" t="s">
        <v>305</v>
      </c>
      <c r="AB221" s="1009"/>
      <c r="AC221" s="1009"/>
      <c r="AD221" s="1009"/>
      <c r="AE221" s="1009"/>
      <c r="AF221" s="1166" t="s">
        <v>306</v>
      </c>
      <c r="AG221" s="1009"/>
      <c r="AH221" s="1009"/>
      <c r="AI221" s="531" t="s">
        <v>85</v>
      </c>
      <c r="AJ221" s="1168" t="s">
        <v>307</v>
      </c>
      <c r="AK221" s="1009"/>
      <c r="AL221" s="1009"/>
      <c r="AM221" s="1009"/>
      <c r="AN221" s="1009"/>
      <c r="AO221" s="1009"/>
      <c r="AP221" s="530">
        <v>633400000</v>
      </c>
      <c r="AQ221" s="686">
        <v>0</v>
      </c>
      <c r="AR221" s="686">
        <v>0</v>
      </c>
      <c r="AS221" s="686">
        <v>0</v>
      </c>
      <c r="AT221" s="686">
        <v>0</v>
      </c>
      <c r="AU221" s="686">
        <v>0</v>
      </c>
      <c r="AV221" s="686">
        <v>0</v>
      </c>
      <c r="AW221" s="686">
        <v>0</v>
      </c>
      <c r="AX221" s="686">
        <v>0</v>
      </c>
      <c r="AY221" s="686">
        <v>0</v>
      </c>
      <c r="AZ221" s="686">
        <v>0</v>
      </c>
      <c r="BA221" s="686">
        <v>0</v>
      </c>
      <c r="BB221" s="686">
        <v>0</v>
      </c>
    </row>
    <row r="222" spans="1:54" hidden="1" x14ac:dyDescent="0.25">
      <c r="A222" s="1166" t="s">
        <v>119</v>
      </c>
      <c r="B222" s="1009"/>
      <c r="C222" s="1166" t="s">
        <v>354</v>
      </c>
      <c r="D222" s="1009"/>
      <c r="E222" s="1166" t="s">
        <v>356</v>
      </c>
      <c r="F222" s="1009"/>
      <c r="G222" s="1166" t="s">
        <v>314</v>
      </c>
      <c r="H222" s="1009"/>
      <c r="I222" s="1166" t="s">
        <v>312</v>
      </c>
      <c r="J222" s="1009"/>
      <c r="K222" s="1009"/>
      <c r="L222" s="1166" t="s">
        <v>314</v>
      </c>
      <c r="M222" s="1009"/>
      <c r="N222" s="1009"/>
      <c r="O222" s="1166" t="s">
        <v>321</v>
      </c>
      <c r="P222" s="1009"/>
      <c r="Q222" s="1166"/>
      <c r="R222" s="1009"/>
      <c r="S222" s="1167" t="s">
        <v>360</v>
      </c>
      <c r="T222" s="1009"/>
      <c r="U222" s="1009"/>
      <c r="V222" s="1009"/>
      <c r="W222" s="1009"/>
      <c r="X222" s="1009"/>
      <c r="Y222" s="1009"/>
      <c r="Z222" s="1009"/>
      <c r="AA222" s="1166" t="s">
        <v>305</v>
      </c>
      <c r="AB222" s="1009"/>
      <c r="AC222" s="1009"/>
      <c r="AD222" s="1009"/>
      <c r="AE222" s="1009"/>
      <c r="AF222" s="1166" t="s">
        <v>306</v>
      </c>
      <c r="AG222" s="1009"/>
      <c r="AH222" s="1009"/>
      <c r="AI222" s="531" t="s">
        <v>85</v>
      </c>
      <c r="AJ222" s="1168" t="s">
        <v>307</v>
      </c>
      <c r="AK222" s="1009"/>
      <c r="AL222" s="1009"/>
      <c r="AM222" s="1009"/>
      <c r="AN222" s="1009"/>
      <c r="AO222" s="1009"/>
      <c r="AP222" s="530">
        <v>120000000</v>
      </c>
      <c r="AQ222" s="686">
        <v>0</v>
      </c>
      <c r="AR222" s="686">
        <v>0</v>
      </c>
      <c r="AS222" s="686">
        <v>0</v>
      </c>
      <c r="AT222" s="686">
        <v>0</v>
      </c>
      <c r="AU222" s="686">
        <v>0</v>
      </c>
      <c r="AV222" s="686">
        <v>0</v>
      </c>
      <c r="AW222" s="686">
        <v>0</v>
      </c>
      <c r="AX222" s="686">
        <v>0</v>
      </c>
      <c r="AY222" s="686">
        <v>0</v>
      </c>
      <c r="AZ222" s="686">
        <v>0</v>
      </c>
      <c r="BA222" s="686">
        <v>0</v>
      </c>
      <c r="BB222" s="686">
        <v>0</v>
      </c>
    </row>
    <row r="223" spans="1:54" hidden="1" x14ac:dyDescent="0.25">
      <c r="A223" s="1166" t="s">
        <v>119</v>
      </c>
      <c r="B223" s="1009"/>
      <c r="C223" s="1166" t="s">
        <v>354</v>
      </c>
      <c r="D223" s="1009"/>
      <c r="E223" s="1166" t="s">
        <v>356</v>
      </c>
      <c r="F223" s="1009"/>
      <c r="G223" s="1166" t="s">
        <v>314</v>
      </c>
      <c r="H223" s="1009"/>
      <c r="I223" s="1166" t="s">
        <v>312</v>
      </c>
      <c r="J223" s="1009"/>
      <c r="K223" s="1009"/>
      <c r="L223" s="1166" t="s">
        <v>314</v>
      </c>
      <c r="M223" s="1009"/>
      <c r="N223" s="1009"/>
      <c r="O223" s="1166" t="s">
        <v>315</v>
      </c>
      <c r="P223" s="1009"/>
      <c r="Q223" s="1166"/>
      <c r="R223" s="1009"/>
      <c r="S223" s="1167" t="s">
        <v>104</v>
      </c>
      <c r="T223" s="1009"/>
      <c r="U223" s="1009"/>
      <c r="V223" s="1009"/>
      <c r="W223" s="1009"/>
      <c r="X223" s="1009"/>
      <c r="Y223" s="1009"/>
      <c r="Z223" s="1009"/>
      <c r="AA223" s="1166" t="s">
        <v>305</v>
      </c>
      <c r="AB223" s="1009"/>
      <c r="AC223" s="1009"/>
      <c r="AD223" s="1009"/>
      <c r="AE223" s="1009"/>
      <c r="AF223" s="1166" t="s">
        <v>306</v>
      </c>
      <c r="AG223" s="1009"/>
      <c r="AH223" s="1009"/>
      <c r="AI223" s="531" t="s">
        <v>85</v>
      </c>
      <c r="AJ223" s="1168" t="s">
        <v>307</v>
      </c>
      <c r="AK223" s="1009"/>
      <c r="AL223" s="1009"/>
      <c r="AM223" s="1009"/>
      <c r="AN223" s="1009"/>
      <c r="AO223" s="1009"/>
      <c r="AP223" s="530">
        <v>140000000</v>
      </c>
      <c r="AQ223" s="686">
        <v>0</v>
      </c>
      <c r="AR223" s="686">
        <v>0</v>
      </c>
      <c r="AS223" s="686">
        <v>0</v>
      </c>
      <c r="AT223" s="530">
        <v>24173431</v>
      </c>
      <c r="AU223" s="530">
        <v>-24173431</v>
      </c>
      <c r="AV223" s="530">
        <v>21552178</v>
      </c>
      <c r="AW223" s="530">
        <v>2621253</v>
      </c>
      <c r="AX223" s="530">
        <v>29976835</v>
      </c>
      <c r="AY223" s="530">
        <v>-8424657</v>
      </c>
      <c r="AZ223" s="530">
        <v>29976835</v>
      </c>
      <c r="BA223" s="686">
        <v>0</v>
      </c>
      <c r="BB223" s="686">
        <v>0</v>
      </c>
    </row>
    <row r="224" spans="1:54" hidden="1" x14ac:dyDescent="0.25">
      <c r="A224" s="1166" t="s">
        <v>119</v>
      </c>
      <c r="B224" s="1009"/>
      <c r="C224" s="1166" t="s">
        <v>354</v>
      </c>
      <c r="D224" s="1009"/>
      <c r="E224" s="1166" t="s">
        <v>356</v>
      </c>
      <c r="F224" s="1009"/>
      <c r="G224" s="1166" t="s">
        <v>314</v>
      </c>
      <c r="H224" s="1009"/>
      <c r="I224" s="1166" t="s">
        <v>312</v>
      </c>
      <c r="J224" s="1009"/>
      <c r="K224" s="1009"/>
      <c r="L224" s="1166" t="s">
        <v>314</v>
      </c>
      <c r="M224" s="1009"/>
      <c r="N224" s="1009"/>
      <c r="O224" s="1166" t="s">
        <v>324</v>
      </c>
      <c r="P224" s="1009"/>
      <c r="Q224" s="1166"/>
      <c r="R224" s="1009"/>
      <c r="S224" s="1167" t="s">
        <v>361</v>
      </c>
      <c r="T224" s="1009"/>
      <c r="U224" s="1009"/>
      <c r="V224" s="1009"/>
      <c r="W224" s="1009"/>
      <c r="X224" s="1009"/>
      <c r="Y224" s="1009"/>
      <c r="Z224" s="1009"/>
      <c r="AA224" s="1166" t="s">
        <v>305</v>
      </c>
      <c r="AB224" s="1009"/>
      <c r="AC224" s="1009"/>
      <c r="AD224" s="1009"/>
      <c r="AE224" s="1009"/>
      <c r="AF224" s="1166" t="s">
        <v>306</v>
      </c>
      <c r="AG224" s="1009"/>
      <c r="AH224" s="1009"/>
      <c r="AI224" s="531" t="s">
        <v>85</v>
      </c>
      <c r="AJ224" s="1168" t="s">
        <v>307</v>
      </c>
      <c r="AK224" s="1009"/>
      <c r="AL224" s="1009"/>
      <c r="AM224" s="1009"/>
      <c r="AN224" s="1009"/>
      <c r="AO224" s="1009"/>
      <c r="AP224" s="530">
        <v>70000000</v>
      </c>
      <c r="AQ224" s="686">
        <v>0</v>
      </c>
      <c r="AR224" s="530">
        <v>70000000</v>
      </c>
      <c r="AS224" s="686">
        <v>0</v>
      </c>
      <c r="AT224" s="686">
        <v>0</v>
      </c>
      <c r="AU224" s="686">
        <v>0</v>
      </c>
      <c r="AV224" s="686">
        <v>0</v>
      </c>
      <c r="AW224" s="686">
        <v>0</v>
      </c>
      <c r="AX224" s="686">
        <v>0</v>
      </c>
      <c r="AY224" s="686">
        <v>0</v>
      </c>
      <c r="AZ224" s="686">
        <v>0</v>
      </c>
      <c r="BA224" s="686">
        <v>0</v>
      </c>
      <c r="BB224" s="686">
        <v>0</v>
      </c>
    </row>
    <row r="225" spans="1:54" hidden="1" x14ac:dyDescent="0.25">
      <c r="A225" s="1166" t="s">
        <v>119</v>
      </c>
      <c r="B225" s="1009"/>
      <c r="C225" s="1166" t="s">
        <v>354</v>
      </c>
      <c r="D225" s="1009"/>
      <c r="E225" s="1166" t="s">
        <v>356</v>
      </c>
      <c r="F225" s="1009"/>
      <c r="G225" s="1166" t="s">
        <v>314</v>
      </c>
      <c r="H225" s="1009"/>
      <c r="I225" s="1166" t="s">
        <v>312</v>
      </c>
      <c r="J225" s="1009"/>
      <c r="K225" s="1009"/>
      <c r="L225" s="1166" t="s">
        <v>314</v>
      </c>
      <c r="M225" s="1009"/>
      <c r="N225" s="1009"/>
      <c r="O225" s="1166" t="s">
        <v>100</v>
      </c>
      <c r="P225" s="1009"/>
      <c r="Q225" s="1166"/>
      <c r="R225" s="1009"/>
      <c r="S225" s="1167" t="s">
        <v>362</v>
      </c>
      <c r="T225" s="1009"/>
      <c r="U225" s="1009"/>
      <c r="V225" s="1009"/>
      <c r="W225" s="1009"/>
      <c r="X225" s="1009"/>
      <c r="Y225" s="1009"/>
      <c r="Z225" s="1009"/>
      <c r="AA225" s="1166" t="s">
        <v>305</v>
      </c>
      <c r="AB225" s="1009"/>
      <c r="AC225" s="1009"/>
      <c r="AD225" s="1009"/>
      <c r="AE225" s="1009"/>
      <c r="AF225" s="1166" t="s">
        <v>306</v>
      </c>
      <c r="AG225" s="1009"/>
      <c r="AH225" s="1009"/>
      <c r="AI225" s="531" t="s">
        <v>85</v>
      </c>
      <c r="AJ225" s="1168" t="s">
        <v>307</v>
      </c>
      <c r="AK225" s="1009"/>
      <c r="AL225" s="1009"/>
      <c r="AM225" s="1009"/>
      <c r="AN225" s="1009"/>
      <c r="AO225" s="1009"/>
      <c r="AP225" s="530">
        <v>82300000</v>
      </c>
      <c r="AQ225" s="686">
        <v>0</v>
      </c>
      <c r="AR225" s="530">
        <v>78440540</v>
      </c>
      <c r="AS225" s="686">
        <v>0</v>
      </c>
      <c r="AT225" s="686">
        <v>0</v>
      </c>
      <c r="AU225" s="686">
        <v>0</v>
      </c>
      <c r="AV225" s="686">
        <v>0</v>
      </c>
      <c r="AW225" s="686">
        <v>0</v>
      </c>
      <c r="AX225" s="686">
        <v>0</v>
      </c>
      <c r="AY225" s="686">
        <v>0</v>
      </c>
      <c r="AZ225" s="686">
        <v>0</v>
      </c>
      <c r="BA225" s="686">
        <v>0</v>
      </c>
      <c r="BB225" s="686">
        <v>0</v>
      </c>
    </row>
    <row r="226" spans="1:54" hidden="1" x14ac:dyDescent="0.25">
      <c r="A226" s="1166" t="s">
        <v>119</v>
      </c>
      <c r="B226" s="1009"/>
      <c r="C226" s="1166" t="s">
        <v>354</v>
      </c>
      <c r="D226" s="1009"/>
      <c r="E226" s="1166" t="s">
        <v>356</v>
      </c>
      <c r="F226" s="1009"/>
      <c r="G226" s="1166" t="s">
        <v>321</v>
      </c>
      <c r="H226" s="1009"/>
      <c r="I226" s="1166"/>
      <c r="J226" s="1009"/>
      <c r="K226" s="1009"/>
      <c r="L226" s="1166"/>
      <c r="M226" s="1009"/>
      <c r="N226" s="1009"/>
      <c r="O226" s="1166"/>
      <c r="P226" s="1009"/>
      <c r="Q226" s="1166"/>
      <c r="R226" s="1009"/>
      <c r="S226" s="1167" t="s">
        <v>352</v>
      </c>
      <c r="T226" s="1009"/>
      <c r="U226" s="1009"/>
      <c r="V226" s="1009"/>
      <c r="W226" s="1009"/>
      <c r="X226" s="1009"/>
      <c r="Y226" s="1009"/>
      <c r="Z226" s="1009"/>
      <c r="AA226" s="1166" t="s">
        <v>305</v>
      </c>
      <c r="AB226" s="1009"/>
      <c r="AC226" s="1009"/>
      <c r="AD226" s="1009"/>
      <c r="AE226" s="1009"/>
      <c r="AF226" s="1166" t="s">
        <v>306</v>
      </c>
      <c r="AG226" s="1009"/>
      <c r="AH226" s="1009"/>
      <c r="AI226" s="531" t="s">
        <v>85</v>
      </c>
      <c r="AJ226" s="1168" t="s">
        <v>307</v>
      </c>
      <c r="AK226" s="1009"/>
      <c r="AL226" s="1009"/>
      <c r="AM226" s="1009"/>
      <c r="AN226" s="1009"/>
      <c r="AO226" s="1009"/>
      <c r="AP226" s="530">
        <v>3500000000</v>
      </c>
      <c r="AQ226" s="530">
        <v>110000000</v>
      </c>
      <c r="AR226" s="530">
        <v>325633119</v>
      </c>
      <c r="AS226" s="530">
        <v>-650000000</v>
      </c>
      <c r="AT226" s="530">
        <v>155117561</v>
      </c>
      <c r="AU226" s="530">
        <v>-45117561</v>
      </c>
      <c r="AV226" s="530">
        <v>131594818</v>
      </c>
      <c r="AW226" s="530">
        <v>23522743</v>
      </c>
      <c r="AX226" s="530">
        <v>136193356</v>
      </c>
      <c r="AY226" s="530">
        <v>-4598538</v>
      </c>
      <c r="AZ226" s="530">
        <v>136193356</v>
      </c>
      <c r="BA226" s="686">
        <v>0</v>
      </c>
      <c r="BB226" s="686">
        <v>0</v>
      </c>
    </row>
    <row r="227" spans="1:54" hidden="1" x14ac:dyDescent="0.25">
      <c r="A227" s="1170" t="s">
        <v>119</v>
      </c>
      <c r="B227" s="1009"/>
      <c r="C227" s="1170" t="s">
        <v>354</v>
      </c>
      <c r="D227" s="1009"/>
      <c r="E227" s="1170" t="s">
        <v>356</v>
      </c>
      <c r="F227" s="1009"/>
      <c r="G227" s="1170" t="s">
        <v>321</v>
      </c>
      <c r="H227" s="1009"/>
      <c r="I227" s="1170" t="s">
        <v>312</v>
      </c>
      <c r="J227" s="1009"/>
      <c r="K227" s="1009"/>
      <c r="L227" s="1170"/>
      <c r="M227" s="1009"/>
      <c r="N227" s="1009"/>
      <c r="O227" s="1170"/>
      <c r="P227" s="1009"/>
      <c r="Q227" s="1170"/>
      <c r="R227" s="1009"/>
      <c r="S227" s="1169" t="s">
        <v>352</v>
      </c>
      <c r="T227" s="1009"/>
      <c r="U227" s="1009"/>
      <c r="V227" s="1009"/>
      <c r="W227" s="1009"/>
      <c r="X227" s="1009"/>
      <c r="Y227" s="1009"/>
      <c r="Z227" s="1009"/>
      <c r="AA227" s="1170" t="s">
        <v>305</v>
      </c>
      <c r="AB227" s="1009"/>
      <c r="AC227" s="1009"/>
      <c r="AD227" s="1009"/>
      <c r="AE227" s="1009"/>
      <c r="AF227" s="1170" t="s">
        <v>306</v>
      </c>
      <c r="AG227" s="1009"/>
      <c r="AH227" s="1009"/>
      <c r="AI227" s="534" t="s">
        <v>85</v>
      </c>
      <c r="AJ227" s="1171" t="s">
        <v>307</v>
      </c>
      <c r="AK227" s="1009"/>
      <c r="AL227" s="1009"/>
      <c r="AM227" s="1009"/>
      <c r="AN227" s="1009"/>
      <c r="AO227" s="1009"/>
      <c r="AP227" s="533">
        <v>2500000000</v>
      </c>
      <c r="AQ227" s="533">
        <v>110000000</v>
      </c>
      <c r="AR227" s="533">
        <v>325633119</v>
      </c>
      <c r="AS227" s="685">
        <v>0</v>
      </c>
      <c r="AT227" s="533">
        <v>155117561</v>
      </c>
      <c r="AU227" s="533">
        <v>-45117561</v>
      </c>
      <c r="AV227" s="533">
        <v>131594818</v>
      </c>
      <c r="AW227" s="533">
        <v>23522743</v>
      </c>
      <c r="AX227" s="533">
        <v>136193356</v>
      </c>
      <c r="AY227" s="533">
        <v>-4598538</v>
      </c>
      <c r="AZ227" s="533">
        <v>136193356</v>
      </c>
      <c r="BA227" s="685">
        <v>0</v>
      </c>
      <c r="BB227" s="685">
        <v>0</v>
      </c>
    </row>
    <row r="228" spans="1:54" hidden="1" x14ac:dyDescent="0.25">
      <c r="A228" s="1170" t="s">
        <v>119</v>
      </c>
      <c r="B228" s="1009"/>
      <c r="C228" s="1170" t="s">
        <v>354</v>
      </c>
      <c r="D228" s="1009"/>
      <c r="E228" s="1170" t="s">
        <v>356</v>
      </c>
      <c r="F228" s="1009"/>
      <c r="G228" s="1170" t="s">
        <v>321</v>
      </c>
      <c r="H228" s="1009"/>
      <c r="I228" s="1170" t="s">
        <v>312</v>
      </c>
      <c r="J228" s="1009"/>
      <c r="K228" s="1009"/>
      <c r="L228" s="1170" t="s">
        <v>311</v>
      </c>
      <c r="M228" s="1009"/>
      <c r="N228" s="1009"/>
      <c r="O228" s="1170"/>
      <c r="P228" s="1009"/>
      <c r="Q228" s="1170"/>
      <c r="R228" s="1009"/>
      <c r="S228" s="1169" t="s">
        <v>363</v>
      </c>
      <c r="T228" s="1009"/>
      <c r="U228" s="1009"/>
      <c r="V228" s="1009"/>
      <c r="W228" s="1009"/>
      <c r="X228" s="1009"/>
      <c r="Y228" s="1009"/>
      <c r="Z228" s="1009"/>
      <c r="AA228" s="1170" t="s">
        <v>305</v>
      </c>
      <c r="AB228" s="1009"/>
      <c r="AC228" s="1009"/>
      <c r="AD228" s="1009"/>
      <c r="AE228" s="1009"/>
      <c r="AF228" s="1170" t="s">
        <v>306</v>
      </c>
      <c r="AG228" s="1009"/>
      <c r="AH228" s="1009"/>
      <c r="AI228" s="534" t="s">
        <v>85</v>
      </c>
      <c r="AJ228" s="1171" t="s">
        <v>307</v>
      </c>
      <c r="AK228" s="1009"/>
      <c r="AL228" s="1009"/>
      <c r="AM228" s="1009"/>
      <c r="AN228" s="1009"/>
      <c r="AO228" s="1009"/>
      <c r="AP228" s="685">
        <v>0</v>
      </c>
      <c r="AQ228" s="685">
        <v>0</v>
      </c>
      <c r="AR228" s="685">
        <v>0</v>
      </c>
      <c r="AS228" s="685">
        <v>0</v>
      </c>
      <c r="AT228" s="685">
        <v>0</v>
      </c>
      <c r="AU228" s="685">
        <v>0</v>
      </c>
      <c r="AV228" s="685">
        <v>0</v>
      </c>
      <c r="AW228" s="685">
        <v>0</v>
      </c>
      <c r="AX228" s="685">
        <v>0</v>
      </c>
      <c r="AY228" s="685">
        <v>0</v>
      </c>
      <c r="AZ228" s="685">
        <v>0</v>
      </c>
      <c r="BA228" s="685">
        <v>0</v>
      </c>
      <c r="BB228" s="685">
        <v>0</v>
      </c>
    </row>
    <row r="229" spans="1:54" hidden="1" x14ac:dyDescent="0.25">
      <c r="A229" s="1166" t="s">
        <v>119</v>
      </c>
      <c r="B229" s="1009"/>
      <c r="C229" s="1166" t="s">
        <v>354</v>
      </c>
      <c r="D229" s="1009"/>
      <c r="E229" s="1166" t="s">
        <v>356</v>
      </c>
      <c r="F229" s="1009"/>
      <c r="G229" s="1166" t="s">
        <v>321</v>
      </c>
      <c r="H229" s="1009"/>
      <c r="I229" s="1166" t="s">
        <v>312</v>
      </c>
      <c r="J229" s="1009"/>
      <c r="K229" s="1009"/>
      <c r="L229" s="1166" t="s">
        <v>311</v>
      </c>
      <c r="M229" s="1009"/>
      <c r="N229" s="1009"/>
      <c r="O229" s="1166" t="s">
        <v>315</v>
      </c>
      <c r="P229" s="1009"/>
      <c r="Q229" s="1166"/>
      <c r="R229" s="1009"/>
      <c r="S229" s="1167" t="s">
        <v>104</v>
      </c>
      <c r="T229" s="1009"/>
      <c r="U229" s="1009"/>
      <c r="V229" s="1009"/>
      <c r="W229" s="1009"/>
      <c r="X229" s="1009"/>
      <c r="Y229" s="1009"/>
      <c r="Z229" s="1009"/>
      <c r="AA229" s="1166" t="s">
        <v>305</v>
      </c>
      <c r="AB229" s="1009"/>
      <c r="AC229" s="1009"/>
      <c r="AD229" s="1009"/>
      <c r="AE229" s="1009"/>
      <c r="AF229" s="1166" t="s">
        <v>306</v>
      </c>
      <c r="AG229" s="1009"/>
      <c r="AH229" s="1009"/>
      <c r="AI229" s="531" t="s">
        <v>85</v>
      </c>
      <c r="AJ229" s="1168" t="s">
        <v>307</v>
      </c>
      <c r="AK229" s="1009"/>
      <c r="AL229" s="1009"/>
      <c r="AM229" s="1009"/>
      <c r="AN229" s="1009"/>
      <c r="AO229" s="1009"/>
      <c r="AP229" s="686">
        <v>0</v>
      </c>
      <c r="AQ229" s="686">
        <v>0</v>
      </c>
      <c r="AR229" s="686">
        <v>0</v>
      </c>
      <c r="AS229" s="686">
        <v>0</v>
      </c>
      <c r="AT229" s="686">
        <v>0</v>
      </c>
      <c r="AU229" s="686">
        <v>0</v>
      </c>
      <c r="AV229" s="686">
        <v>0</v>
      </c>
      <c r="AW229" s="686">
        <v>0</v>
      </c>
      <c r="AX229" s="686">
        <v>0</v>
      </c>
      <c r="AY229" s="686">
        <v>0</v>
      </c>
      <c r="AZ229" s="686">
        <v>0</v>
      </c>
      <c r="BA229" s="686">
        <v>0</v>
      </c>
      <c r="BB229" s="686">
        <v>0</v>
      </c>
    </row>
    <row r="230" spans="1:54" hidden="1" x14ac:dyDescent="0.25">
      <c r="A230" s="1170" t="s">
        <v>119</v>
      </c>
      <c r="B230" s="1009"/>
      <c r="C230" s="1170" t="s">
        <v>354</v>
      </c>
      <c r="D230" s="1009"/>
      <c r="E230" s="1170" t="s">
        <v>356</v>
      </c>
      <c r="F230" s="1009"/>
      <c r="G230" s="1170" t="s">
        <v>321</v>
      </c>
      <c r="H230" s="1009"/>
      <c r="I230" s="1170" t="s">
        <v>312</v>
      </c>
      <c r="J230" s="1009"/>
      <c r="K230" s="1009"/>
      <c r="L230" s="1170" t="s">
        <v>314</v>
      </c>
      <c r="M230" s="1009"/>
      <c r="N230" s="1009"/>
      <c r="O230" s="1170"/>
      <c r="P230" s="1009"/>
      <c r="Q230" s="1170"/>
      <c r="R230" s="1009"/>
      <c r="S230" s="1169" t="s">
        <v>358</v>
      </c>
      <c r="T230" s="1009"/>
      <c r="U230" s="1009"/>
      <c r="V230" s="1009"/>
      <c r="W230" s="1009"/>
      <c r="X230" s="1009"/>
      <c r="Y230" s="1009"/>
      <c r="Z230" s="1009"/>
      <c r="AA230" s="1170" t="s">
        <v>305</v>
      </c>
      <c r="AB230" s="1009"/>
      <c r="AC230" s="1009"/>
      <c r="AD230" s="1009"/>
      <c r="AE230" s="1009"/>
      <c r="AF230" s="1170" t="s">
        <v>306</v>
      </c>
      <c r="AG230" s="1009"/>
      <c r="AH230" s="1009"/>
      <c r="AI230" s="534" t="s">
        <v>85</v>
      </c>
      <c r="AJ230" s="1171" t="s">
        <v>307</v>
      </c>
      <c r="AK230" s="1009"/>
      <c r="AL230" s="1009"/>
      <c r="AM230" s="1009"/>
      <c r="AN230" s="1009"/>
      <c r="AO230" s="1009"/>
      <c r="AP230" s="533">
        <v>2500000000</v>
      </c>
      <c r="AQ230" s="533">
        <v>110000000</v>
      </c>
      <c r="AR230" s="533">
        <v>325633119</v>
      </c>
      <c r="AS230" s="685">
        <v>0</v>
      </c>
      <c r="AT230" s="533">
        <v>155117561</v>
      </c>
      <c r="AU230" s="533">
        <v>-45117561</v>
      </c>
      <c r="AV230" s="533">
        <v>131594818</v>
      </c>
      <c r="AW230" s="533">
        <v>23522743</v>
      </c>
      <c r="AX230" s="533">
        <v>136193356</v>
      </c>
      <c r="AY230" s="533">
        <v>-4598538</v>
      </c>
      <c r="AZ230" s="533">
        <v>136193356</v>
      </c>
      <c r="BA230" s="685">
        <v>0</v>
      </c>
      <c r="BB230" s="685">
        <v>0</v>
      </c>
    </row>
    <row r="231" spans="1:54" hidden="1" x14ac:dyDescent="0.25">
      <c r="A231" s="1166" t="s">
        <v>119</v>
      </c>
      <c r="B231" s="1009"/>
      <c r="C231" s="1166" t="s">
        <v>354</v>
      </c>
      <c r="D231" s="1009"/>
      <c r="E231" s="1166" t="s">
        <v>356</v>
      </c>
      <c r="F231" s="1009"/>
      <c r="G231" s="1166" t="s">
        <v>321</v>
      </c>
      <c r="H231" s="1009"/>
      <c r="I231" s="1166" t="s">
        <v>312</v>
      </c>
      <c r="J231" s="1009"/>
      <c r="K231" s="1009"/>
      <c r="L231" s="1166" t="s">
        <v>314</v>
      </c>
      <c r="M231" s="1009"/>
      <c r="N231" s="1009"/>
      <c r="O231" s="1166" t="s">
        <v>311</v>
      </c>
      <c r="P231" s="1009"/>
      <c r="Q231" s="1166"/>
      <c r="R231" s="1009"/>
      <c r="S231" s="1167" t="s">
        <v>364</v>
      </c>
      <c r="T231" s="1009"/>
      <c r="U231" s="1009"/>
      <c r="V231" s="1009"/>
      <c r="W231" s="1009"/>
      <c r="X231" s="1009"/>
      <c r="Y231" s="1009"/>
      <c r="Z231" s="1009"/>
      <c r="AA231" s="1166" t="s">
        <v>305</v>
      </c>
      <c r="AB231" s="1009"/>
      <c r="AC231" s="1009"/>
      <c r="AD231" s="1009"/>
      <c r="AE231" s="1009"/>
      <c r="AF231" s="1166" t="s">
        <v>306</v>
      </c>
      <c r="AG231" s="1009"/>
      <c r="AH231" s="1009"/>
      <c r="AI231" s="531" t="s">
        <v>85</v>
      </c>
      <c r="AJ231" s="1168" t="s">
        <v>307</v>
      </c>
      <c r="AK231" s="1009"/>
      <c r="AL231" s="1009"/>
      <c r="AM231" s="1009"/>
      <c r="AN231" s="1009"/>
      <c r="AO231" s="1009"/>
      <c r="AP231" s="530">
        <v>1000000000</v>
      </c>
      <c r="AQ231" s="530">
        <v>110000000</v>
      </c>
      <c r="AR231" s="530">
        <v>95633119</v>
      </c>
      <c r="AS231" s="686">
        <v>0</v>
      </c>
      <c r="AT231" s="530">
        <v>53420800</v>
      </c>
      <c r="AU231" s="530">
        <v>56579200</v>
      </c>
      <c r="AV231" s="530">
        <v>82438827</v>
      </c>
      <c r="AW231" s="530">
        <v>-29018027</v>
      </c>
      <c r="AX231" s="530">
        <v>82438827</v>
      </c>
      <c r="AY231" s="686">
        <v>0</v>
      </c>
      <c r="AZ231" s="530">
        <v>82438827</v>
      </c>
      <c r="BA231" s="686">
        <v>0</v>
      </c>
      <c r="BB231" s="686">
        <v>0</v>
      </c>
    </row>
    <row r="232" spans="1:54" hidden="1" x14ac:dyDescent="0.25">
      <c r="A232" s="1166" t="s">
        <v>119</v>
      </c>
      <c r="B232" s="1009"/>
      <c r="C232" s="1166" t="s">
        <v>354</v>
      </c>
      <c r="D232" s="1009"/>
      <c r="E232" s="1166" t="s">
        <v>356</v>
      </c>
      <c r="F232" s="1009"/>
      <c r="G232" s="1166" t="s">
        <v>321</v>
      </c>
      <c r="H232" s="1009"/>
      <c r="I232" s="1166" t="s">
        <v>312</v>
      </c>
      <c r="J232" s="1009"/>
      <c r="K232" s="1009"/>
      <c r="L232" s="1166" t="s">
        <v>314</v>
      </c>
      <c r="M232" s="1009"/>
      <c r="N232" s="1009"/>
      <c r="O232" s="1166" t="s">
        <v>314</v>
      </c>
      <c r="P232" s="1009"/>
      <c r="Q232" s="1166"/>
      <c r="R232" s="1009"/>
      <c r="S232" s="1167" t="s">
        <v>359</v>
      </c>
      <c r="T232" s="1009"/>
      <c r="U232" s="1009"/>
      <c r="V232" s="1009"/>
      <c r="W232" s="1009"/>
      <c r="X232" s="1009"/>
      <c r="Y232" s="1009"/>
      <c r="Z232" s="1009"/>
      <c r="AA232" s="1166" t="s">
        <v>305</v>
      </c>
      <c r="AB232" s="1009"/>
      <c r="AC232" s="1009"/>
      <c r="AD232" s="1009"/>
      <c r="AE232" s="1009"/>
      <c r="AF232" s="1166" t="s">
        <v>306</v>
      </c>
      <c r="AG232" s="1009"/>
      <c r="AH232" s="1009"/>
      <c r="AI232" s="531" t="s">
        <v>85</v>
      </c>
      <c r="AJ232" s="1168" t="s">
        <v>307</v>
      </c>
      <c r="AK232" s="1009"/>
      <c r="AL232" s="1009"/>
      <c r="AM232" s="1009"/>
      <c r="AN232" s="1009"/>
      <c r="AO232" s="1009"/>
      <c r="AP232" s="530">
        <v>550000000</v>
      </c>
      <c r="AQ232" s="686">
        <v>0</v>
      </c>
      <c r="AR232" s="530">
        <v>130000000</v>
      </c>
      <c r="AS232" s="686">
        <v>0</v>
      </c>
      <c r="AT232" s="686">
        <v>0</v>
      </c>
      <c r="AU232" s="686">
        <v>0</v>
      </c>
      <c r="AV232" s="686">
        <v>0</v>
      </c>
      <c r="AW232" s="686">
        <v>0</v>
      </c>
      <c r="AX232" s="686">
        <v>0</v>
      </c>
      <c r="AY232" s="686">
        <v>0</v>
      </c>
      <c r="AZ232" s="686">
        <v>0</v>
      </c>
      <c r="BA232" s="686">
        <v>0</v>
      </c>
      <c r="BB232" s="686">
        <v>0</v>
      </c>
    </row>
    <row r="233" spans="1:54" hidden="1" x14ac:dyDescent="0.25">
      <c r="A233" s="1166" t="s">
        <v>119</v>
      </c>
      <c r="B233" s="1009"/>
      <c r="C233" s="1166" t="s">
        <v>354</v>
      </c>
      <c r="D233" s="1009"/>
      <c r="E233" s="1166" t="s">
        <v>356</v>
      </c>
      <c r="F233" s="1009"/>
      <c r="G233" s="1166" t="s">
        <v>321</v>
      </c>
      <c r="H233" s="1009"/>
      <c r="I233" s="1166" t="s">
        <v>312</v>
      </c>
      <c r="J233" s="1009"/>
      <c r="K233" s="1009"/>
      <c r="L233" s="1166" t="s">
        <v>314</v>
      </c>
      <c r="M233" s="1009"/>
      <c r="N233" s="1009"/>
      <c r="O233" s="1166" t="s">
        <v>321</v>
      </c>
      <c r="P233" s="1009"/>
      <c r="Q233" s="1166"/>
      <c r="R233" s="1009"/>
      <c r="S233" s="1167" t="s">
        <v>360</v>
      </c>
      <c r="T233" s="1009"/>
      <c r="U233" s="1009"/>
      <c r="V233" s="1009"/>
      <c r="W233" s="1009"/>
      <c r="X233" s="1009"/>
      <c r="Y233" s="1009"/>
      <c r="Z233" s="1009"/>
      <c r="AA233" s="1166" t="s">
        <v>305</v>
      </c>
      <c r="AB233" s="1009"/>
      <c r="AC233" s="1009"/>
      <c r="AD233" s="1009"/>
      <c r="AE233" s="1009"/>
      <c r="AF233" s="1166" t="s">
        <v>306</v>
      </c>
      <c r="AG233" s="1009"/>
      <c r="AH233" s="1009"/>
      <c r="AI233" s="531" t="s">
        <v>85</v>
      </c>
      <c r="AJ233" s="1168" t="s">
        <v>307</v>
      </c>
      <c r="AK233" s="1009"/>
      <c r="AL233" s="1009"/>
      <c r="AM233" s="1009"/>
      <c r="AN233" s="1009"/>
      <c r="AO233" s="1009"/>
      <c r="AP233" s="530">
        <v>250000000</v>
      </c>
      <c r="AQ233" s="686">
        <v>0</v>
      </c>
      <c r="AR233" s="686">
        <v>0</v>
      </c>
      <c r="AS233" s="686">
        <v>0</v>
      </c>
      <c r="AT233" s="686">
        <v>0</v>
      </c>
      <c r="AU233" s="686">
        <v>0</v>
      </c>
      <c r="AV233" s="686">
        <v>0</v>
      </c>
      <c r="AW233" s="686">
        <v>0</v>
      </c>
      <c r="AX233" s="686">
        <v>0</v>
      </c>
      <c r="AY233" s="686">
        <v>0</v>
      </c>
      <c r="AZ233" s="686">
        <v>0</v>
      </c>
      <c r="BA233" s="686">
        <v>0</v>
      </c>
      <c r="BB233" s="686">
        <v>0</v>
      </c>
    </row>
    <row r="234" spans="1:54" hidden="1" x14ac:dyDescent="0.25">
      <c r="A234" s="1166" t="s">
        <v>119</v>
      </c>
      <c r="B234" s="1009"/>
      <c r="C234" s="1166" t="s">
        <v>354</v>
      </c>
      <c r="D234" s="1009"/>
      <c r="E234" s="1166" t="s">
        <v>356</v>
      </c>
      <c r="F234" s="1009"/>
      <c r="G234" s="1166" t="s">
        <v>321</v>
      </c>
      <c r="H234" s="1009"/>
      <c r="I234" s="1166" t="s">
        <v>312</v>
      </c>
      <c r="J234" s="1009"/>
      <c r="K234" s="1009"/>
      <c r="L234" s="1166" t="s">
        <v>314</v>
      </c>
      <c r="M234" s="1009"/>
      <c r="N234" s="1009"/>
      <c r="O234" s="1166" t="s">
        <v>315</v>
      </c>
      <c r="P234" s="1009"/>
      <c r="Q234" s="1166"/>
      <c r="R234" s="1009"/>
      <c r="S234" s="1167" t="s">
        <v>104</v>
      </c>
      <c r="T234" s="1009"/>
      <c r="U234" s="1009"/>
      <c r="V234" s="1009"/>
      <c r="W234" s="1009"/>
      <c r="X234" s="1009"/>
      <c r="Y234" s="1009"/>
      <c r="Z234" s="1009"/>
      <c r="AA234" s="1166" t="s">
        <v>305</v>
      </c>
      <c r="AB234" s="1009"/>
      <c r="AC234" s="1009"/>
      <c r="AD234" s="1009"/>
      <c r="AE234" s="1009"/>
      <c r="AF234" s="1166" t="s">
        <v>306</v>
      </c>
      <c r="AG234" s="1009"/>
      <c r="AH234" s="1009"/>
      <c r="AI234" s="531" t="s">
        <v>85</v>
      </c>
      <c r="AJ234" s="1168" t="s">
        <v>307</v>
      </c>
      <c r="AK234" s="1009"/>
      <c r="AL234" s="1009"/>
      <c r="AM234" s="1009"/>
      <c r="AN234" s="1009"/>
      <c r="AO234" s="1009"/>
      <c r="AP234" s="530">
        <v>400000000</v>
      </c>
      <c r="AQ234" s="686">
        <v>0</v>
      </c>
      <c r="AR234" s="686">
        <v>0</v>
      </c>
      <c r="AS234" s="686">
        <v>0</v>
      </c>
      <c r="AT234" s="530">
        <v>101696761</v>
      </c>
      <c r="AU234" s="530">
        <v>-101696761</v>
      </c>
      <c r="AV234" s="530">
        <v>49155991</v>
      </c>
      <c r="AW234" s="530">
        <v>52540770</v>
      </c>
      <c r="AX234" s="530">
        <v>53754529</v>
      </c>
      <c r="AY234" s="530">
        <v>-4598538</v>
      </c>
      <c r="AZ234" s="530">
        <v>53754529</v>
      </c>
      <c r="BA234" s="686">
        <v>0</v>
      </c>
      <c r="BB234" s="686">
        <v>0</v>
      </c>
    </row>
    <row r="235" spans="1:54" hidden="1" x14ac:dyDescent="0.25">
      <c r="A235" s="1166" t="s">
        <v>119</v>
      </c>
      <c r="B235" s="1009"/>
      <c r="C235" s="1166" t="s">
        <v>354</v>
      </c>
      <c r="D235" s="1009"/>
      <c r="E235" s="1166" t="s">
        <v>356</v>
      </c>
      <c r="F235" s="1009"/>
      <c r="G235" s="1166" t="s">
        <v>321</v>
      </c>
      <c r="H235" s="1009"/>
      <c r="I235" s="1166" t="s">
        <v>312</v>
      </c>
      <c r="J235" s="1009"/>
      <c r="K235" s="1009"/>
      <c r="L235" s="1166" t="s">
        <v>314</v>
      </c>
      <c r="M235" s="1009"/>
      <c r="N235" s="1009"/>
      <c r="O235" s="1166" t="s">
        <v>324</v>
      </c>
      <c r="P235" s="1009"/>
      <c r="Q235" s="1166"/>
      <c r="R235" s="1009"/>
      <c r="S235" s="1167" t="s">
        <v>361</v>
      </c>
      <c r="T235" s="1009"/>
      <c r="U235" s="1009"/>
      <c r="V235" s="1009"/>
      <c r="W235" s="1009"/>
      <c r="X235" s="1009"/>
      <c r="Y235" s="1009"/>
      <c r="Z235" s="1009"/>
      <c r="AA235" s="1166" t="s">
        <v>305</v>
      </c>
      <c r="AB235" s="1009"/>
      <c r="AC235" s="1009"/>
      <c r="AD235" s="1009"/>
      <c r="AE235" s="1009"/>
      <c r="AF235" s="1166" t="s">
        <v>306</v>
      </c>
      <c r="AG235" s="1009"/>
      <c r="AH235" s="1009"/>
      <c r="AI235" s="531" t="s">
        <v>85</v>
      </c>
      <c r="AJ235" s="1168" t="s">
        <v>307</v>
      </c>
      <c r="AK235" s="1009"/>
      <c r="AL235" s="1009"/>
      <c r="AM235" s="1009"/>
      <c r="AN235" s="1009"/>
      <c r="AO235" s="1009"/>
      <c r="AP235" s="530">
        <v>200000000</v>
      </c>
      <c r="AQ235" s="686">
        <v>0</v>
      </c>
      <c r="AR235" s="686">
        <v>0</v>
      </c>
      <c r="AS235" s="686">
        <v>0</v>
      </c>
      <c r="AT235" s="686">
        <v>0</v>
      </c>
      <c r="AU235" s="686">
        <v>0</v>
      </c>
      <c r="AV235" s="686">
        <v>0</v>
      </c>
      <c r="AW235" s="686">
        <v>0</v>
      </c>
      <c r="AX235" s="686">
        <v>0</v>
      </c>
      <c r="AY235" s="686">
        <v>0</v>
      </c>
      <c r="AZ235" s="686">
        <v>0</v>
      </c>
      <c r="BA235" s="686">
        <v>0</v>
      </c>
      <c r="BB235" s="686">
        <v>0</v>
      </c>
    </row>
    <row r="236" spans="1:54" hidden="1" x14ac:dyDescent="0.25">
      <c r="A236" s="1166" t="s">
        <v>119</v>
      </c>
      <c r="B236" s="1009"/>
      <c r="C236" s="1166" t="s">
        <v>354</v>
      </c>
      <c r="D236" s="1009"/>
      <c r="E236" s="1166" t="s">
        <v>356</v>
      </c>
      <c r="F236" s="1009"/>
      <c r="G236" s="1166" t="s">
        <v>321</v>
      </c>
      <c r="H236" s="1009"/>
      <c r="I236" s="1166" t="s">
        <v>312</v>
      </c>
      <c r="J236" s="1009"/>
      <c r="K236" s="1009"/>
      <c r="L236" s="1166" t="s">
        <v>314</v>
      </c>
      <c r="M236" s="1009"/>
      <c r="N236" s="1009"/>
      <c r="O236" s="1166" t="s">
        <v>100</v>
      </c>
      <c r="P236" s="1009"/>
      <c r="Q236" s="1166"/>
      <c r="R236" s="1009"/>
      <c r="S236" s="1167" t="s">
        <v>362</v>
      </c>
      <c r="T236" s="1009"/>
      <c r="U236" s="1009"/>
      <c r="V236" s="1009"/>
      <c r="W236" s="1009"/>
      <c r="X236" s="1009"/>
      <c r="Y236" s="1009"/>
      <c r="Z236" s="1009"/>
      <c r="AA236" s="1166" t="s">
        <v>305</v>
      </c>
      <c r="AB236" s="1009"/>
      <c r="AC236" s="1009"/>
      <c r="AD236" s="1009"/>
      <c r="AE236" s="1009"/>
      <c r="AF236" s="1166" t="s">
        <v>306</v>
      </c>
      <c r="AG236" s="1009"/>
      <c r="AH236" s="1009"/>
      <c r="AI236" s="531" t="s">
        <v>85</v>
      </c>
      <c r="AJ236" s="1168" t="s">
        <v>307</v>
      </c>
      <c r="AK236" s="1009"/>
      <c r="AL236" s="1009"/>
      <c r="AM236" s="1009"/>
      <c r="AN236" s="1009"/>
      <c r="AO236" s="1009"/>
      <c r="AP236" s="530">
        <v>100000000</v>
      </c>
      <c r="AQ236" s="686">
        <v>0</v>
      </c>
      <c r="AR236" s="530">
        <v>100000000</v>
      </c>
      <c r="AS236" s="686">
        <v>0</v>
      </c>
      <c r="AT236" s="686">
        <v>0</v>
      </c>
      <c r="AU236" s="686">
        <v>0</v>
      </c>
      <c r="AV236" s="686">
        <v>0</v>
      </c>
      <c r="AW236" s="686">
        <v>0</v>
      </c>
      <c r="AX236" s="686">
        <v>0</v>
      </c>
      <c r="AY236" s="686">
        <v>0</v>
      </c>
      <c r="AZ236" s="686">
        <v>0</v>
      </c>
      <c r="BA236" s="686">
        <v>0</v>
      </c>
      <c r="BB236" s="686">
        <v>0</v>
      </c>
    </row>
    <row r="237" spans="1:54" hidden="1" x14ac:dyDescent="0.25">
      <c r="A237" s="1166" t="s">
        <v>119</v>
      </c>
      <c r="B237" s="1009"/>
      <c r="C237" s="1166" t="s">
        <v>354</v>
      </c>
      <c r="D237" s="1009"/>
      <c r="E237" s="1166" t="s">
        <v>356</v>
      </c>
      <c r="F237" s="1009"/>
      <c r="G237" s="1166" t="s">
        <v>315</v>
      </c>
      <c r="H237" s="1009"/>
      <c r="I237" s="1166"/>
      <c r="J237" s="1009"/>
      <c r="K237" s="1009"/>
      <c r="L237" s="1166"/>
      <c r="M237" s="1009"/>
      <c r="N237" s="1009"/>
      <c r="O237" s="1166"/>
      <c r="P237" s="1009"/>
      <c r="Q237" s="1166"/>
      <c r="R237" s="1009"/>
      <c r="S237" s="1167" t="s">
        <v>351</v>
      </c>
      <c r="T237" s="1009"/>
      <c r="U237" s="1009"/>
      <c r="V237" s="1009"/>
      <c r="W237" s="1009"/>
      <c r="X237" s="1009"/>
      <c r="Y237" s="1009"/>
      <c r="Z237" s="1009"/>
      <c r="AA237" s="1166" t="s">
        <v>305</v>
      </c>
      <c r="AB237" s="1009"/>
      <c r="AC237" s="1009"/>
      <c r="AD237" s="1009"/>
      <c r="AE237" s="1009"/>
      <c r="AF237" s="1166" t="s">
        <v>306</v>
      </c>
      <c r="AG237" s="1009"/>
      <c r="AH237" s="1009"/>
      <c r="AI237" s="531" t="s">
        <v>85</v>
      </c>
      <c r="AJ237" s="1168" t="s">
        <v>307</v>
      </c>
      <c r="AK237" s="1009"/>
      <c r="AL237" s="1009"/>
      <c r="AM237" s="1009"/>
      <c r="AN237" s="1009"/>
      <c r="AO237" s="1009"/>
      <c r="AP237" s="530">
        <v>900000000</v>
      </c>
      <c r="AQ237" s="530">
        <v>63500000</v>
      </c>
      <c r="AR237" s="530">
        <v>32948646</v>
      </c>
      <c r="AS237" s="686">
        <v>0</v>
      </c>
      <c r="AT237" s="530">
        <v>27233947</v>
      </c>
      <c r="AU237" s="530">
        <v>36266053</v>
      </c>
      <c r="AV237" s="530">
        <v>41540466</v>
      </c>
      <c r="AW237" s="530">
        <v>-14306519</v>
      </c>
      <c r="AX237" s="530">
        <v>41053340</v>
      </c>
      <c r="AY237" s="530">
        <v>487126</v>
      </c>
      <c r="AZ237" s="530">
        <v>41053340</v>
      </c>
      <c r="BA237" s="686">
        <v>0</v>
      </c>
      <c r="BB237" s="686">
        <v>0</v>
      </c>
    </row>
    <row r="238" spans="1:54" hidden="1" x14ac:dyDescent="0.25">
      <c r="A238" s="1170" t="s">
        <v>119</v>
      </c>
      <c r="B238" s="1009"/>
      <c r="C238" s="1170" t="s">
        <v>354</v>
      </c>
      <c r="D238" s="1009"/>
      <c r="E238" s="1170" t="s">
        <v>356</v>
      </c>
      <c r="F238" s="1009"/>
      <c r="G238" s="1170" t="s">
        <v>315</v>
      </c>
      <c r="H238" s="1009"/>
      <c r="I238" s="1170" t="s">
        <v>312</v>
      </c>
      <c r="J238" s="1009"/>
      <c r="K238" s="1009"/>
      <c r="L238" s="1170"/>
      <c r="M238" s="1009"/>
      <c r="N238" s="1009"/>
      <c r="O238" s="1170"/>
      <c r="P238" s="1009"/>
      <c r="Q238" s="1170"/>
      <c r="R238" s="1009"/>
      <c r="S238" s="1169" t="s">
        <v>351</v>
      </c>
      <c r="T238" s="1009"/>
      <c r="U238" s="1009"/>
      <c r="V238" s="1009"/>
      <c r="W238" s="1009"/>
      <c r="X238" s="1009"/>
      <c r="Y238" s="1009"/>
      <c r="Z238" s="1009"/>
      <c r="AA238" s="1170" t="s">
        <v>305</v>
      </c>
      <c r="AB238" s="1009"/>
      <c r="AC238" s="1009"/>
      <c r="AD238" s="1009"/>
      <c r="AE238" s="1009"/>
      <c r="AF238" s="1170" t="s">
        <v>306</v>
      </c>
      <c r="AG238" s="1009"/>
      <c r="AH238" s="1009"/>
      <c r="AI238" s="534" t="s">
        <v>85</v>
      </c>
      <c r="AJ238" s="1171" t="s">
        <v>307</v>
      </c>
      <c r="AK238" s="1009"/>
      <c r="AL238" s="1009"/>
      <c r="AM238" s="1009"/>
      <c r="AN238" s="1009"/>
      <c r="AO238" s="1009"/>
      <c r="AP238" s="533">
        <v>600000000</v>
      </c>
      <c r="AQ238" s="533">
        <v>63500000</v>
      </c>
      <c r="AR238" s="533">
        <v>32948646</v>
      </c>
      <c r="AS238" s="685">
        <v>0</v>
      </c>
      <c r="AT238" s="533">
        <v>27233947</v>
      </c>
      <c r="AU238" s="533">
        <v>36266053</v>
      </c>
      <c r="AV238" s="533">
        <v>41540466</v>
      </c>
      <c r="AW238" s="533">
        <v>-14306519</v>
      </c>
      <c r="AX238" s="533">
        <v>41053340</v>
      </c>
      <c r="AY238" s="533">
        <v>487126</v>
      </c>
      <c r="AZ238" s="533">
        <v>41053340</v>
      </c>
      <c r="BA238" s="685">
        <v>0</v>
      </c>
      <c r="BB238" s="685">
        <v>0</v>
      </c>
    </row>
    <row r="239" spans="1:54" hidden="1" x14ac:dyDescent="0.25">
      <c r="A239" s="1170" t="s">
        <v>119</v>
      </c>
      <c r="B239" s="1009"/>
      <c r="C239" s="1170" t="s">
        <v>354</v>
      </c>
      <c r="D239" s="1009"/>
      <c r="E239" s="1170" t="s">
        <v>356</v>
      </c>
      <c r="F239" s="1009"/>
      <c r="G239" s="1170" t="s">
        <v>315</v>
      </c>
      <c r="H239" s="1009"/>
      <c r="I239" s="1170" t="s">
        <v>312</v>
      </c>
      <c r="J239" s="1009"/>
      <c r="K239" s="1009"/>
      <c r="L239" s="1170" t="s">
        <v>314</v>
      </c>
      <c r="M239" s="1009"/>
      <c r="N239" s="1009"/>
      <c r="O239" s="1170"/>
      <c r="P239" s="1009"/>
      <c r="Q239" s="1170"/>
      <c r="R239" s="1009"/>
      <c r="S239" s="1169" t="s">
        <v>358</v>
      </c>
      <c r="T239" s="1009"/>
      <c r="U239" s="1009"/>
      <c r="V239" s="1009"/>
      <c r="W239" s="1009"/>
      <c r="X239" s="1009"/>
      <c r="Y239" s="1009"/>
      <c r="Z239" s="1009"/>
      <c r="AA239" s="1170" t="s">
        <v>305</v>
      </c>
      <c r="AB239" s="1009"/>
      <c r="AC239" s="1009"/>
      <c r="AD239" s="1009"/>
      <c r="AE239" s="1009"/>
      <c r="AF239" s="1170" t="s">
        <v>306</v>
      </c>
      <c r="AG239" s="1009"/>
      <c r="AH239" s="1009"/>
      <c r="AI239" s="534" t="s">
        <v>85</v>
      </c>
      <c r="AJ239" s="1171" t="s">
        <v>307</v>
      </c>
      <c r="AK239" s="1009"/>
      <c r="AL239" s="1009"/>
      <c r="AM239" s="1009"/>
      <c r="AN239" s="1009"/>
      <c r="AO239" s="1009"/>
      <c r="AP239" s="533">
        <v>600000000</v>
      </c>
      <c r="AQ239" s="533">
        <v>63500000</v>
      </c>
      <c r="AR239" s="533">
        <v>32948646</v>
      </c>
      <c r="AS239" s="685">
        <v>0</v>
      </c>
      <c r="AT239" s="533">
        <v>27233947</v>
      </c>
      <c r="AU239" s="533">
        <v>36266053</v>
      </c>
      <c r="AV239" s="533">
        <v>41540466</v>
      </c>
      <c r="AW239" s="533">
        <v>-14306519</v>
      </c>
      <c r="AX239" s="533">
        <v>41053340</v>
      </c>
      <c r="AY239" s="533">
        <v>487126</v>
      </c>
      <c r="AZ239" s="533">
        <v>41053340</v>
      </c>
      <c r="BA239" s="685">
        <v>0</v>
      </c>
      <c r="BB239" s="685">
        <v>0</v>
      </c>
    </row>
    <row r="240" spans="1:54" hidden="1" x14ac:dyDescent="0.25">
      <c r="A240" s="1166" t="s">
        <v>119</v>
      </c>
      <c r="B240" s="1009"/>
      <c r="C240" s="1166" t="s">
        <v>354</v>
      </c>
      <c r="D240" s="1009"/>
      <c r="E240" s="1166" t="s">
        <v>356</v>
      </c>
      <c r="F240" s="1009"/>
      <c r="G240" s="1166" t="s">
        <v>315</v>
      </c>
      <c r="H240" s="1009"/>
      <c r="I240" s="1166" t="s">
        <v>312</v>
      </c>
      <c r="J240" s="1009"/>
      <c r="K240" s="1009"/>
      <c r="L240" s="1166" t="s">
        <v>314</v>
      </c>
      <c r="M240" s="1009"/>
      <c r="N240" s="1009"/>
      <c r="O240" s="1166" t="s">
        <v>311</v>
      </c>
      <c r="P240" s="1009"/>
      <c r="Q240" s="1166"/>
      <c r="R240" s="1009"/>
      <c r="S240" s="1167" t="s">
        <v>364</v>
      </c>
      <c r="T240" s="1009"/>
      <c r="U240" s="1009"/>
      <c r="V240" s="1009"/>
      <c r="W240" s="1009"/>
      <c r="X240" s="1009"/>
      <c r="Y240" s="1009"/>
      <c r="Z240" s="1009"/>
      <c r="AA240" s="1166" t="s">
        <v>305</v>
      </c>
      <c r="AB240" s="1009"/>
      <c r="AC240" s="1009"/>
      <c r="AD240" s="1009"/>
      <c r="AE240" s="1009"/>
      <c r="AF240" s="1166" t="s">
        <v>306</v>
      </c>
      <c r="AG240" s="1009"/>
      <c r="AH240" s="1009"/>
      <c r="AI240" s="531" t="s">
        <v>85</v>
      </c>
      <c r="AJ240" s="1168" t="s">
        <v>307</v>
      </c>
      <c r="AK240" s="1009"/>
      <c r="AL240" s="1009"/>
      <c r="AM240" s="1009"/>
      <c r="AN240" s="1009"/>
      <c r="AO240" s="1009"/>
      <c r="AP240" s="530">
        <v>313318843</v>
      </c>
      <c r="AQ240" s="530">
        <v>63500000</v>
      </c>
      <c r="AR240" s="530">
        <v>28583944</v>
      </c>
      <c r="AS240" s="686">
        <v>0</v>
      </c>
      <c r="AT240" s="686">
        <v>0</v>
      </c>
      <c r="AU240" s="530">
        <v>63500000</v>
      </c>
      <c r="AV240" s="530">
        <v>29904183</v>
      </c>
      <c r="AW240" s="530">
        <v>-29904183</v>
      </c>
      <c r="AX240" s="530">
        <v>29904183</v>
      </c>
      <c r="AY240" s="686">
        <v>0</v>
      </c>
      <c r="AZ240" s="530">
        <v>29904183</v>
      </c>
      <c r="BA240" s="686">
        <v>0</v>
      </c>
      <c r="BB240" s="686">
        <v>0</v>
      </c>
    </row>
    <row r="241" spans="1:54" hidden="1" x14ac:dyDescent="0.25">
      <c r="A241" s="1166" t="s">
        <v>119</v>
      </c>
      <c r="B241" s="1009"/>
      <c r="C241" s="1166" t="s">
        <v>354</v>
      </c>
      <c r="D241" s="1009"/>
      <c r="E241" s="1166" t="s">
        <v>356</v>
      </c>
      <c r="F241" s="1009"/>
      <c r="G241" s="1166" t="s">
        <v>315</v>
      </c>
      <c r="H241" s="1009"/>
      <c r="I241" s="1166" t="s">
        <v>312</v>
      </c>
      <c r="J241" s="1009"/>
      <c r="K241" s="1009"/>
      <c r="L241" s="1166" t="s">
        <v>314</v>
      </c>
      <c r="M241" s="1009"/>
      <c r="N241" s="1009"/>
      <c r="O241" s="1166" t="s">
        <v>314</v>
      </c>
      <c r="P241" s="1009"/>
      <c r="Q241" s="1166"/>
      <c r="R241" s="1009"/>
      <c r="S241" s="1167" t="s">
        <v>359</v>
      </c>
      <c r="T241" s="1009"/>
      <c r="U241" s="1009"/>
      <c r="V241" s="1009"/>
      <c r="W241" s="1009"/>
      <c r="X241" s="1009"/>
      <c r="Y241" s="1009"/>
      <c r="Z241" s="1009"/>
      <c r="AA241" s="1166" t="s">
        <v>305</v>
      </c>
      <c r="AB241" s="1009"/>
      <c r="AC241" s="1009"/>
      <c r="AD241" s="1009"/>
      <c r="AE241" s="1009"/>
      <c r="AF241" s="1166" t="s">
        <v>306</v>
      </c>
      <c r="AG241" s="1009"/>
      <c r="AH241" s="1009"/>
      <c r="AI241" s="531" t="s">
        <v>85</v>
      </c>
      <c r="AJ241" s="1168" t="s">
        <v>307</v>
      </c>
      <c r="AK241" s="1009"/>
      <c r="AL241" s="1009"/>
      <c r="AM241" s="1009"/>
      <c r="AN241" s="1009"/>
      <c r="AO241" s="1009"/>
      <c r="AP241" s="530">
        <v>62595455</v>
      </c>
      <c r="AQ241" s="686">
        <v>0</v>
      </c>
      <c r="AR241" s="686">
        <v>0</v>
      </c>
      <c r="AS241" s="686">
        <v>0</v>
      </c>
      <c r="AT241" s="686">
        <v>0</v>
      </c>
      <c r="AU241" s="686">
        <v>0</v>
      </c>
      <c r="AV241" s="686">
        <v>0</v>
      </c>
      <c r="AW241" s="686">
        <v>0</v>
      </c>
      <c r="AX241" s="686">
        <v>0</v>
      </c>
      <c r="AY241" s="686">
        <v>0</v>
      </c>
      <c r="AZ241" s="686">
        <v>0</v>
      </c>
      <c r="BA241" s="686">
        <v>0</v>
      </c>
      <c r="BB241" s="686">
        <v>0</v>
      </c>
    </row>
    <row r="242" spans="1:54" hidden="1" x14ac:dyDescent="0.25">
      <c r="A242" s="1166" t="s">
        <v>119</v>
      </c>
      <c r="B242" s="1009"/>
      <c r="C242" s="1166" t="s">
        <v>354</v>
      </c>
      <c r="D242" s="1009"/>
      <c r="E242" s="1166" t="s">
        <v>356</v>
      </c>
      <c r="F242" s="1009"/>
      <c r="G242" s="1166" t="s">
        <v>315</v>
      </c>
      <c r="H242" s="1009"/>
      <c r="I242" s="1166" t="s">
        <v>312</v>
      </c>
      <c r="J242" s="1009"/>
      <c r="K242" s="1009"/>
      <c r="L242" s="1166" t="s">
        <v>314</v>
      </c>
      <c r="M242" s="1009"/>
      <c r="N242" s="1009"/>
      <c r="O242" s="1166" t="s">
        <v>321</v>
      </c>
      <c r="P242" s="1009"/>
      <c r="Q242" s="1166"/>
      <c r="R242" s="1009"/>
      <c r="S242" s="1167" t="s">
        <v>360</v>
      </c>
      <c r="T242" s="1009"/>
      <c r="U242" s="1009"/>
      <c r="V242" s="1009"/>
      <c r="W242" s="1009"/>
      <c r="X242" s="1009"/>
      <c r="Y242" s="1009"/>
      <c r="Z242" s="1009"/>
      <c r="AA242" s="1166" t="s">
        <v>305</v>
      </c>
      <c r="AB242" s="1009"/>
      <c r="AC242" s="1009"/>
      <c r="AD242" s="1009"/>
      <c r="AE242" s="1009"/>
      <c r="AF242" s="1166" t="s">
        <v>306</v>
      </c>
      <c r="AG242" s="1009"/>
      <c r="AH242" s="1009"/>
      <c r="AI242" s="531" t="s">
        <v>85</v>
      </c>
      <c r="AJ242" s="1168" t="s">
        <v>307</v>
      </c>
      <c r="AK242" s="1009"/>
      <c r="AL242" s="1009"/>
      <c r="AM242" s="1009"/>
      <c r="AN242" s="1009"/>
      <c r="AO242" s="1009"/>
      <c r="AP242" s="530">
        <v>45000000</v>
      </c>
      <c r="AQ242" s="686">
        <v>0</v>
      </c>
      <c r="AR242" s="686">
        <v>0</v>
      </c>
      <c r="AS242" s="686">
        <v>0</v>
      </c>
      <c r="AT242" s="686">
        <v>0</v>
      </c>
      <c r="AU242" s="686">
        <v>0</v>
      </c>
      <c r="AV242" s="686">
        <v>0</v>
      </c>
      <c r="AW242" s="686">
        <v>0</v>
      </c>
      <c r="AX242" s="686">
        <v>0</v>
      </c>
      <c r="AY242" s="686">
        <v>0</v>
      </c>
      <c r="AZ242" s="686">
        <v>0</v>
      </c>
      <c r="BA242" s="686">
        <v>0</v>
      </c>
      <c r="BB242" s="686">
        <v>0</v>
      </c>
    </row>
    <row r="243" spans="1:54" hidden="1" x14ac:dyDescent="0.25">
      <c r="A243" s="1166" t="s">
        <v>119</v>
      </c>
      <c r="B243" s="1009"/>
      <c r="C243" s="1166" t="s">
        <v>354</v>
      </c>
      <c r="D243" s="1009"/>
      <c r="E243" s="1166" t="s">
        <v>356</v>
      </c>
      <c r="F243" s="1009"/>
      <c r="G243" s="1166" t="s">
        <v>315</v>
      </c>
      <c r="H243" s="1009"/>
      <c r="I243" s="1166" t="s">
        <v>312</v>
      </c>
      <c r="J243" s="1009"/>
      <c r="K243" s="1009"/>
      <c r="L243" s="1166" t="s">
        <v>314</v>
      </c>
      <c r="M243" s="1009"/>
      <c r="N243" s="1009"/>
      <c r="O243" s="1166" t="s">
        <v>315</v>
      </c>
      <c r="P243" s="1009"/>
      <c r="Q243" s="1166"/>
      <c r="R243" s="1009"/>
      <c r="S243" s="1167" t="s">
        <v>104</v>
      </c>
      <c r="T243" s="1009"/>
      <c r="U243" s="1009"/>
      <c r="V243" s="1009"/>
      <c r="W243" s="1009"/>
      <c r="X243" s="1009"/>
      <c r="Y243" s="1009"/>
      <c r="Z243" s="1009"/>
      <c r="AA243" s="1166" t="s">
        <v>305</v>
      </c>
      <c r="AB243" s="1009"/>
      <c r="AC243" s="1009"/>
      <c r="AD243" s="1009"/>
      <c r="AE243" s="1009"/>
      <c r="AF243" s="1166" t="s">
        <v>306</v>
      </c>
      <c r="AG243" s="1009"/>
      <c r="AH243" s="1009"/>
      <c r="AI243" s="531" t="s">
        <v>85</v>
      </c>
      <c r="AJ243" s="1168" t="s">
        <v>307</v>
      </c>
      <c r="AK243" s="1009"/>
      <c r="AL243" s="1009"/>
      <c r="AM243" s="1009"/>
      <c r="AN243" s="1009"/>
      <c r="AO243" s="1009"/>
      <c r="AP243" s="530">
        <v>139085702</v>
      </c>
      <c r="AQ243" s="686">
        <v>0</v>
      </c>
      <c r="AR243" s="530">
        <v>4364702</v>
      </c>
      <c r="AS243" s="686">
        <v>0</v>
      </c>
      <c r="AT243" s="530">
        <v>27233947</v>
      </c>
      <c r="AU243" s="530">
        <v>-27233947</v>
      </c>
      <c r="AV243" s="530">
        <v>11636283</v>
      </c>
      <c r="AW243" s="530">
        <v>15597664</v>
      </c>
      <c r="AX243" s="530">
        <v>11149157</v>
      </c>
      <c r="AY243" s="530">
        <v>487126</v>
      </c>
      <c r="AZ243" s="530">
        <v>11149157</v>
      </c>
      <c r="BA243" s="686">
        <v>0</v>
      </c>
      <c r="BB243" s="686">
        <v>0</v>
      </c>
    </row>
    <row r="244" spans="1:54" hidden="1" x14ac:dyDescent="0.25">
      <c r="A244" s="1166" t="s">
        <v>119</v>
      </c>
      <c r="B244" s="1009"/>
      <c r="C244" s="1166" t="s">
        <v>354</v>
      </c>
      <c r="D244" s="1009"/>
      <c r="E244" s="1166" t="s">
        <v>356</v>
      </c>
      <c r="F244" s="1009"/>
      <c r="G244" s="1166" t="s">
        <v>315</v>
      </c>
      <c r="H244" s="1009"/>
      <c r="I244" s="1166" t="s">
        <v>312</v>
      </c>
      <c r="J244" s="1009"/>
      <c r="K244" s="1009"/>
      <c r="L244" s="1166" t="s">
        <v>314</v>
      </c>
      <c r="M244" s="1009"/>
      <c r="N244" s="1009"/>
      <c r="O244" s="1166" t="s">
        <v>324</v>
      </c>
      <c r="P244" s="1009"/>
      <c r="Q244" s="1166"/>
      <c r="R244" s="1009"/>
      <c r="S244" s="1167" t="s">
        <v>361</v>
      </c>
      <c r="T244" s="1009"/>
      <c r="U244" s="1009"/>
      <c r="V244" s="1009"/>
      <c r="W244" s="1009"/>
      <c r="X244" s="1009"/>
      <c r="Y244" s="1009"/>
      <c r="Z244" s="1009"/>
      <c r="AA244" s="1166" t="s">
        <v>305</v>
      </c>
      <c r="AB244" s="1009"/>
      <c r="AC244" s="1009"/>
      <c r="AD244" s="1009"/>
      <c r="AE244" s="1009"/>
      <c r="AF244" s="1166" t="s">
        <v>306</v>
      </c>
      <c r="AG244" s="1009"/>
      <c r="AH244" s="1009"/>
      <c r="AI244" s="531" t="s">
        <v>85</v>
      </c>
      <c r="AJ244" s="1168" t="s">
        <v>307</v>
      </c>
      <c r="AK244" s="1009"/>
      <c r="AL244" s="1009"/>
      <c r="AM244" s="1009"/>
      <c r="AN244" s="1009"/>
      <c r="AO244" s="1009"/>
      <c r="AP244" s="530">
        <v>40000000</v>
      </c>
      <c r="AQ244" s="686">
        <v>0</v>
      </c>
      <c r="AR244" s="686">
        <v>0</v>
      </c>
      <c r="AS244" s="686">
        <v>0</v>
      </c>
      <c r="AT244" s="686">
        <v>0</v>
      </c>
      <c r="AU244" s="686">
        <v>0</v>
      </c>
      <c r="AV244" s="686">
        <v>0</v>
      </c>
      <c r="AW244" s="686">
        <v>0</v>
      </c>
      <c r="AX244" s="686">
        <v>0</v>
      </c>
      <c r="AY244" s="686">
        <v>0</v>
      </c>
      <c r="AZ244" s="686">
        <v>0</v>
      </c>
      <c r="BA244" s="686">
        <v>0</v>
      </c>
      <c r="BB244" s="686">
        <v>0</v>
      </c>
    </row>
    <row r="245" spans="1:54" hidden="1" x14ac:dyDescent="0.25">
      <c r="A245" s="1166" t="s">
        <v>119</v>
      </c>
      <c r="B245" s="1009"/>
      <c r="C245" s="1166" t="s">
        <v>354</v>
      </c>
      <c r="D245" s="1009"/>
      <c r="E245" s="1166" t="s">
        <v>356</v>
      </c>
      <c r="F245" s="1009"/>
      <c r="G245" s="1166" t="s">
        <v>315</v>
      </c>
      <c r="H245" s="1009"/>
      <c r="I245" s="1166" t="s">
        <v>312</v>
      </c>
      <c r="J245" s="1009"/>
      <c r="K245" s="1009"/>
      <c r="L245" s="1166" t="s">
        <v>314</v>
      </c>
      <c r="M245" s="1009"/>
      <c r="N245" s="1009"/>
      <c r="O245" s="1166" t="s">
        <v>100</v>
      </c>
      <c r="P245" s="1009"/>
      <c r="Q245" s="1166"/>
      <c r="R245" s="1009"/>
      <c r="S245" s="1167" t="s">
        <v>362</v>
      </c>
      <c r="T245" s="1009"/>
      <c r="U245" s="1009"/>
      <c r="V245" s="1009"/>
      <c r="W245" s="1009"/>
      <c r="X245" s="1009"/>
      <c r="Y245" s="1009"/>
      <c r="Z245" s="1009"/>
      <c r="AA245" s="1166" t="s">
        <v>305</v>
      </c>
      <c r="AB245" s="1009"/>
      <c r="AC245" s="1009"/>
      <c r="AD245" s="1009"/>
      <c r="AE245" s="1009"/>
      <c r="AF245" s="1166" t="s">
        <v>306</v>
      </c>
      <c r="AG245" s="1009"/>
      <c r="AH245" s="1009"/>
      <c r="AI245" s="531" t="s">
        <v>85</v>
      </c>
      <c r="AJ245" s="1168" t="s">
        <v>307</v>
      </c>
      <c r="AK245" s="1009"/>
      <c r="AL245" s="1009"/>
      <c r="AM245" s="1009"/>
      <c r="AN245" s="1009"/>
      <c r="AO245" s="1009"/>
      <c r="AP245" s="686">
        <v>0</v>
      </c>
      <c r="AQ245" s="686">
        <v>0</v>
      </c>
      <c r="AR245" s="686">
        <v>0</v>
      </c>
      <c r="AS245" s="686">
        <v>0</v>
      </c>
      <c r="AT245" s="686">
        <v>0</v>
      </c>
      <c r="AU245" s="686">
        <v>0</v>
      </c>
      <c r="AV245" s="686">
        <v>0</v>
      </c>
      <c r="AW245" s="686">
        <v>0</v>
      </c>
      <c r="AX245" s="686">
        <v>0</v>
      </c>
      <c r="AY245" s="686">
        <v>0</v>
      </c>
      <c r="AZ245" s="686">
        <v>0</v>
      </c>
      <c r="BA245" s="686">
        <v>0</v>
      </c>
      <c r="BB245" s="686">
        <v>0</v>
      </c>
    </row>
    <row r="246" spans="1:54" hidden="1" x14ac:dyDescent="0.25">
      <c r="A246" s="1166" t="s">
        <v>119</v>
      </c>
      <c r="B246" s="1009"/>
      <c r="C246" s="1166" t="s">
        <v>354</v>
      </c>
      <c r="D246" s="1009"/>
      <c r="E246" s="1166" t="s">
        <v>356</v>
      </c>
      <c r="F246" s="1009"/>
      <c r="G246" s="1166" t="s">
        <v>316</v>
      </c>
      <c r="H246" s="1009"/>
      <c r="I246" s="1166"/>
      <c r="J246" s="1009"/>
      <c r="K246" s="1009"/>
      <c r="L246" s="1166"/>
      <c r="M246" s="1009"/>
      <c r="N246" s="1009"/>
      <c r="O246" s="1166"/>
      <c r="P246" s="1009"/>
      <c r="Q246" s="1166"/>
      <c r="R246" s="1009"/>
      <c r="S246" s="1167" t="s">
        <v>365</v>
      </c>
      <c r="T246" s="1009"/>
      <c r="U246" s="1009"/>
      <c r="V246" s="1009"/>
      <c r="W246" s="1009"/>
      <c r="X246" s="1009"/>
      <c r="Y246" s="1009"/>
      <c r="Z246" s="1009"/>
      <c r="AA246" s="1166" t="s">
        <v>305</v>
      </c>
      <c r="AB246" s="1009"/>
      <c r="AC246" s="1009"/>
      <c r="AD246" s="1009"/>
      <c r="AE246" s="1009"/>
      <c r="AF246" s="1166" t="s">
        <v>306</v>
      </c>
      <c r="AG246" s="1009"/>
      <c r="AH246" s="1009"/>
      <c r="AI246" s="531" t="s">
        <v>85</v>
      </c>
      <c r="AJ246" s="1168" t="s">
        <v>307</v>
      </c>
      <c r="AK246" s="1009"/>
      <c r="AL246" s="1009"/>
      <c r="AM246" s="1009"/>
      <c r="AN246" s="1009"/>
      <c r="AO246" s="1009"/>
      <c r="AP246" s="530">
        <v>1200000000</v>
      </c>
      <c r="AQ246" s="686">
        <v>0</v>
      </c>
      <c r="AR246" s="686">
        <v>0</v>
      </c>
      <c r="AS246" s="530">
        <v>-300000000</v>
      </c>
      <c r="AT246" s="530">
        <v>71977473</v>
      </c>
      <c r="AU246" s="530">
        <v>-71977473</v>
      </c>
      <c r="AV246" s="530">
        <v>54049960</v>
      </c>
      <c r="AW246" s="530">
        <v>17927513</v>
      </c>
      <c r="AX246" s="530">
        <v>59432626</v>
      </c>
      <c r="AY246" s="530">
        <v>-5382666</v>
      </c>
      <c r="AZ246" s="530">
        <v>59432626</v>
      </c>
      <c r="BA246" s="686">
        <v>0</v>
      </c>
      <c r="BB246" s="686">
        <v>0</v>
      </c>
    </row>
    <row r="247" spans="1:54" hidden="1" x14ac:dyDescent="0.25">
      <c r="A247" s="1170" t="s">
        <v>119</v>
      </c>
      <c r="B247" s="1009"/>
      <c r="C247" s="1170" t="s">
        <v>354</v>
      </c>
      <c r="D247" s="1009"/>
      <c r="E247" s="1170" t="s">
        <v>356</v>
      </c>
      <c r="F247" s="1009"/>
      <c r="G247" s="1170" t="s">
        <v>316</v>
      </c>
      <c r="H247" s="1009"/>
      <c r="I247" s="1170" t="s">
        <v>312</v>
      </c>
      <c r="J247" s="1009"/>
      <c r="K247" s="1009"/>
      <c r="L247" s="1170"/>
      <c r="M247" s="1009"/>
      <c r="N247" s="1009"/>
      <c r="O247" s="1170"/>
      <c r="P247" s="1009"/>
      <c r="Q247" s="1170"/>
      <c r="R247" s="1009"/>
      <c r="S247" s="1169" t="s">
        <v>365</v>
      </c>
      <c r="T247" s="1009"/>
      <c r="U247" s="1009"/>
      <c r="V247" s="1009"/>
      <c r="W247" s="1009"/>
      <c r="X247" s="1009"/>
      <c r="Y247" s="1009"/>
      <c r="Z247" s="1009"/>
      <c r="AA247" s="1170" t="s">
        <v>305</v>
      </c>
      <c r="AB247" s="1009"/>
      <c r="AC247" s="1009"/>
      <c r="AD247" s="1009"/>
      <c r="AE247" s="1009"/>
      <c r="AF247" s="1170" t="s">
        <v>306</v>
      </c>
      <c r="AG247" s="1009"/>
      <c r="AH247" s="1009"/>
      <c r="AI247" s="534" t="s">
        <v>85</v>
      </c>
      <c r="AJ247" s="1171" t="s">
        <v>307</v>
      </c>
      <c r="AK247" s="1009"/>
      <c r="AL247" s="1009"/>
      <c r="AM247" s="1009"/>
      <c r="AN247" s="1009"/>
      <c r="AO247" s="1009"/>
      <c r="AP247" s="533">
        <v>900000000</v>
      </c>
      <c r="AQ247" s="685">
        <v>0</v>
      </c>
      <c r="AR247" s="685">
        <v>0</v>
      </c>
      <c r="AS247" s="685">
        <v>0</v>
      </c>
      <c r="AT247" s="533">
        <v>71977473</v>
      </c>
      <c r="AU247" s="533">
        <v>-71977473</v>
      </c>
      <c r="AV247" s="533">
        <v>54049960</v>
      </c>
      <c r="AW247" s="533">
        <v>17927513</v>
      </c>
      <c r="AX247" s="533">
        <v>59432626</v>
      </c>
      <c r="AY247" s="533">
        <v>-5382666</v>
      </c>
      <c r="AZ247" s="533">
        <v>59432626</v>
      </c>
      <c r="BA247" s="685">
        <v>0</v>
      </c>
      <c r="BB247" s="685">
        <v>0</v>
      </c>
    </row>
    <row r="248" spans="1:54" hidden="1" x14ac:dyDescent="0.25">
      <c r="A248" s="1170" t="s">
        <v>119</v>
      </c>
      <c r="B248" s="1009"/>
      <c r="C248" s="1170" t="s">
        <v>354</v>
      </c>
      <c r="D248" s="1009"/>
      <c r="E248" s="1170" t="s">
        <v>356</v>
      </c>
      <c r="F248" s="1009"/>
      <c r="G248" s="1170" t="s">
        <v>316</v>
      </c>
      <c r="H248" s="1009"/>
      <c r="I248" s="1170" t="s">
        <v>312</v>
      </c>
      <c r="J248" s="1009"/>
      <c r="K248" s="1009"/>
      <c r="L248" s="1170" t="s">
        <v>314</v>
      </c>
      <c r="M248" s="1009"/>
      <c r="N248" s="1009"/>
      <c r="O248" s="1170"/>
      <c r="P248" s="1009"/>
      <c r="Q248" s="1170"/>
      <c r="R248" s="1009"/>
      <c r="S248" s="1169" t="s">
        <v>358</v>
      </c>
      <c r="T248" s="1009"/>
      <c r="U248" s="1009"/>
      <c r="V248" s="1009"/>
      <c r="W248" s="1009"/>
      <c r="X248" s="1009"/>
      <c r="Y248" s="1009"/>
      <c r="Z248" s="1009"/>
      <c r="AA248" s="1170" t="s">
        <v>305</v>
      </c>
      <c r="AB248" s="1009"/>
      <c r="AC248" s="1009"/>
      <c r="AD248" s="1009"/>
      <c r="AE248" s="1009"/>
      <c r="AF248" s="1170" t="s">
        <v>306</v>
      </c>
      <c r="AG248" s="1009"/>
      <c r="AH248" s="1009"/>
      <c r="AI248" s="534" t="s">
        <v>85</v>
      </c>
      <c r="AJ248" s="1171" t="s">
        <v>307</v>
      </c>
      <c r="AK248" s="1009"/>
      <c r="AL248" s="1009"/>
      <c r="AM248" s="1009"/>
      <c r="AN248" s="1009"/>
      <c r="AO248" s="1009"/>
      <c r="AP248" s="533">
        <v>900000000</v>
      </c>
      <c r="AQ248" s="685">
        <v>0</v>
      </c>
      <c r="AR248" s="685">
        <v>0</v>
      </c>
      <c r="AS248" s="685">
        <v>0</v>
      </c>
      <c r="AT248" s="533">
        <v>71977473</v>
      </c>
      <c r="AU248" s="533">
        <v>-71977473</v>
      </c>
      <c r="AV248" s="533">
        <v>54049960</v>
      </c>
      <c r="AW248" s="533">
        <v>17927513</v>
      </c>
      <c r="AX248" s="533">
        <v>59432626</v>
      </c>
      <c r="AY248" s="533">
        <v>-5382666</v>
      </c>
      <c r="AZ248" s="533">
        <v>59432626</v>
      </c>
      <c r="BA248" s="685">
        <v>0</v>
      </c>
      <c r="BB248" s="685">
        <v>0</v>
      </c>
    </row>
    <row r="249" spans="1:54" hidden="1" x14ac:dyDescent="0.25">
      <c r="A249" s="1166" t="s">
        <v>119</v>
      </c>
      <c r="B249" s="1009"/>
      <c r="C249" s="1166" t="s">
        <v>354</v>
      </c>
      <c r="D249" s="1009"/>
      <c r="E249" s="1166" t="s">
        <v>356</v>
      </c>
      <c r="F249" s="1009"/>
      <c r="G249" s="1166" t="s">
        <v>316</v>
      </c>
      <c r="H249" s="1009"/>
      <c r="I249" s="1166" t="s">
        <v>312</v>
      </c>
      <c r="J249" s="1009"/>
      <c r="K249" s="1009"/>
      <c r="L249" s="1166" t="s">
        <v>314</v>
      </c>
      <c r="M249" s="1009"/>
      <c r="N249" s="1009"/>
      <c r="O249" s="1166" t="s">
        <v>311</v>
      </c>
      <c r="P249" s="1009"/>
      <c r="Q249" s="1166"/>
      <c r="R249" s="1009"/>
      <c r="S249" s="1167" t="s">
        <v>364</v>
      </c>
      <c r="T249" s="1009"/>
      <c r="U249" s="1009"/>
      <c r="V249" s="1009"/>
      <c r="W249" s="1009"/>
      <c r="X249" s="1009"/>
      <c r="Y249" s="1009"/>
      <c r="Z249" s="1009"/>
      <c r="AA249" s="1166" t="s">
        <v>305</v>
      </c>
      <c r="AB249" s="1009"/>
      <c r="AC249" s="1009"/>
      <c r="AD249" s="1009"/>
      <c r="AE249" s="1009"/>
      <c r="AF249" s="1166" t="s">
        <v>306</v>
      </c>
      <c r="AG249" s="1009"/>
      <c r="AH249" s="1009"/>
      <c r="AI249" s="531" t="s">
        <v>85</v>
      </c>
      <c r="AJ249" s="1168" t="s">
        <v>307</v>
      </c>
      <c r="AK249" s="1009"/>
      <c r="AL249" s="1009"/>
      <c r="AM249" s="1009"/>
      <c r="AN249" s="1009"/>
      <c r="AO249" s="1009"/>
      <c r="AP249" s="530">
        <v>550000000</v>
      </c>
      <c r="AQ249" s="686">
        <v>0</v>
      </c>
      <c r="AR249" s="686">
        <v>0</v>
      </c>
      <c r="AS249" s="686">
        <v>0</v>
      </c>
      <c r="AT249" s="530">
        <v>32000000</v>
      </c>
      <c r="AU249" s="530">
        <v>-32000000</v>
      </c>
      <c r="AV249" s="530">
        <v>36400000</v>
      </c>
      <c r="AW249" s="530">
        <v>-4400000</v>
      </c>
      <c r="AX249" s="530">
        <v>36400000</v>
      </c>
      <c r="AY249" s="686">
        <v>0</v>
      </c>
      <c r="AZ249" s="530">
        <v>36400000</v>
      </c>
      <c r="BA249" s="686">
        <v>0</v>
      </c>
      <c r="BB249" s="686">
        <v>0</v>
      </c>
    </row>
    <row r="250" spans="1:54" hidden="1" x14ac:dyDescent="0.25">
      <c r="A250" s="1166" t="s">
        <v>119</v>
      </c>
      <c r="B250" s="1009"/>
      <c r="C250" s="1166" t="s">
        <v>354</v>
      </c>
      <c r="D250" s="1009"/>
      <c r="E250" s="1166" t="s">
        <v>356</v>
      </c>
      <c r="F250" s="1009"/>
      <c r="G250" s="1166" t="s">
        <v>316</v>
      </c>
      <c r="H250" s="1009"/>
      <c r="I250" s="1166" t="s">
        <v>312</v>
      </c>
      <c r="J250" s="1009"/>
      <c r="K250" s="1009"/>
      <c r="L250" s="1166" t="s">
        <v>314</v>
      </c>
      <c r="M250" s="1009"/>
      <c r="N250" s="1009"/>
      <c r="O250" s="1166" t="s">
        <v>314</v>
      </c>
      <c r="P250" s="1009"/>
      <c r="Q250" s="1166"/>
      <c r="R250" s="1009"/>
      <c r="S250" s="1167" t="s">
        <v>359</v>
      </c>
      <c r="T250" s="1009"/>
      <c r="U250" s="1009"/>
      <c r="V250" s="1009"/>
      <c r="W250" s="1009"/>
      <c r="X250" s="1009"/>
      <c r="Y250" s="1009"/>
      <c r="Z250" s="1009"/>
      <c r="AA250" s="1166" t="s">
        <v>305</v>
      </c>
      <c r="AB250" s="1009"/>
      <c r="AC250" s="1009"/>
      <c r="AD250" s="1009"/>
      <c r="AE250" s="1009"/>
      <c r="AF250" s="1166" t="s">
        <v>306</v>
      </c>
      <c r="AG250" s="1009"/>
      <c r="AH250" s="1009"/>
      <c r="AI250" s="531" t="s">
        <v>85</v>
      </c>
      <c r="AJ250" s="1168" t="s">
        <v>307</v>
      </c>
      <c r="AK250" s="1009"/>
      <c r="AL250" s="1009"/>
      <c r="AM250" s="1009"/>
      <c r="AN250" s="1009"/>
      <c r="AO250" s="1009"/>
      <c r="AP250" s="530">
        <v>120000000</v>
      </c>
      <c r="AQ250" s="686">
        <v>0</v>
      </c>
      <c r="AR250" s="686">
        <v>0</v>
      </c>
      <c r="AS250" s="686">
        <v>0</v>
      </c>
      <c r="AT250" s="686">
        <v>0</v>
      </c>
      <c r="AU250" s="686">
        <v>0</v>
      </c>
      <c r="AV250" s="686">
        <v>0</v>
      </c>
      <c r="AW250" s="686">
        <v>0</v>
      </c>
      <c r="AX250" s="686">
        <v>0</v>
      </c>
      <c r="AY250" s="686">
        <v>0</v>
      </c>
      <c r="AZ250" s="686">
        <v>0</v>
      </c>
      <c r="BA250" s="686">
        <v>0</v>
      </c>
      <c r="BB250" s="686">
        <v>0</v>
      </c>
    </row>
    <row r="251" spans="1:54" hidden="1" x14ac:dyDescent="0.25">
      <c r="A251" s="1166" t="s">
        <v>119</v>
      </c>
      <c r="B251" s="1009"/>
      <c r="C251" s="1166" t="s">
        <v>354</v>
      </c>
      <c r="D251" s="1009"/>
      <c r="E251" s="1166" t="s">
        <v>356</v>
      </c>
      <c r="F251" s="1009"/>
      <c r="G251" s="1166" t="s">
        <v>316</v>
      </c>
      <c r="H251" s="1009"/>
      <c r="I251" s="1166" t="s">
        <v>312</v>
      </c>
      <c r="J251" s="1009"/>
      <c r="K251" s="1009"/>
      <c r="L251" s="1166" t="s">
        <v>314</v>
      </c>
      <c r="M251" s="1009"/>
      <c r="N251" s="1009"/>
      <c r="O251" s="1166" t="s">
        <v>321</v>
      </c>
      <c r="P251" s="1009"/>
      <c r="Q251" s="1166"/>
      <c r="R251" s="1009"/>
      <c r="S251" s="1167" t="s">
        <v>360</v>
      </c>
      <c r="T251" s="1009"/>
      <c r="U251" s="1009"/>
      <c r="V251" s="1009"/>
      <c r="W251" s="1009"/>
      <c r="X251" s="1009"/>
      <c r="Y251" s="1009"/>
      <c r="Z251" s="1009"/>
      <c r="AA251" s="1166" t="s">
        <v>305</v>
      </c>
      <c r="AB251" s="1009"/>
      <c r="AC251" s="1009"/>
      <c r="AD251" s="1009"/>
      <c r="AE251" s="1009"/>
      <c r="AF251" s="1166" t="s">
        <v>306</v>
      </c>
      <c r="AG251" s="1009"/>
      <c r="AH251" s="1009"/>
      <c r="AI251" s="531" t="s">
        <v>85</v>
      </c>
      <c r="AJ251" s="1168" t="s">
        <v>307</v>
      </c>
      <c r="AK251" s="1009"/>
      <c r="AL251" s="1009"/>
      <c r="AM251" s="1009"/>
      <c r="AN251" s="1009"/>
      <c r="AO251" s="1009"/>
      <c r="AP251" s="530">
        <v>55000000</v>
      </c>
      <c r="AQ251" s="686">
        <v>0</v>
      </c>
      <c r="AR251" s="686">
        <v>0</v>
      </c>
      <c r="AS251" s="686">
        <v>0</v>
      </c>
      <c r="AT251" s="686">
        <v>0</v>
      </c>
      <c r="AU251" s="686">
        <v>0</v>
      </c>
      <c r="AV251" s="686">
        <v>0</v>
      </c>
      <c r="AW251" s="686">
        <v>0</v>
      </c>
      <c r="AX251" s="686">
        <v>0</v>
      </c>
      <c r="AY251" s="686">
        <v>0</v>
      </c>
      <c r="AZ251" s="686">
        <v>0</v>
      </c>
      <c r="BA251" s="686">
        <v>0</v>
      </c>
      <c r="BB251" s="686">
        <v>0</v>
      </c>
    </row>
    <row r="252" spans="1:54" hidden="1" x14ac:dyDescent="0.25">
      <c r="A252" s="1166" t="s">
        <v>119</v>
      </c>
      <c r="B252" s="1009"/>
      <c r="C252" s="1166" t="s">
        <v>354</v>
      </c>
      <c r="D252" s="1009"/>
      <c r="E252" s="1166" t="s">
        <v>356</v>
      </c>
      <c r="F252" s="1009"/>
      <c r="G252" s="1166" t="s">
        <v>316</v>
      </c>
      <c r="H252" s="1009"/>
      <c r="I252" s="1166" t="s">
        <v>312</v>
      </c>
      <c r="J252" s="1009"/>
      <c r="K252" s="1009"/>
      <c r="L252" s="1166" t="s">
        <v>314</v>
      </c>
      <c r="M252" s="1009"/>
      <c r="N252" s="1009"/>
      <c r="O252" s="1166" t="s">
        <v>315</v>
      </c>
      <c r="P252" s="1009"/>
      <c r="Q252" s="1166"/>
      <c r="R252" s="1009"/>
      <c r="S252" s="1167" t="s">
        <v>104</v>
      </c>
      <c r="T252" s="1009"/>
      <c r="U252" s="1009"/>
      <c r="V252" s="1009"/>
      <c r="W252" s="1009"/>
      <c r="X252" s="1009"/>
      <c r="Y252" s="1009"/>
      <c r="Z252" s="1009"/>
      <c r="AA252" s="1166" t="s">
        <v>305</v>
      </c>
      <c r="AB252" s="1009"/>
      <c r="AC252" s="1009"/>
      <c r="AD252" s="1009"/>
      <c r="AE252" s="1009"/>
      <c r="AF252" s="1166" t="s">
        <v>306</v>
      </c>
      <c r="AG252" s="1009"/>
      <c r="AH252" s="1009"/>
      <c r="AI252" s="531" t="s">
        <v>85</v>
      </c>
      <c r="AJ252" s="1168" t="s">
        <v>307</v>
      </c>
      <c r="AK252" s="1009"/>
      <c r="AL252" s="1009"/>
      <c r="AM252" s="1009"/>
      <c r="AN252" s="1009"/>
      <c r="AO252" s="1009"/>
      <c r="AP252" s="530">
        <v>175000000</v>
      </c>
      <c r="AQ252" s="686">
        <v>0</v>
      </c>
      <c r="AR252" s="686">
        <v>0</v>
      </c>
      <c r="AS252" s="686">
        <v>0</v>
      </c>
      <c r="AT252" s="530">
        <v>39977473</v>
      </c>
      <c r="AU252" s="530">
        <v>-39977473</v>
      </c>
      <c r="AV252" s="530">
        <v>17649960</v>
      </c>
      <c r="AW252" s="530">
        <v>22327513</v>
      </c>
      <c r="AX252" s="530">
        <v>23032626</v>
      </c>
      <c r="AY252" s="530">
        <v>-5382666</v>
      </c>
      <c r="AZ252" s="530">
        <v>23032626</v>
      </c>
      <c r="BA252" s="686">
        <v>0</v>
      </c>
      <c r="BB252" s="686">
        <v>0</v>
      </c>
    </row>
    <row r="253" spans="1:54" hidden="1" x14ac:dyDescent="0.25">
      <c r="A253" s="1166" t="s">
        <v>119</v>
      </c>
      <c r="B253" s="1009"/>
      <c r="C253" s="1166" t="s">
        <v>354</v>
      </c>
      <c r="D253" s="1009"/>
      <c r="E253" s="1166" t="s">
        <v>356</v>
      </c>
      <c r="F253" s="1009"/>
      <c r="G253" s="1166" t="s">
        <v>316</v>
      </c>
      <c r="H253" s="1009"/>
      <c r="I253" s="1166" t="s">
        <v>312</v>
      </c>
      <c r="J253" s="1009"/>
      <c r="K253" s="1009"/>
      <c r="L253" s="1166" t="s">
        <v>314</v>
      </c>
      <c r="M253" s="1009"/>
      <c r="N253" s="1009"/>
      <c r="O253" s="1166" t="s">
        <v>324</v>
      </c>
      <c r="P253" s="1009"/>
      <c r="Q253" s="1166"/>
      <c r="R253" s="1009"/>
      <c r="S253" s="1167" t="s">
        <v>361</v>
      </c>
      <c r="T253" s="1009"/>
      <c r="U253" s="1009"/>
      <c r="V253" s="1009"/>
      <c r="W253" s="1009"/>
      <c r="X253" s="1009"/>
      <c r="Y253" s="1009"/>
      <c r="Z253" s="1009"/>
      <c r="AA253" s="1166" t="s">
        <v>305</v>
      </c>
      <c r="AB253" s="1009"/>
      <c r="AC253" s="1009"/>
      <c r="AD253" s="1009"/>
      <c r="AE253" s="1009"/>
      <c r="AF253" s="1166" t="s">
        <v>306</v>
      </c>
      <c r="AG253" s="1009"/>
      <c r="AH253" s="1009"/>
      <c r="AI253" s="531" t="s">
        <v>85</v>
      </c>
      <c r="AJ253" s="1168" t="s">
        <v>307</v>
      </c>
      <c r="AK253" s="1009"/>
      <c r="AL253" s="1009"/>
      <c r="AM253" s="1009"/>
      <c r="AN253" s="1009"/>
      <c r="AO253" s="1009"/>
      <c r="AP253" s="686">
        <v>0</v>
      </c>
      <c r="AQ253" s="686">
        <v>0</v>
      </c>
      <c r="AR253" s="686">
        <v>0</v>
      </c>
      <c r="AS253" s="686">
        <v>0</v>
      </c>
      <c r="AT253" s="686">
        <v>0</v>
      </c>
      <c r="AU253" s="686">
        <v>0</v>
      </c>
      <c r="AV253" s="686">
        <v>0</v>
      </c>
      <c r="AW253" s="686">
        <v>0</v>
      </c>
      <c r="AX253" s="686">
        <v>0</v>
      </c>
      <c r="AY253" s="686">
        <v>0</v>
      </c>
      <c r="AZ253" s="686">
        <v>0</v>
      </c>
      <c r="BA253" s="686">
        <v>0</v>
      </c>
      <c r="BB253" s="686">
        <v>0</v>
      </c>
    </row>
    <row r="254" spans="1:54" hidden="1" x14ac:dyDescent="0.25">
      <c r="A254" s="1166" t="s">
        <v>119</v>
      </c>
      <c r="B254" s="1009"/>
      <c r="C254" s="1166" t="s">
        <v>354</v>
      </c>
      <c r="D254" s="1009"/>
      <c r="E254" s="1166" t="s">
        <v>356</v>
      </c>
      <c r="F254" s="1009"/>
      <c r="G254" s="1166" t="s">
        <v>316</v>
      </c>
      <c r="H254" s="1009"/>
      <c r="I254" s="1166" t="s">
        <v>312</v>
      </c>
      <c r="J254" s="1009"/>
      <c r="K254" s="1009"/>
      <c r="L254" s="1166" t="s">
        <v>314</v>
      </c>
      <c r="M254" s="1009"/>
      <c r="N254" s="1009"/>
      <c r="O254" s="1166" t="s">
        <v>100</v>
      </c>
      <c r="P254" s="1009"/>
      <c r="Q254" s="1166"/>
      <c r="R254" s="1009"/>
      <c r="S254" s="1167" t="s">
        <v>362</v>
      </c>
      <c r="T254" s="1009"/>
      <c r="U254" s="1009"/>
      <c r="V254" s="1009"/>
      <c r="W254" s="1009"/>
      <c r="X254" s="1009"/>
      <c r="Y254" s="1009"/>
      <c r="Z254" s="1009"/>
      <c r="AA254" s="1166" t="s">
        <v>305</v>
      </c>
      <c r="AB254" s="1009"/>
      <c r="AC254" s="1009"/>
      <c r="AD254" s="1009"/>
      <c r="AE254" s="1009"/>
      <c r="AF254" s="1166" t="s">
        <v>306</v>
      </c>
      <c r="AG254" s="1009"/>
      <c r="AH254" s="1009"/>
      <c r="AI254" s="531" t="s">
        <v>85</v>
      </c>
      <c r="AJ254" s="1168" t="s">
        <v>307</v>
      </c>
      <c r="AK254" s="1009"/>
      <c r="AL254" s="1009"/>
      <c r="AM254" s="1009"/>
      <c r="AN254" s="1009"/>
      <c r="AO254" s="1009"/>
      <c r="AP254" s="686">
        <v>0</v>
      </c>
      <c r="AQ254" s="686">
        <v>0</v>
      </c>
      <c r="AR254" s="686">
        <v>0</v>
      </c>
      <c r="AS254" s="686">
        <v>0</v>
      </c>
      <c r="AT254" s="686">
        <v>0</v>
      </c>
      <c r="AU254" s="686">
        <v>0</v>
      </c>
      <c r="AV254" s="686">
        <v>0</v>
      </c>
      <c r="AW254" s="686">
        <v>0</v>
      </c>
      <c r="AX254" s="686">
        <v>0</v>
      </c>
      <c r="AY254" s="686">
        <v>0</v>
      </c>
      <c r="AZ254" s="686">
        <v>0</v>
      </c>
      <c r="BA254" s="686">
        <v>0</v>
      </c>
      <c r="BB254" s="686">
        <v>0</v>
      </c>
    </row>
    <row r="255" spans="1:54" hidden="1" x14ac:dyDescent="0.25">
      <c r="A255" s="1166" t="s">
        <v>119</v>
      </c>
      <c r="B255" s="1009"/>
      <c r="C255" s="1166" t="s">
        <v>354</v>
      </c>
      <c r="D255" s="1009"/>
      <c r="E255" s="1166" t="s">
        <v>356</v>
      </c>
      <c r="F255" s="1009"/>
      <c r="G255" s="1166" t="s">
        <v>324</v>
      </c>
      <c r="H255" s="1009"/>
      <c r="I255" s="1166"/>
      <c r="J255" s="1009"/>
      <c r="K255" s="1009"/>
      <c r="L255" s="1166"/>
      <c r="M255" s="1009"/>
      <c r="N255" s="1009"/>
      <c r="O255" s="1166"/>
      <c r="P255" s="1009"/>
      <c r="Q255" s="1166"/>
      <c r="R255" s="1009"/>
      <c r="S255" s="1167" t="s">
        <v>366</v>
      </c>
      <c r="T255" s="1009"/>
      <c r="U255" s="1009"/>
      <c r="V255" s="1009"/>
      <c r="W255" s="1009"/>
      <c r="X255" s="1009"/>
      <c r="Y255" s="1009"/>
      <c r="Z255" s="1009"/>
      <c r="AA255" s="1166" t="s">
        <v>305</v>
      </c>
      <c r="AB255" s="1009"/>
      <c r="AC255" s="1009"/>
      <c r="AD255" s="1009"/>
      <c r="AE255" s="1009"/>
      <c r="AF255" s="1166" t="s">
        <v>306</v>
      </c>
      <c r="AG255" s="1009"/>
      <c r="AH255" s="1009"/>
      <c r="AI255" s="531" t="s">
        <v>85</v>
      </c>
      <c r="AJ255" s="1168" t="s">
        <v>307</v>
      </c>
      <c r="AK255" s="1009"/>
      <c r="AL255" s="1009"/>
      <c r="AM255" s="1009"/>
      <c r="AN255" s="1009"/>
      <c r="AO255" s="1009"/>
      <c r="AP255" s="530">
        <v>4400000000</v>
      </c>
      <c r="AQ255" s="686">
        <v>0</v>
      </c>
      <c r="AR255" s="530">
        <v>400000000</v>
      </c>
      <c r="AS255" s="686">
        <v>0</v>
      </c>
      <c r="AT255" s="530">
        <v>141197266</v>
      </c>
      <c r="AU255" s="530">
        <v>-141197266</v>
      </c>
      <c r="AV255" s="530">
        <v>162963173</v>
      </c>
      <c r="AW255" s="530">
        <v>-21765907</v>
      </c>
      <c r="AX255" s="530">
        <v>191721220</v>
      </c>
      <c r="AY255" s="530">
        <v>-28758047</v>
      </c>
      <c r="AZ255" s="530">
        <v>191721220</v>
      </c>
      <c r="BA255" s="686">
        <v>0</v>
      </c>
      <c r="BB255" s="686">
        <v>0</v>
      </c>
    </row>
    <row r="256" spans="1:54" hidden="1" x14ac:dyDescent="0.25">
      <c r="A256" s="1170" t="s">
        <v>119</v>
      </c>
      <c r="B256" s="1009"/>
      <c r="C256" s="1170" t="s">
        <v>354</v>
      </c>
      <c r="D256" s="1009"/>
      <c r="E256" s="1170" t="s">
        <v>356</v>
      </c>
      <c r="F256" s="1009"/>
      <c r="G256" s="1170" t="s">
        <v>324</v>
      </c>
      <c r="H256" s="1009"/>
      <c r="I256" s="1170" t="s">
        <v>312</v>
      </c>
      <c r="J256" s="1009"/>
      <c r="K256" s="1009"/>
      <c r="L256" s="1170"/>
      <c r="M256" s="1009"/>
      <c r="N256" s="1009"/>
      <c r="O256" s="1170"/>
      <c r="P256" s="1009"/>
      <c r="Q256" s="1170"/>
      <c r="R256" s="1009"/>
      <c r="S256" s="1169" t="s">
        <v>366</v>
      </c>
      <c r="T256" s="1009"/>
      <c r="U256" s="1009"/>
      <c r="V256" s="1009"/>
      <c r="W256" s="1009"/>
      <c r="X256" s="1009"/>
      <c r="Y256" s="1009"/>
      <c r="Z256" s="1009"/>
      <c r="AA256" s="1170" t="s">
        <v>305</v>
      </c>
      <c r="AB256" s="1009"/>
      <c r="AC256" s="1009"/>
      <c r="AD256" s="1009"/>
      <c r="AE256" s="1009"/>
      <c r="AF256" s="1170" t="s">
        <v>306</v>
      </c>
      <c r="AG256" s="1009"/>
      <c r="AH256" s="1009"/>
      <c r="AI256" s="534" t="s">
        <v>85</v>
      </c>
      <c r="AJ256" s="1171" t="s">
        <v>307</v>
      </c>
      <c r="AK256" s="1009"/>
      <c r="AL256" s="1009"/>
      <c r="AM256" s="1009"/>
      <c r="AN256" s="1009"/>
      <c r="AO256" s="1009"/>
      <c r="AP256" s="533">
        <v>3600000000</v>
      </c>
      <c r="AQ256" s="685">
        <v>0</v>
      </c>
      <c r="AR256" s="533">
        <v>400000000</v>
      </c>
      <c r="AS256" s="685">
        <v>0</v>
      </c>
      <c r="AT256" s="533">
        <v>141197266</v>
      </c>
      <c r="AU256" s="533">
        <v>-141197266</v>
      </c>
      <c r="AV256" s="533">
        <v>162963173</v>
      </c>
      <c r="AW256" s="533">
        <v>-21765907</v>
      </c>
      <c r="AX256" s="533">
        <v>191721220</v>
      </c>
      <c r="AY256" s="533">
        <v>-28758047</v>
      </c>
      <c r="AZ256" s="533">
        <v>191721220</v>
      </c>
      <c r="BA256" s="685">
        <v>0</v>
      </c>
      <c r="BB256" s="685">
        <v>0</v>
      </c>
    </row>
    <row r="257" spans="1:54" hidden="1" x14ac:dyDescent="0.25">
      <c r="A257" s="1170" t="s">
        <v>119</v>
      </c>
      <c r="B257" s="1009"/>
      <c r="C257" s="1170" t="s">
        <v>354</v>
      </c>
      <c r="D257" s="1009"/>
      <c r="E257" s="1170" t="s">
        <v>356</v>
      </c>
      <c r="F257" s="1009"/>
      <c r="G257" s="1170" t="s">
        <v>324</v>
      </c>
      <c r="H257" s="1009"/>
      <c r="I257" s="1170" t="s">
        <v>312</v>
      </c>
      <c r="J257" s="1009"/>
      <c r="K257" s="1009"/>
      <c r="L257" s="1170" t="s">
        <v>311</v>
      </c>
      <c r="M257" s="1009"/>
      <c r="N257" s="1009"/>
      <c r="O257" s="1170"/>
      <c r="P257" s="1009"/>
      <c r="Q257" s="1170"/>
      <c r="R257" s="1009"/>
      <c r="S257" s="1169" t="s">
        <v>363</v>
      </c>
      <c r="T257" s="1009"/>
      <c r="U257" s="1009"/>
      <c r="V257" s="1009"/>
      <c r="W257" s="1009"/>
      <c r="X257" s="1009"/>
      <c r="Y257" s="1009"/>
      <c r="Z257" s="1009"/>
      <c r="AA257" s="1170" t="s">
        <v>305</v>
      </c>
      <c r="AB257" s="1009"/>
      <c r="AC257" s="1009"/>
      <c r="AD257" s="1009"/>
      <c r="AE257" s="1009"/>
      <c r="AF257" s="1170" t="s">
        <v>306</v>
      </c>
      <c r="AG257" s="1009"/>
      <c r="AH257" s="1009"/>
      <c r="AI257" s="534" t="s">
        <v>85</v>
      </c>
      <c r="AJ257" s="1171" t="s">
        <v>307</v>
      </c>
      <c r="AK257" s="1009"/>
      <c r="AL257" s="1009"/>
      <c r="AM257" s="1009"/>
      <c r="AN257" s="1009"/>
      <c r="AO257" s="1009"/>
      <c r="AP257" s="533">
        <v>3600000000</v>
      </c>
      <c r="AQ257" s="685">
        <v>0</v>
      </c>
      <c r="AR257" s="533">
        <v>400000000</v>
      </c>
      <c r="AS257" s="685">
        <v>0</v>
      </c>
      <c r="AT257" s="533">
        <v>141197266</v>
      </c>
      <c r="AU257" s="533">
        <v>-141197266</v>
      </c>
      <c r="AV257" s="533">
        <v>162963173</v>
      </c>
      <c r="AW257" s="533">
        <v>-21765907</v>
      </c>
      <c r="AX257" s="533">
        <v>191721220</v>
      </c>
      <c r="AY257" s="533">
        <v>-28758047</v>
      </c>
      <c r="AZ257" s="533">
        <v>191721220</v>
      </c>
      <c r="BA257" s="685">
        <v>0</v>
      </c>
      <c r="BB257" s="685">
        <v>0</v>
      </c>
    </row>
    <row r="258" spans="1:54" hidden="1" x14ac:dyDescent="0.25">
      <c r="A258" s="1166" t="s">
        <v>119</v>
      </c>
      <c r="B258" s="1009"/>
      <c r="C258" s="1166" t="s">
        <v>354</v>
      </c>
      <c r="D258" s="1009"/>
      <c r="E258" s="1166" t="s">
        <v>356</v>
      </c>
      <c r="F258" s="1009"/>
      <c r="G258" s="1166" t="s">
        <v>324</v>
      </c>
      <c r="H258" s="1009"/>
      <c r="I258" s="1166" t="s">
        <v>312</v>
      </c>
      <c r="J258" s="1009"/>
      <c r="K258" s="1009"/>
      <c r="L258" s="1166" t="s">
        <v>311</v>
      </c>
      <c r="M258" s="1009"/>
      <c r="N258" s="1009"/>
      <c r="O258" s="1166" t="s">
        <v>311</v>
      </c>
      <c r="P258" s="1009"/>
      <c r="Q258" s="1166"/>
      <c r="R258" s="1009"/>
      <c r="S258" s="1167" t="s">
        <v>364</v>
      </c>
      <c r="T258" s="1009"/>
      <c r="U258" s="1009"/>
      <c r="V258" s="1009"/>
      <c r="W258" s="1009"/>
      <c r="X258" s="1009"/>
      <c r="Y258" s="1009"/>
      <c r="Z258" s="1009"/>
      <c r="AA258" s="1166" t="s">
        <v>305</v>
      </c>
      <c r="AB258" s="1009"/>
      <c r="AC258" s="1009"/>
      <c r="AD258" s="1009"/>
      <c r="AE258" s="1009"/>
      <c r="AF258" s="1166" t="s">
        <v>306</v>
      </c>
      <c r="AG258" s="1009"/>
      <c r="AH258" s="1009"/>
      <c r="AI258" s="531" t="s">
        <v>85</v>
      </c>
      <c r="AJ258" s="1168" t="s">
        <v>307</v>
      </c>
      <c r="AK258" s="1009"/>
      <c r="AL258" s="1009"/>
      <c r="AM258" s="1009"/>
      <c r="AN258" s="1009"/>
      <c r="AO258" s="1009"/>
      <c r="AP258" s="530">
        <v>868452358</v>
      </c>
      <c r="AQ258" s="686">
        <v>0</v>
      </c>
      <c r="AR258" s="686">
        <v>0</v>
      </c>
      <c r="AS258" s="686">
        <v>0</v>
      </c>
      <c r="AT258" s="686">
        <v>0</v>
      </c>
      <c r="AU258" s="686">
        <v>0</v>
      </c>
      <c r="AV258" s="530">
        <v>63367500</v>
      </c>
      <c r="AW258" s="530">
        <v>-63367500</v>
      </c>
      <c r="AX258" s="530">
        <v>63367500</v>
      </c>
      <c r="AY258" s="686">
        <v>0</v>
      </c>
      <c r="AZ258" s="530">
        <v>63367500</v>
      </c>
      <c r="BA258" s="686">
        <v>0</v>
      </c>
      <c r="BB258" s="686">
        <v>0</v>
      </c>
    </row>
    <row r="259" spans="1:54" hidden="1" x14ac:dyDescent="0.25">
      <c r="A259" s="1166" t="s">
        <v>119</v>
      </c>
      <c r="B259" s="1009"/>
      <c r="C259" s="1166" t="s">
        <v>354</v>
      </c>
      <c r="D259" s="1009"/>
      <c r="E259" s="1166" t="s">
        <v>356</v>
      </c>
      <c r="F259" s="1009"/>
      <c r="G259" s="1166" t="s">
        <v>324</v>
      </c>
      <c r="H259" s="1009"/>
      <c r="I259" s="1166" t="s">
        <v>312</v>
      </c>
      <c r="J259" s="1009"/>
      <c r="K259" s="1009"/>
      <c r="L259" s="1166" t="s">
        <v>311</v>
      </c>
      <c r="M259" s="1009"/>
      <c r="N259" s="1009"/>
      <c r="O259" s="1166" t="s">
        <v>314</v>
      </c>
      <c r="P259" s="1009"/>
      <c r="Q259" s="1166"/>
      <c r="R259" s="1009"/>
      <c r="S259" s="1167" t="s">
        <v>359</v>
      </c>
      <c r="T259" s="1009"/>
      <c r="U259" s="1009"/>
      <c r="V259" s="1009"/>
      <c r="W259" s="1009"/>
      <c r="X259" s="1009"/>
      <c r="Y259" s="1009"/>
      <c r="Z259" s="1009"/>
      <c r="AA259" s="1166" t="s">
        <v>305</v>
      </c>
      <c r="AB259" s="1009"/>
      <c r="AC259" s="1009"/>
      <c r="AD259" s="1009"/>
      <c r="AE259" s="1009"/>
      <c r="AF259" s="1166" t="s">
        <v>306</v>
      </c>
      <c r="AG259" s="1009"/>
      <c r="AH259" s="1009"/>
      <c r="AI259" s="531" t="s">
        <v>85</v>
      </c>
      <c r="AJ259" s="1168" t="s">
        <v>307</v>
      </c>
      <c r="AK259" s="1009"/>
      <c r="AL259" s="1009"/>
      <c r="AM259" s="1009"/>
      <c r="AN259" s="1009"/>
      <c r="AO259" s="1009"/>
      <c r="AP259" s="530">
        <v>480000000</v>
      </c>
      <c r="AQ259" s="686">
        <v>0</v>
      </c>
      <c r="AR259" s="530">
        <v>110000000</v>
      </c>
      <c r="AS259" s="686">
        <v>0</v>
      </c>
      <c r="AT259" s="686">
        <v>0</v>
      </c>
      <c r="AU259" s="686">
        <v>0</v>
      </c>
      <c r="AV259" s="686">
        <v>0</v>
      </c>
      <c r="AW259" s="686">
        <v>0</v>
      </c>
      <c r="AX259" s="686">
        <v>0</v>
      </c>
      <c r="AY259" s="686">
        <v>0</v>
      </c>
      <c r="AZ259" s="686">
        <v>0</v>
      </c>
      <c r="BA259" s="686">
        <v>0</v>
      </c>
      <c r="BB259" s="686">
        <v>0</v>
      </c>
    </row>
    <row r="260" spans="1:54" hidden="1" x14ac:dyDescent="0.25">
      <c r="A260" s="1166" t="s">
        <v>119</v>
      </c>
      <c r="B260" s="1009"/>
      <c r="C260" s="1166" t="s">
        <v>354</v>
      </c>
      <c r="D260" s="1009"/>
      <c r="E260" s="1166" t="s">
        <v>356</v>
      </c>
      <c r="F260" s="1009"/>
      <c r="G260" s="1166" t="s">
        <v>324</v>
      </c>
      <c r="H260" s="1009"/>
      <c r="I260" s="1166" t="s">
        <v>312</v>
      </c>
      <c r="J260" s="1009"/>
      <c r="K260" s="1009"/>
      <c r="L260" s="1166" t="s">
        <v>311</v>
      </c>
      <c r="M260" s="1009"/>
      <c r="N260" s="1009"/>
      <c r="O260" s="1166" t="s">
        <v>321</v>
      </c>
      <c r="P260" s="1009"/>
      <c r="Q260" s="1166"/>
      <c r="R260" s="1009"/>
      <c r="S260" s="1167" t="s">
        <v>360</v>
      </c>
      <c r="T260" s="1009"/>
      <c r="U260" s="1009"/>
      <c r="V260" s="1009"/>
      <c r="W260" s="1009"/>
      <c r="X260" s="1009"/>
      <c r="Y260" s="1009"/>
      <c r="Z260" s="1009"/>
      <c r="AA260" s="1166" t="s">
        <v>305</v>
      </c>
      <c r="AB260" s="1009"/>
      <c r="AC260" s="1009"/>
      <c r="AD260" s="1009"/>
      <c r="AE260" s="1009"/>
      <c r="AF260" s="1166" t="s">
        <v>306</v>
      </c>
      <c r="AG260" s="1009"/>
      <c r="AH260" s="1009"/>
      <c r="AI260" s="531" t="s">
        <v>85</v>
      </c>
      <c r="AJ260" s="1168" t="s">
        <v>307</v>
      </c>
      <c r="AK260" s="1009"/>
      <c r="AL260" s="1009"/>
      <c r="AM260" s="1009"/>
      <c r="AN260" s="1009"/>
      <c r="AO260" s="1009"/>
      <c r="AP260" s="530">
        <v>390000000</v>
      </c>
      <c r="AQ260" s="686">
        <v>0</v>
      </c>
      <c r="AR260" s="686">
        <v>0</v>
      </c>
      <c r="AS260" s="686">
        <v>0</v>
      </c>
      <c r="AT260" s="686">
        <v>0</v>
      </c>
      <c r="AU260" s="686">
        <v>0</v>
      </c>
      <c r="AV260" s="686">
        <v>0</v>
      </c>
      <c r="AW260" s="686">
        <v>0</v>
      </c>
      <c r="AX260" s="686">
        <v>0</v>
      </c>
      <c r="AY260" s="686">
        <v>0</v>
      </c>
      <c r="AZ260" s="686">
        <v>0</v>
      </c>
      <c r="BA260" s="686">
        <v>0</v>
      </c>
      <c r="BB260" s="686">
        <v>0</v>
      </c>
    </row>
    <row r="261" spans="1:54" hidden="1" x14ac:dyDescent="0.25">
      <c r="A261" s="1166" t="s">
        <v>119</v>
      </c>
      <c r="B261" s="1009"/>
      <c r="C261" s="1166" t="s">
        <v>354</v>
      </c>
      <c r="D261" s="1009"/>
      <c r="E261" s="1166" t="s">
        <v>356</v>
      </c>
      <c r="F261" s="1009"/>
      <c r="G261" s="1166" t="s">
        <v>324</v>
      </c>
      <c r="H261" s="1009"/>
      <c r="I261" s="1166" t="s">
        <v>312</v>
      </c>
      <c r="J261" s="1009"/>
      <c r="K261" s="1009"/>
      <c r="L261" s="1166" t="s">
        <v>311</v>
      </c>
      <c r="M261" s="1009"/>
      <c r="N261" s="1009"/>
      <c r="O261" s="1166" t="s">
        <v>315</v>
      </c>
      <c r="P261" s="1009"/>
      <c r="Q261" s="1166"/>
      <c r="R261" s="1009"/>
      <c r="S261" s="1167" t="s">
        <v>104</v>
      </c>
      <c r="T261" s="1009"/>
      <c r="U261" s="1009"/>
      <c r="V261" s="1009"/>
      <c r="W261" s="1009"/>
      <c r="X261" s="1009"/>
      <c r="Y261" s="1009"/>
      <c r="Z261" s="1009"/>
      <c r="AA261" s="1166" t="s">
        <v>305</v>
      </c>
      <c r="AB261" s="1009"/>
      <c r="AC261" s="1009"/>
      <c r="AD261" s="1009"/>
      <c r="AE261" s="1009"/>
      <c r="AF261" s="1166" t="s">
        <v>306</v>
      </c>
      <c r="AG261" s="1009"/>
      <c r="AH261" s="1009"/>
      <c r="AI261" s="531" t="s">
        <v>85</v>
      </c>
      <c r="AJ261" s="1168" t="s">
        <v>307</v>
      </c>
      <c r="AK261" s="1009"/>
      <c r="AL261" s="1009"/>
      <c r="AM261" s="1009"/>
      <c r="AN261" s="1009"/>
      <c r="AO261" s="1009"/>
      <c r="AP261" s="530">
        <v>1571547642</v>
      </c>
      <c r="AQ261" s="686">
        <v>0</v>
      </c>
      <c r="AR261" s="686">
        <v>0</v>
      </c>
      <c r="AS261" s="686">
        <v>0</v>
      </c>
      <c r="AT261" s="530">
        <v>141197266</v>
      </c>
      <c r="AU261" s="530">
        <v>-141197266</v>
      </c>
      <c r="AV261" s="530">
        <v>99595673</v>
      </c>
      <c r="AW261" s="530">
        <v>41601593</v>
      </c>
      <c r="AX261" s="530">
        <v>128353720</v>
      </c>
      <c r="AY261" s="530">
        <v>-28758047</v>
      </c>
      <c r="AZ261" s="530">
        <v>128353720</v>
      </c>
      <c r="BA261" s="686">
        <v>0</v>
      </c>
      <c r="BB261" s="686">
        <v>0</v>
      </c>
    </row>
    <row r="262" spans="1:54" hidden="1" x14ac:dyDescent="0.25">
      <c r="A262" s="1166" t="s">
        <v>119</v>
      </c>
      <c r="B262" s="1009"/>
      <c r="C262" s="1166" t="s">
        <v>354</v>
      </c>
      <c r="D262" s="1009"/>
      <c r="E262" s="1166" t="s">
        <v>356</v>
      </c>
      <c r="F262" s="1009"/>
      <c r="G262" s="1166" t="s">
        <v>324</v>
      </c>
      <c r="H262" s="1009"/>
      <c r="I262" s="1166" t="s">
        <v>312</v>
      </c>
      <c r="J262" s="1009"/>
      <c r="K262" s="1009"/>
      <c r="L262" s="1166" t="s">
        <v>311</v>
      </c>
      <c r="M262" s="1009"/>
      <c r="N262" s="1009"/>
      <c r="O262" s="1166" t="s">
        <v>325</v>
      </c>
      <c r="P262" s="1009"/>
      <c r="Q262" s="1166"/>
      <c r="R262" s="1009"/>
      <c r="S262" s="1167" t="s">
        <v>367</v>
      </c>
      <c r="T262" s="1009"/>
      <c r="U262" s="1009"/>
      <c r="V262" s="1009"/>
      <c r="W262" s="1009"/>
      <c r="X262" s="1009"/>
      <c r="Y262" s="1009"/>
      <c r="Z262" s="1009"/>
      <c r="AA262" s="1166" t="s">
        <v>305</v>
      </c>
      <c r="AB262" s="1009"/>
      <c r="AC262" s="1009"/>
      <c r="AD262" s="1009"/>
      <c r="AE262" s="1009"/>
      <c r="AF262" s="1166" t="s">
        <v>306</v>
      </c>
      <c r="AG262" s="1009"/>
      <c r="AH262" s="1009"/>
      <c r="AI262" s="531" t="s">
        <v>85</v>
      </c>
      <c r="AJ262" s="1168" t="s">
        <v>307</v>
      </c>
      <c r="AK262" s="1009"/>
      <c r="AL262" s="1009"/>
      <c r="AM262" s="1009"/>
      <c r="AN262" s="1009"/>
      <c r="AO262" s="1009"/>
      <c r="AP262" s="530">
        <v>170000000</v>
      </c>
      <c r="AQ262" s="686">
        <v>0</v>
      </c>
      <c r="AR262" s="530">
        <v>170000000</v>
      </c>
      <c r="AS262" s="686">
        <v>0</v>
      </c>
      <c r="AT262" s="686">
        <v>0</v>
      </c>
      <c r="AU262" s="686">
        <v>0</v>
      </c>
      <c r="AV262" s="686">
        <v>0</v>
      </c>
      <c r="AW262" s="686">
        <v>0</v>
      </c>
      <c r="AX262" s="686">
        <v>0</v>
      </c>
      <c r="AY262" s="686">
        <v>0</v>
      </c>
      <c r="AZ262" s="686">
        <v>0</v>
      </c>
      <c r="BA262" s="686">
        <v>0</v>
      </c>
      <c r="BB262" s="686">
        <v>0</v>
      </c>
    </row>
    <row r="263" spans="1:54" hidden="1" x14ac:dyDescent="0.25">
      <c r="A263" s="1166" t="s">
        <v>119</v>
      </c>
      <c r="B263" s="1009"/>
      <c r="C263" s="1166" t="s">
        <v>354</v>
      </c>
      <c r="D263" s="1009"/>
      <c r="E263" s="1166" t="s">
        <v>356</v>
      </c>
      <c r="F263" s="1009"/>
      <c r="G263" s="1166" t="s">
        <v>324</v>
      </c>
      <c r="H263" s="1009"/>
      <c r="I263" s="1166" t="s">
        <v>312</v>
      </c>
      <c r="J263" s="1009"/>
      <c r="K263" s="1009"/>
      <c r="L263" s="1166" t="s">
        <v>311</v>
      </c>
      <c r="M263" s="1009"/>
      <c r="N263" s="1009"/>
      <c r="O263" s="1166" t="s">
        <v>322</v>
      </c>
      <c r="P263" s="1009"/>
      <c r="Q263" s="1166" t="s">
        <v>268</v>
      </c>
      <c r="R263" s="1009"/>
      <c r="S263" s="1167" t="s">
        <v>897</v>
      </c>
      <c r="T263" s="1009"/>
      <c r="U263" s="1009"/>
      <c r="V263" s="1009"/>
      <c r="W263" s="1009"/>
      <c r="X263" s="1009"/>
      <c r="Y263" s="1009"/>
      <c r="Z263" s="1009"/>
      <c r="AA263" s="1166" t="s">
        <v>305</v>
      </c>
      <c r="AB263" s="1009"/>
      <c r="AC263" s="1009"/>
      <c r="AD263" s="1009"/>
      <c r="AE263" s="1009"/>
      <c r="AF263" s="1166" t="s">
        <v>306</v>
      </c>
      <c r="AG263" s="1009"/>
      <c r="AH263" s="1009"/>
      <c r="AI263" s="531" t="s">
        <v>85</v>
      </c>
      <c r="AJ263" s="1168" t="s">
        <v>307</v>
      </c>
      <c r="AK263" s="1009"/>
      <c r="AL263" s="1009"/>
      <c r="AM263" s="1009"/>
      <c r="AN263" s="1009"/>
      <c r="AO263" s="1009"/>
      <c r="AP263" s="530">
        <v>120000000</v>
      </c>
      <c r="AQ263" s="686">
        <v>0</v>
      </c>
      <c r="AR263" s="530">
        <v>120000000</v>
      </c>
      <c r="AS263" s="686">
        <v>0</v>
      </c>
      <c r="AT263" s="686">
        <v>0</v>
      </c>
      <c r="AU263" s="686">
        <v>0</v>
      </c>
      <c r="AV263" s="686">
        <v>0</v>
      </c>
      <c r="AW263" s="686">
        <v>0</v>
      </c>
      <c r="AX263" s="686">
        <v>0</v>
      </c>
      <c r="AY263" s="686">
        <v>0</v>
      </c>
      <c r="AZ263" s="686">
        <v>0</v>
      </c>
      <c r="BA263" s="686">
        <v>0</v>
      </c>
      <c r="BB263" s="686">
        <v>0</v>
      </c>
    </row>
    <row r="264" spans="1:54" hidden="1" x14ac:dyDescent="0.25">
      <c r="A264" s="1166" t="s">
        <v>119</v>
      </c>
      <c r="B264" s="1009"/>
      <c r="C264" s="1166" t="s">
        <v>354</v>
      </c>
      <c r="D264" s="1009"/>
      <c r="E264" s="1166" t="s">
        <v>356</v>
      </c>
      <c r="F264" s="1009"/>
      <c r="G264" s="1166" t="s">
        <v>325</v>
      </c>
      <c r="H264" s="1009"/>
      <c r="I264" s="1166"/>
      <c r="J264" s="1009"/>
      <c r="K264" s="1009"/>
      <c r="L264" s="1166"/>
      <c r="M264" s="1009"/>
      <c r="N264" s="1009"/>
      <c r="O264" s="1166"/>
      <c r="P264" s="1009"/>
      <c r="Q264" s="1166"/>
      <c r="R264" s="1009"/>
      <c r="S264" s="1167" t="s">
        <v>368</v>
      </c>
      <c r="T264" s="1009"/>
      <c r="U264" s="1009"/>
      <c r="V264" s="1009"/>
      <c r="W264" s="1009"/>
      <c r="X264" s="1009"/>
      <c r="Y264" s="1009"/>
      <c r="Z264" s="1009"/>
      <c r="AA264" s="1166" t="s">
        <v>305</v>
      </c>
      <c r="AB264" s="1009"/>
      <c r="AC264" s="1009"/>
      <c r="AD264" s="1009"/>
      <c r="AE264" s="1009"/>
      <c r="AF264" s="1166" t="s">
        <v>306</v>
      </c>
      <c r="AG264" s="1009"/>
      <c r="AH264" s="1009"/>
      <c r="AI264" s="531" t="s">
        <v>85</v>
      </c>
      <c r="AJ264" s="1168" t="s">
        <v>307</v>
      </c>
      <c r="AK264" s="1009"/>
      <c r="AL264" s="1009"/>
      <c r="AM264" s="1009"/>
      <c r="AN264" s="1009"/>
      <c r="AO264" s="1009"/>
      <c r="AP264" s="530">
        <v>5000000000</v>
      </c>
      <c r="AQ264" s="686">
        <v>0</v>
      </c>
      <c r="AR264" s="530">
        <v>459470001</v>
      </c>
      <c r="AS264" s="530">
        <v>700000000</v>
      </c>
      <c r="AT264" s="530">
        <v>191095198</v>
      </c>
      <c r="AU264" s="530">
        <v>-191095198</v>
      </c>
      <c r="AV264" s="530">
        <v>251130914</v>
      </c>
      <c r="AW264" s="530">
        <v>-60035716</v>
      </c>
      <c r="AX264" s="530">
        <v>265903767</v>
      </c>
      <c r="AY264" s="530">
        <v>-14772853</v>
      </c>
      <c r="AZ264" s="530">
        <v>265903767</v>
      </c>
      <c r="BA264" s="686">
        <v>0</v>
      </c>
      <c r="BB264" s="686">
        <v>0</v>
      </c>
    </row>
    <row r="265" spans="1:54" hidden="1" x14ac:dyDescent="0.25">
      <c r="A265" s="1170" t="s">
        <v>119</v>
      </c>
      <c r="B265" s="1009"/>
      <c r="C265" s="1170" t="s">
        <v>354</v>
      </c>
      <c r="D265" s="1009"/>
      <c r="E265" s="1170" t="s">
        <v>356</v>
      </c>
      <c r="F265" s="1009"/>
      <c r="G265" s="1170" t="s">
        <v>325</v>
      </c>
      <c r="H265" s="1009"/>
      <c r="I265" s="1170" t="s">
        <v>312</v>
      </c>
      <c r="J265" s="1009"/>
      <c r="K265" s="1009"/>
      <c r="L265" s="1170"/>
      <c r="M265" s="1009"/>
      <c r="N265" s="1009"/>
      <c r="O265" s="1170"/>
      <c r="P265" s="1009"/>
      <c r="Q265" s="1170"/>
      <c r="R265" s="1009"/>
      <c r="S265" s="1169" t="s">
        <v>368</v>
      </c>
      <c r="T265" s="1009"/>
      <c r="U265" s="1009"/>
      <c r="V265" s="1009"/>
      <c r="W265" s="1009"/>
      <c r="X265" s="1009"/>
      <c r="Y265" s="1009"/>
      <c r="Z265" s="1009"/>
      <c r="AA265" s="1170" t="s">
        <v>305</v>
      </c>
      <c r="AB265" s="1009"/>
      <c r="AC265" s="1009"/>
      <c r="AD265" s="1009"/>
      <c r="AE265" s="1009"/>
      <c r="AF265" s="1170" t="s">
        <v>306</v>
      </c>
      <c r="AG265" s="1009"/>
      <c r="AH265" s="1009"/>
      <c r="AI265" s="534" t="s">
        <v>85</v>
      </c>
      <c r="AJ265" s="1171" t="s">
        <v>307</v>
      </c>
      <c r="AK265" s="1009"/>
      <c r="AL265" s="1009"/>
      <c r="AM265" s="1009"/>
      <c r="AN265" s="1009"/>
      <c r="AO265" s="1009"/>
      <c r="AP265" s="533">
        <v>3500000000</v>
      </c>
      <c r="AQ265" s="685">
        <v>0</v>
      </c>
      <c r="AR265" s="533">
        <v>259470001</v>
      </c>
      <c r="AS265" s="685">
        <v>0</v>
      </c>
      <c r="AT265" s="533">
        <v>191095198</v>
      </c>
      <c r="AU265" s="533">
        <v>-191095198</v>
      </c>
      <c r="AV265" s="533">
        <v>251130914</v>
      </c>
      <c r="AW265" s="533">
        <v>-60035716</v>
      </c>
      <c r="AX265" s="533">
        <v>265903767</v>
      </c>
      <c r="AY265" s="533">
        <v>-14772853</v>
      </c>
      <c r="AZ265" s="533">
        <v>265903767</v>
      </c>
      <c r="BA265" s="685">
        <v>0</v>
      </c>
      <c r="BB265" s="685">
        <v>0</v>
      </c>
    </row>
    <row r="266" spans="1:54" hidden="1" x14ac:dyDescent="0.25">
      <c r="A266" s="1170" t="s">
        <v>119</v>
      </c>
      <c r="B266" s="1009"/>
      <c r="C266" s="1170" t="s">
        <v>354</v>
      </c>
      <c r="D266" s="1009"/>
      <c r="E266" s="1170" t="s">
        <v>356</v>
      </c>
      <c r="F266" s="1009"/>
      <c r="G266" s="1170" t="s">
        <v>325</v>
      </c>
      <c r="H266" s="1009"/>
      <c r="I266" s="1170" t="s">
        <v>312</v>
      </c>
      <c r="J266" s="1009"/>
      <c r="K266" s="1009"/>
      <c r="L266" s="1170" t="s">
        <v>314</v>
      </c>
      <c r="M266" s="1009"/>
      <c r="N266" s="1009"/>
      <c r="O266" s="1170"/>
      <c r="P266" s="1009"/>
      <c r="Q266" s="1170"/>
      <c r="R266" s="1009"/>
      <c r="S266" s="1169" t="s">
        <v>358</v>
      </c>
      <c r="T266" s="1009"/>
      <c r="U266" s="1009"/>
      <c r="V266" s="1009"/>
      <c r="W266" s="1009"/>
      <c r="X266" s="1009"/>
      <c r="Y266" s="1009"/>
      <c r="Z266" s="1009"/>
      <c r="AA266" s="1170" t="s">
        <v>305</v>
      </c>
      <c r="AB266" s="1009"/>
      <c r="AC266" s="1009"/>
      <c r="AD266" s="1009"/>
      <c r="AE266" s="1009"/>
      <c r="AF266" s="1170" t="s">
        <v>306</v>
      </c>
      <c r="AG266" s="1009"/>
      <c r="AH266" s="1009"/>
      <c r="AI266" s="534" t="s">
        <v>85</v>
      </c>
      <c r="AJ266" s="1171" t="s">
        <v>307</v>
      </c>
      <c r="AK266" s="1009"/>
      <c r="AL266" s="1009"/>
      <c r="AM266" s="1009"/>
      <c r="AN266" s="1009"/>
      <c r="AO266" s="1009"/>
      <c r="AP266" s="533">
        <v>3500000000</v>
      </c>
      <c r="AQ266" s="685">
        <v>0</v>
      </c>
      <c r="AR266" s="533">
        <v>259470001</v>
      </c>
      <c r="AS266" s="685">
        <v>0</v>
      </c>
      <c r="AT266" s="533">
        <v>191095198</v>
      </c>
      <c r="AU266" s="533">
        <v>-191095198</v>
      </c>
      <c r="AV266" s="533">
        <v>251130914</v>
      </c>
      <c r="AW266" s="533">
        <v>-60035716</v>
      </c>
      <c r="AX266" s="533">
        <v>265903767</v>
      </c>
      <c r="AY266" s="533">
        <v>-14772853</v>
      </c>
      <c r="AZ266" s="533">
        <v>265903767</v>
      </c>
      <c r="BA266" s="685">
        <v>0</v>
      </c>
      <c r="BB266" s="685">
        <v>0</v>
      </c>
    </row>
    <row r="267" spans="1:54" hidden="1" x14ac:dyDescent="0.25">
      <c r="A267" s="1166" t="s">
        <v>119</v>
      </c>
      <c r="B267" s="1009"/>
      <c r="C267" s="1166" t="s">
        <v>354</v>
      </c>
      <c r="D267" s="1009"/>
      <c r="E267" s="1166" t="s">
        <v>356</v>
      </c>
      <c r="F267" s="1009"/>
      <c r="G267" s="1166" t="s">
        <v>325</v>
      </c>
      <c r="H267" s="1009"/>
      <c r="I267" s="1166" t="s">
        <v>312</v>
      </c>
      <c r="J267" s="1009"/>
      <c r="K267" s="1009"/>
      <c r="L267" s="1166" t="s">
        <v>314</v>
      </c>
      <c r="M267" s="1009"/>
      <c r="N267" s="1009"/>
      <c r="O267" s="1166" t="s">
        <v>311</v>
      </c>
      <c r="P267" s="1009"/>
      <c r="Q267" s="1166"/>
      <c r="R267" s="1009"/>
      <c r="S267" s="1167" t="s">
        <v>364</v>
      </c>
      <c r="T267" s="1009"/>
      <c r="U267" s="1009"/>
      <c r="V267" s="1009"/>
      <c r="W267" s="1009"/>
      <c r="X267" s="1009"/>
      <c r="Y267" s="1009"/>
      <c r="Z267" s="1009"/>
      <c r="AA267" s="1166" t="s">
        <v>305</v>
      </c>
      <c r="AB267" s="1009"/>
      <c r="AC267" s="1009"/>
      <c r="AD267" s="1009"/>
      <c r="AE267" s="1009"/>
      <c r="AF267" s="1166" t="s">
        <v>306</v>
      </c>
      <c r="AG267" s="1009"/>
      <c r="AH267" s="1009"/>
      <c r="AI267" s="531" t="s">
        <v>85</v>
      </c>
      <c r="AJ267" s="1168" t="s">
        <v>307</v>
      </c>
      <c r="AK267" s="1009"/>
      <c r="AL267" s="1009"/>
      <c r="AM267" s="1009"/>
      <c r="AN267" s="1009"/>
      <c r="AO267" s="1009"/>
      <c r="AP267" s="530">
        <v>2400000000</v>
      </c>
      <c r="AQ267" s="686">
        <v>0</v>
      </c>
      <c r="AR267" s="530">
        <v>184470001</v>
      </c>
      <c r="AS267" s="686">
        <v>0</v>
      </c>
      <c r="AT267" s="530">
        <v>106640000</v>
      </c>
      <c r="AU267" s="530">
        <v>-106640000</v>
      </c>
      <c r="AV267" s="530">
        <v>201519333</v>
      </c>
      <c r="AW267" s="530">
        <v>-94879333</v>
      </c>
      <c r="AX267" s="530">
        <v>201519333</v>
      </c>
      <c r="AY267" s="686">
        <v>0</v>
      </c>
      <c r="AZ267" s="530">
        <v>201519333</v>
      </c>
      <c r="BA267" s="686">
        <v>0</v>
      </c>
      <c r="BB267" s="686">
        <v>0</v>
      </c>
    </row>
    <row r="268" spans="1:54" hidden="1" x14ac:dyDescent="0.25">
      <c r="A268" s="1166" t="s">
        <v>119</v>
      </c>
      <c r="B268" s="1009"/>
      <c r="C268" s="1166" t="s">
        <v>354</v>
      </c>
      <c r="D268" s="1009"/>
      <c r="E268" s="1166" t="s">
        <v>356</v>
      </c>
      <c r="F268" s="1009"/>
      <c r="G268" s="1166" t="s">
        <v>325</v>
      </c>
      <c r="H268" s="1009"/>
      <c r="I268" s="1166" t="s">
        <v>312</v>
      </c>
      <c r="J268" s="1009"/>
      <c r="K268" s="1009"/>
      <c r="L268" s="1166" t="s">
        <v>314</v>
      </c>
      <c r="M268" s="1009"/>
      <c r="N268" s="1009"/>
      <c r="O268" s="1166" t="s">
        <v>314</v>
      </c>
      <c r="P268" s="1009"/>
      <c r="Q268" s="1166"/>
      <c r="R268" s="1009"/>
      <c r="S268" s="1167" t="s">
        <v>359</v>
      </c>
      <c r="T268" s="1009"/>
      <c r="U268" s="1009"/>
      <c r="V268" s="1009"/>
      <c r="W268" s="1009"/>
      <c r="X268" s="1009"/>
      <c r="Y268" s="1009"/>
      <c r="Z268" s="1009"/>
      <c r="AA268" s="1166" t="s">
        <v>305</v>
      </c>
      <c r="AB268" s="1009"/>
      <c r="AC268" s="1009"/>
      <c r="AD268" s="1009"/>
      <c r="AE268" s="1009"/>
      <c r="AF268" s="1166" t="s">
        <v>306</v>
      </c>
      <c r="AG268" s="1009"/>
      <c r="AH268" s="1009"/>
      <c r="AI268" s="531" t="s">
        <v>85</v>
      </c>
      <c r="AJ268" s="1168" t="s">
        <v>307</v>
      </c>
      <c r="AK268" s="1009"/>
      <c r="AL268" s="1009"/>
      <c r="AM268" s="1009"/>
      <c r="AN268" s="1009"/>
      <c r="AO268" s="1009"/>
      <c r="AP268" s="530">
        <v>375000000</v>
      </c>
      <c r="AQ268" s="686">
        <v>0</v>
      </c>
      <c r="AR268" s="686">
        <v>0</v>
      </c>
      <c r="AS268" s="686">
        <v>0</v>
      </c>
      <c r="AT268" s="686">
        <v>0</v>
      </c>
      <c r="AU268" s="686">
        <v>0</v>
      </c>
      <c r="AV268" s="686">
        <v>0</v>
      </c>
      <c r="AW268" s="686">
        <v>0</v>
      </c>
      <c r="AX268" s="686">
        <v>0</v>
      </c>
      <c r="AY268" s="686">
        <v>0</v>
      </c>
      <c r="AZ268" s="686">
        <v>0</v>
      </c>
      <c r="BA268" s="686">
        <v>0</v>
      </c>
      <c r="BB268" s="686">
        <v>0</v>
      </c>
    </row>
    <row r="269" spans="1:54" hidden="1" x14ac:dyDescent="0.25">
      <c r="A269" s="1166" t="s">
        <v>119</v>
      </c>
      <c r="B269" s="1009"/>
      <c r="C269" s="1166" t="s">
        <v>354</v>
      </c>
      <c r="D269" s="1009"/>
      <c r="E269" s="1166" t="s">
        <v>356</v>
      </c>
      <c r="F269" s="1009"/>
      <c r="G269" s="1166" t="s">
        <v>325</v>
      </c>
      <c r="H269" s="1009"/>
      <c r="I269" s="1166" t="s">
        <v>312</v>
      </c>
      <c r="J269" s="1009"/>
      <c r="K269" s="1009"/>
      <c r="L269" s="1166" t="s">
        <v>314</v>
      </c>
      <c r="M269" s="1009"/>
      <c r="N269" s="1009"/>
      <c r="O269" s="1166" t="s">
        <v>321</v>
      </c>
      <c r="P269" s="1009"/>
      <c r="Q269" s="1166"/>
      <c r="R269" s="1009"/>
      <c r="S269" s="1167" t="s">
        <v>360</v>
      </c>
      <c r="T269" s="1009"/>
      <c r="U269" s="1009"/>
      <c r="V269" s="1009"/>
      <c r="W269" s="1009"/>
      <c r="X269" s="1009"/>
      <c r="Y269" s="1009"/>
      <c r="Z269" s="1009"/>
      <c r="AA269" s="1166" t="s">
        <v>305</v>
      </c>
      <c r="AB269" s="1009"/>
      <c r="AC269" s="1009"/>
      <c r="AD269" s="1009"/>
      <c r="AE269" s="1009"/>
      <c r="AF269" s="1166" t="s">
        <v>306</v>
      </c>
      <c r="AG269" s="1009"/>
      <c r="AH269" s="1009"/>
      <c r="AI269" s="531" t="s">
        <v>85</v>
      </c>
      <c r="AJ269" s="1168" t="s">
        <v>307</v>
      </c>
      <c r="AK269" s="1009"/>
      <c r="AL269" s="1009"/>
      <c r="AM269" s="1009"/>
      <c r="AN269" s="1009"/>
      <c r="AO269" s="1009"/>
      <c r="AP269" s="530">
        <v>150000000</v>
      </c>
      <c r="AQ269" s="686">
        <v>0</v>
      </c>
      <c r="AR269" s="686">
        <v>0</v>
      </c>
      <c r="AS269" s="686">
        <v>0</v>
      </c>
      <c r="AT269" s="686">
        <v>0</v>
      </c>
      <c r="AU269" s="686">
        <v>0</v>
      </c>
      <c r="AV269" s="686">
        <v>0</v>
      </c>
      <c r="AW269" s="686">
        <v>0</v>
      </c>
      <c r="AX269" s="686">
        <v>0</v>
      </c>
      <c r="AY269" s="686">
        <v>0</v>
      </c>
      <c r="AZ269" s="686">
        <v>0</v>
      </c>
      <c r="BA269" s="686">
        <v>0</v>
      </c>
      <c r="BB269" s="686">
        <v>0</v>
      </c>
    </row>
    <row r="270" spans="1:54" hidden="1" x14ac:dyDescent="0.25">
      <c r="A270" s="1166" t="s">
        <v>119</v>
      </c>
      <c r="B270" s="1009"/>
      <c r="C270" s="1166" t="s">
        <v>354</v>
      </c>
      <c r="D270" s="1009"/>
      <c r="E270" s="1166" t="s">
        <v>356</v>
      </c>
      <c r="F270" s="1009"/>
      <c r="G270" s="1166" t="s">
        <v>325</v>
      </c>
      <c r="H270" s="1009"/>
      <c r="I270" s="1166" t="s">
        <v>312</v>
      </c>
      <c r="J270" s="1009"/>
      <c r="K270" s="1009"/>
      <c r="L270" s="1166" t="s">
        <v>314</v>
      </c>
      <c r="M270" s="1009"/>
      <c r="N270" s="1009"/>
      <c r="O270" s="1166" t="s">
        <v>315</v>
      </c>
      <c r="P270" s="1009"/>
      <c r="Q270" s="1166"/>
      <c r="R270" s="1009"/>
      <c r="S270" s="1167" t="s">
        <v>104</v>
      </c>
      <c r="T270" s="1009"/>
      <c r="U270" s="1009"/>
      <c r="V270" s="1009"/>
      <c r="W270" s="1009"/>
      <c r="X270" s="1009"/>
      <c r="Y270" s="1009"/>
      <c r="Z270" s="1009"/>
      <c r="AA270" s="1166" t="s">
        <v>305</v>
      </c>
      <c r="AB270" s="1009"/>
      <c r="AC270" s="1009"/>
      <c r="AD270" s="1009"/>
      <c r="AE270" s="1009"/>
      <c r="AF270" s="1166" t="s">
        <v>306</v>
      </c>
      <c r="AG270" s="1009"/>
      <c r="AH270" s="1009"/>
      <c r="AI270" s="531" t="s">
        <v>85</v>
      </c>
      <c r="AJ270" s="1168" t="s">
        <v>307</v>
      </c>
      <c r="AK270" s="1009"/>
      <c r="AL270" s="1009"/>
      <c r="AM270" s="1009"/>
      <c r="AN270" s="1009"/>
      <c r="AO270" s="1009"/>
      <c r="AP270" s="530">
        <v>500000000</v>
      </c>
      <c r="AQ270" s="686">
        <v>0</v>
      </c>
      <c r="AR270" s="686">
        <v>0</v>
      </c>
      <c r="AS270" s="686">
        <v>0</v>
      </c>
      <c r="AT270" s="530">
        <v>84455198</v>
      </c>
      <c r="AU270" s="530">
        <v>-84455198</v>
      </c>
      <c r="AV270" s="530">
        <v>49611581</v>
      </c>
      <c r="AW270" s="530">
        <v>34843617</v>
      </c>
      <c r="AX270" s="530">
        <v>64384434</v>
      </c>
      <c r="AY270" s="530">
        <v>-14772853</v>
      </c>
      <c r="AZ270" s="530">
        <v>64384434</v>
      </c>
      <c r="BA270" s="686">
        <v>0</v>
      </c>
      <c r="BB270" s="686">
        <v>0</v>
      </c>
    </row>
    <row r="271" spans="1:54" hidden="1" x14ac:dyDescent="0.25">
      <c r="A271" s="1166" t="s">
        <v>119</v>
      </c>
      <c r="B271" s="1009"/>
      <c r="C271" s="1166" t="s">
        <v>354</v>
      </c>
      <c r="D271" s="1009"/>
      <c r="E271" s="1166" t="s">
        <v>356</v>
      </c>
      <c r="F271" s="1009"/>
      <c r="G271" s="1166" t="s">
        <v>325</v>
      </c>
      <c r="H271" s="1009"/>
      <c r="I271" s="1166" t="s">
        <v>312</v>
      </c>
      <c r="J271" s="1009"/>
      <c r="K271" s="1009"/>
      <c r="L271" s="1166" t="s">
        <v>314</v>
      </c>
      <c r="M271" s="1009"/>
      <c r="N271" s="1009"/>
      <c r="O271" s="1166" t="s">
        <v>324</v>
      </c>
      <c r="P271" s="1009"/>
      <c r="Q271" s="1166"/>
      <c r="R271" s="1009"/>
      <c r="S271" s="1167" t="s">
        <v>361</v>
      </c>
      <c r="T271" s="1009"/>
      <c r="U271" s="1009"/>
      <c r="V271" s="1009"/>
      <c r="W271" s="1009"/>
      <c r="X271" s="1009"/>
      <c r="Y271" s="1009"/>
      <c r="Z271" s="1009"/>
      <c r="AA271" s="1166" t="s">
        <v>305</v>
      </c>
      <c r="AB271" s="1009"/>
      <c r="AC271" s="1009"/>
      <c r="AD271" s="1009"/>
      <c r="AE271" s="1009"/>
      <c r="AF271" s="1166" t="s">
        <v>306</v>
      </c>
      <c r="AG271" s="1009"/>
      <c r="AH271" s="1009"/>
      <c r="AI271" s="531" t="s">
        <v>85</v>
      </c>
      <c r="AJ271" s="1168" t="s">
        <v>307</v>
      </c>
      <c r="AK271" s="1009"/>
      <c r="AL271" s="1009"/>
      <c r="AM271" s="1009"/>
      <c r="AN271" s="1009"/>
      <c r="AO271" s="1009"/>
      <c r="AP271" s="530">
        <v>75000000</v>
      </c>
      <c r="AQ271" s="686">
        <v>0</v>
      </c>
      <c r="AR271" s="530">
        <v>75000000</v>
      </c>
      <c r="AS271" s="686">
        <v>0</v>
      </c>
      <c r="AT271" s="686">
        <v>0</v>
      </c>
      <c r="AU271" s="686">
        <v>0</v>
      </c>
      <c r="AV271" s="686">
        <v>0</v>
      </c>
      <c r="AW271" s="686">
        <v>0</v>
      </c>
      <c r="AX271" s="686">
        <v>0</v>
      </c>
      <c r="AY271" s="686">
        <v>0</v>
      </c>
      <c r="AZ271" s="686">
        <v>0</v>
      </c>
      <c r="BA271" s="686">
        <v>0</v>
      </c>
      <c r="BB271" s="686">
        <v>0</v>
      </c>
    </row>
    <row r="272" spans="1:54" hidden="1" x14ac:dyDescent="0.25">
      <c r="A272" s="1166" t="s">
        <v>119</v>
      </c>
      <c r="B272" s="1009"/>
      <c r="C272" s="1166" t="s">
        <v>354</v>
      </c>
      <c r="D272" s="1009"/>
      <c r="E272" s="1166" t="s">
        <v>356</v>
      </c>
      <c r="F272" s="1009"/>
      <c r="G272" s="1166" t="s">
        <v>325</v>
      </c>
      <c r="H272" s="1009"/>
      <c r="I272" s="1166" t="s">
        <v>312</v>
      </c>
      <c r="J272" s="1009"/>
      <c r="K272" s="1009"/>
      <c r="L272" s="1166" t="s">
        <v>314</v>
      </c>
      <c r="M272" s="1009"/>
      <c r="N272" s="1009"/>
      <c r="O272" s="1166" t="s">
        <v>100</v>
      </c>
      <c r="P272" s="1009"/>
      <c r="Q272" s="1166"/>
      <c r="R272" s="1009"/>
      <c r="S272" s="1167" t="s">
        <v>362</v>
      </c>
      <c r="T272" s="1009"/>
      <c r="U272" s="1009"/>
      <c r="V272" s="1009"/>
      <c r="W272" s="1009"/>
      <c r="X272" s="1009"/>
      <c r="Y272" s="1009"/>
      <c r="Z272" s="1009"/>
      <c r="AA272" s="1166" t="s">
        <v>305</v>
      </c>
      <c r="AB272" s="1009"/>
      <c r="AC272" s="1009"/>
      <c r="AD272" s="1009"/>
      <c r="AE272" s="1009"/>
      <c r="AF272" s="1166" t="s">
        <v>306</v>
      </c>
      <c r="AG272" s="1009"/>
      <c r="AH272" s="1009"/>
      <c r="AI272" s="531" t="s">
        <v>85</v>
      </c>
      <c r="AJ272" s="1168" t="s">
        <v>307</v>
      </c>
      <c r="AK272" s="1009"/>
      <c r="AL272" s="1009"/>
      <c r="AM272" s="1009"/>
      <c r="AN272" s="1009"/>
      <c r="AO272" s="1009"/>
      <c r="AP272" s="686">
        <v>0</v>
      </c>
      <c r="AQ272" s="686">
        <v>0</v>
      </c>
      <c r="AR272" s="686">
        <v>0</v>
      </c>
      <c r="AS272" s="686">
        <v>0</v>
      </c>
      <c r="AT272" s="686">
        <v>0</v>
      </c>
      <c r="AU272" s="686">
        <v>0</v>
      </c>
      <c r="AV272" s="686">
        <v>0</v>
      </c>
      <c r="AW272" s="686">
        <v>0</v>
      </c>
      <c r="AX272" s="686">
        <v>0</v>
      </c>
      <c r="AY272" s="686">
        <v>0</v>
      </c>
      <c r="AZ272" s="686">
        <v>0</v>
      </c>
      <c r="BA272" s="686">
        <v>0</v>
      </c>
      <c r="BB272" s="686">
        <v>0</v>
      </c>
    </row>
    <row r="273" spans="1:54" hidden="1" x14ac:dyDescent="0.25">
      <c r="A273" s="1170" t="s">
        <v>119</v>
      </c>
      <c r="B273" s="1009"/>
      <c r="C273" s="1170" t="s">
        <v>369</v>
      </c>
      <c r="D273" s="1009"/>
      <c r="E273" s="1170"/>
      <c r="F273" s="1009"/>
      <c r="G273" s="1170"/>
      <c r="H273" s="1009"/>
      <c r="I273" s="1170"/>
      <c r="J273" s="1009"/>
      <c r="K273" s="1009"/>
      <c r="L273" s="1170"/>
      <c r="M273" s="1009"/>
      <c r="N273" s="1009"/>
      <c r="O273" s="1170"/>
      <c r="P273" s="1009"/>
      <c r="Q273" s="1170"/>
      <c r="R273" s="1009"/>
      <c r="S273" s="1169" t="s">
        <v>370</v>
      </c>
      <c r="T273" s="1009"/>
      <c r="U273" s="1009"/>
      <c r="V273" s="1009"/>
      <c r="W273" s="1009"/>
      <c r="X273" s="1009"/>
      <c r="Y273" s="1009"/>
      <c r="Z273" s="1009"/>
      <c r="AA273" s="1170" t="s">
        <v>305</v>
      </c>
      <c r="AB273" s="1009"/>
      <c r="AC273" s="1009"/>
      <c r="AD273" s="1009"/>
      <c r="AE273" s="1009"/>
      <c r="AF273" s="1170" t="s">
        <v>306</v>
      </c>
      <c r="AG273" s="1009"/>
      <c r="AH273" s="1009"/>
      <c r="AI273" s="534" t="s">
        <v>85</v>
      </c>
      <c r="AJ273" s="1171" t="s">
        <v>307</v>
      </c>
      <c r="AK273" s="1009"/>
      <c r="AL273" s="1009"/>
      <c r="AM273" s="1009"/>
      <c r="AN273" s="1009"/>
      <c r="AO273" s="1009"/>
      <c r="AP273" s="533">
        <v>12149334179</v>
      </c>
      <c r="AQ273" s="533">
        <v>503332000</v>
      </c>
      <c r="AR273" s="533">
        <v>770588000</v>
      </c>
      <c r="AS273" s="533">
        <v>5917585821</v>
      </c>
      <c r="AT273" s="685">
        <v>0</v>
      </c>
      <c r="AU273" s="533">
        <v>503332000</v>
      </c>
      <c r="AV273" s="685">
        <v>0</v>
      </c>
      <c r="AW273" s="685">
        <v>0</v>
      </c>
      <c r="AX273" s="685">
        <v>0</v>
      </c>
      <c r="AY273" s="685">
        <v>0</v>
      </c>
      <c r="AZ273" s="685">
        <v>0</v>
      </c>
      <c r="BA273" s="685">
        <v>0</v>
      </c>
      <c r="BB273" s="685">
        <v>0</v>
      </c>
    </row>
    <row r="274" spans="1:54" x14ac:dyDescent="0.25">
      <c r="A274" s="1170" t="s">
        <v>119</v>
      </c>
      <c r="B274" s="1009"/>
      <c r="C274" s="1170" t="s">
        <v>369</v>
      </c>
      <c r="D274" s="1009"/>
      <c r="E274" s="1170"/>
      <c r="F274" s="1009"/>
      <c r="G274" s="1170"/>
      <c r="H274" s="1009"/>
      <c r="I274" s="1170"/>
      <c r="J274" s="1009"/>
      <c r="K274" s="1009"/>
      <c r="L274" s="1170"/>
      <c r="M274" s="1009"/>
      <c r="N274" s="1009"/>
      <c r="O274" s="1170"/>
      <c r="P274" s="1009"/>
      <c r="Q274" s="1170"/>
      <c r="R274" s="1009"/>
      <c r="S274" s="1169" t="s">
        <v>370</v>
      </c>
      <c r="T274" s="1009"/>
      <c r="U274" s="1009"/>
      <c r="V274" s="1009"/>
      <c r="W274" s="1009"/>
      <c r="X274" s="1009"/>
      <c r="Y274" s="1009"/>
      <c r="Z274" s="1009"/>
      <c r="AA274" s="1170" t="s">
        <v>305</v>
      </c>
      <c r="AB274" s="1009"/>
      <c r="AC274" s="1009"/>
      <c r="AD274" s="1009"/>
      <c r="AE274" s="1009"/>
      <c r="AF274" s="1170" t="s">
        <v>306</v>
      </c>
      <c r="AG274" s="1009"/>
      <c r="AH274" s="1009"/>
      <c r="AI274" s="534" t="s">
        <v>335</v>
      </c>
      <c r="AJ274" s="1171" t="s">
        <v>353</v>
      </c>
      <c r="AK274" s="1009"/>
      <c r="AL274" s="1009"/>
      <c r="AM274" s="1009"/>
      <c r="AN274" s="1009"/>
      <c r="AO274" s="1009"/>
      <c r="AP274" s="533">
        <v>9021085821</v>
      </c>
      <c r="AQ274" s="685">
        <v>0</v>
      </c>
      <c r="AR274" s="685">
        <v>0</v>
      </c>
      <c r="AS274" s="533">
        <v>-4021085821</v>
      </c>
      <c r="AT274" s="685">
        <v>0</v>
      </c>
      <c r="AU274" s="685">
        <v>0</v>
      </c>
      <c r="AV274" s="533">
        <v>215738409.41</v>
      </c>
      <c r="AW274" s="533">
        <v>-215738409.41</v>
      </c>
      <c r="AX274" s="533">
        <v>215738409.41</v>
      </c>
      <c r="AY274" s="685">
        <v>0</v>
      </c>
      <c r="AZ274" s="533">
        <v>215738409.41</v>
      </c>
      <c r="BA274" s="685">
        <v>0</v>
      </c>
      <c r="BB274" s="685">
        <v>0</v>
      </c>
    </row>
    <row r="275" spans="1:54" hidden="1" x14ac:dyDescent="0.25">
      <c r="A275" s="1170" t="s">
        <v>119</v>
      </c>
      <c r="B275" s="1009"/>
      <c r="C275" s="1170" t="s">
        <v>369</v>
      </c>
      <c r="D275" s="1009"/>
      <c r="E275" s="1170" t="s">
        <v>356</v>
      </c>
      <c r="F275" s="1009"/>
      <c r="G275" s="1170"/>
      <c r="H275" s="1009"/>
      <c r="I275" s="1170"/>
      <c r="J275" s="1009"/>
      <c r="K275" s="1009"/>
      <c r="L275" s="1170"/>
      <c r="M275" s="1009"/>
      <c r="N275" s="1009"/>
      <c r="O275" s="1170"/>
      <c r="P275" s="1009"/>
      <c r="Q275" s="1170"/>
      <c r="R275" s="1009"/>
      <c r="S275" s="1169" t="s">
        <v>357</v>
      </c>
      <c r="T275" s="1009"/>
      <c r="U275" s="1009"/>
      <c r="V275" s="1009"/>
      <c r="W275" s="1009"/>
      <c r="X275" s="1009"/>
      <c r="Y275" s="1009"/>
      <c r="Z275" s="1009"/>
      <c r="AA275" s="1170" t="s">
        <v>305</v>
      </c>
      <c r="AB275" s="1009"/>
      <c r="AC275" s="1009"/>
      <c r="AD275" s="1009"/>
      <c r="AE275" s="1009"/>
      <c r="AF275" s="1170" t="s">
        <v>306</v>
      </c>
      <c r="AG275" s="1009"/>
      <c r="AH275" s="1009"/>
      <c r="AI275" s="534" t="s">
        <v>85</v>
      </c>
      <c r="AJ275" s="1171" t="s">
        <v>307</v>
      </c>
      <c r="AK275" s="1009"/>
      <c r="AL275" s="1009"/>
      <c r="AM275" s="1009"/>
      <c r="AN275" s="1009"/>
      <c r="AO275" s="1009"/>
      <c r="AP275" s="533">
        <v>12149334179</v>
      </c>
      <c r="AQ275" s="533">
        <v>503332000</v>
      </c>
      <c r="AR275" s="533">
        <v>770588000</v>
      </c>
      <c r="AS275" s="533">
        <v>5917585821</v>
      </c>
      <c r="AT275" s="685">
        <v>0</v>
      </c>
      <c r="AU275" s="533">
        <v>503332000</v>
      </c>
      <c r="AV275" s="685">
        <v>0</v>
      </c>
      <c r="AW275" s="685">
        <v>0</v>
      </c>
      <c r="AX275" s="685">
        <v>0</v>
      </c>
      <c r="AY275" s="685">
        <v>0</v>
      </c>
      <c r="AZ275" s="685">
        <v>0</v>
      </c>
      <c r="BA275" s="685">
        <v>0</v>
      </c>
      <c r="BB275" s="685">
        <v>0</v>
      </c>
    </row>
    <row r="276" spans="1:54" x14ac:dyDescent="0.25">
      <c r="A276" s="1170" t="s">
        <v>119</v>
      </c>
      <c r="B276" s="1009"/>
      <c r="C276" s="1170" t="s">
        <v>369</v>
      </c>
      <c r="D276" s="1009"/>
      <c r="E276" s="1170" t="s">
        <v>356</v>
      </c>
      <c r="F276" s="1009"/>
      <c r="G276" s="1170"/>
      <c r="H276" s="1009"/>
      <c r="I276" s="1170"/>
      <c r="J276" s="1009"/>
      <c r="K276" s="1009"/>
      <c r="L276" s="1170"/>
      <c r="M276" s="1009"/>
      <c r="N276" s="1009"/>
      <c r="O276" s="1170"/>
      <c r="P276" s="1009"/>
      <c r="Q276" s="1170"/>
      <c r="R276" s="1009"/>
      <c r="S276" s="1169" t="s">
        <v>357</v>
      </c>
      <c r="T276" s="1009"/>
      <c r="U276" s="1009"/>
      <c r="V276" s="1009"/>
      <c r="W276" s="1009"/>
      <c r="X276" s="1009"/>
      <c r="Y276" s="1009"/>
      <c r="Z276" s="1009"/>
      <c r="AA276" s="1170" t="s">
        <v>305</v>
      </c>
      <c r="AB276" s="1009"/>
      <c r="AC276" s="1009"/>
      <c r="AD276" s="1009"/>
      <c r="AE276" s="1009"/>
      <c r="AF276" s="1170" t="s">
        <v>306</v>
      </c>
      <c r="AG276" s="1009"/>
      <c r="AH276" s="1009"/>
      <c r="AI276" s="534" t="s">
        <v>335</v>
      </c>
      <c r="AJ276" s="1171" t="s">
        <v>353</v>
      </c>
      <c r="AK276" s="1009"/>
      <c r="AL276" s="1009"/>
      <c r="AM276" s="1009"/>
      <c r="AN276" s="1009"/>
      <c r="AO276" s="1009"/>
      <c r="AP276" s="533">
        <v>9021085821</v>
      </c>
      <c r="AQ276" s="685">
        <v>0</v>
      </c>
      <c r="AR276" s="685">
        <v>0</v>
      </c>
      <c r="AS276" s="533">
        <v>-4021085821</v>
      </c>
      <c r="AT276" s="685">
        <v>0</v>
      </c>
      <c r="AU276" s="685">
        <v>0</v>
      </c>
      <c r="AV276" s="533">
        <v>215738409.41</v>
      </c>
      <c r="AW276" s="533">
        <v>-215738409.41</v>
      </c>
      <c r="AX276" s="533">
        <v>215738409.41</v>
      </c>
      <c r="AY276" s="685">
        <v>0</v>
      </c>
      <c r="AZ276" s="533">
        <v>215738409.41</v>
      </c>
      <c r="BA276" s="685">
        <v>0</v>
      </c>
      <c r="BB276" s="685">
        <v>0</v>
      </c>
    </row>
    <row r="277" spans="1:54" hidden="1" x14ac:dyDescent="0.25">
      <c r="A277" s="1166" t="s">
        <v>119</v>
      </c>
      <c r="B277" s="1009"/>
      <c r="C277" s="1166" t="s">
        <v>369</v>
      </c>
      <c r="D277" s="1009"/>
      <c r="E277" s="1166" t="s">
        <v>356</v>
      </c>
      <c r="F277" s="1009"/>
      <c r="G277" s="1166" t="s">
        <v>311</v>
      </c>
      <c r="H277" s="1009"/>
      <c r="I277" s="1166"/>
      <c r="J277" s="1009"/>
      <c r="K277" s="1009"/>
      <c r="L277" s="1166"/>
      <c r="M277" s="1009"/>
      <c r="N277" s="1009"/>
      <c r="O277" s="1166"/>
      <c r="P277" s="1009"/>
      <c r="Q277" s="1166"/>
      <c r="R277" s="1009"/>
      <c r="S277" s="1167" t="s">
        <v>208</v>
      </c>
      <c r="T277" s="1009"/>
      <c r="U277" s="1009"/>
      <c r="V277" s="1009"/>
      <c r="W277" s="1009"/>
      <c r="X277" s="1009"/>
      <c r="Y277" s="1009"/>
      <c r="Z277" s="1009"/>
      <c r="AA277" s="1166" t="s">
        <v>305</v>
      </c>
      <c r="AB277" s="1009"/>
      <c r="AC277" s="1009"/>
      <c r="AD277" s="1009"/>
      <c r="AE277" s="1009"/>
      <c r="AF277" s="1166" t="s">
        <v>306</v>
      </c>
      <c r="AG277" s="1009"/>
      <c r="AH277" s="1009"/>
      <c r="AI277" s="531" t="s">
        <v>85</v>
      </c>
      <c r="AJ277" s="1168" t="s">
        <v>307</v>
      </c>
      <c r="AK277" s="1009"/>
      <c r="AL277" s="1009"/>
      <c r="AM277" s="1009"/>
      <c r="AN277" s="1009"/>
      <c r="AO277" s="1009"/>
      <c r="AP277" s="530">
        <v>10875414179</v>
      </c>
      <c r="AQ277" s="686">
        <v>0</v>
      </c>
      <c r="AR277" s="686">
        <v>0</v>
      </c>
      <c r="AS277" s="530">
        <v>5917585821</v>
      </c>
      <c r="AT277" s="686">
        <v>0</v>
      </c>
      <c r="AU277" s="686">
        <v>0</v>
      </c>
      <c r="AV277" s="686">
        <v>0</v>
      </c>
      <c r="AW277" s="686">
        <v>0</v>
      </c>
      <c r="AX277" s="686">
        <v>0</v>
      </c>
      <c r="AY277" s="686">
        <v>0</v>
      </c>
      <c r="AZ277" s="686">
        <v>0</v>
      </c>
      <c r="BA277" s="686">
        <v>0</v>
      </c>
      <c r="BB277" s="686">
        <v>0</v>
      </c>
    </row>
    <row r="278" spans="1:54" x14ac:dyDescent="0.25">
      <c r="A278" s="1166" t="s">
        <v>119</v>
      </c>
      <c r="B278" s="1009"/>
      <c r="C278" s="1166" t="s">
        <v>369</v>
      </c>
      <c r="D278" s="1009"/>
      <c r="E278" s="1166" t="s">
        <v>356</v>
      </c>
      <c r="F278" s="1009"/>
      <c r="G278" s="1166" t="s">
        <v>311</v>
      </c>
      <c r="H278" s="1009"/>
      <c r="I278" s="1166"/>
      <c r="J278" s="1009"/>
      <c r="K278" s="1009"/>
      <c r="L278" s="1166"/>
      <c r="M278" s="1009"/>
      <c r="N278" s="1009"/>
      <c r="O278" s="1166"/>
      <c r="P278" s="1009"/>
      <c r="Q278" s="1166"/>
      <c r="R278" s="1009"/>
      <c r="S278" s="1167" t="s">
        <v>208</v>
      </c>
      <c r="T278" s="1009"/>
      <c r="U278" s="1009"/>
      <c r="V278" s="1009"/>
      <c r="W278" s="1009"/>
      <c r="X278" s="1009"/>
      <c r="Y278" s="1009"/>
      <c r="Z278" s="1009"/>
      <c r="AA278" s="1166" t="s">
        <v>305</v>
      </c>
      <c r="AB278" s="1009"/>
      <c r="AC278" s="1009"/>
      <c r="AD278" s="1009"/>
      <c r="AE278" s="1009"/>
      <c r="AF278" s="1166" t="s">
        <v>306</v>
      </c>
      <c r="AG278" s="1009"/>
      <c r="AH278" s="1009"/>
      <c r="AI278" s="531" t="s">
        <v>335</v>
      </c>
      <c r="AJ278" s="1168" t="s">
        <v>353</v>
      </c>
      <c r="AK278" s="1009"/>
      <c r="AL278" s="1009"/>
      <c r="AM278" s="1009"/>
      <c r="AN278" s="1009"/>
      <c r="AO278" s="1009"/>
      <c r="AP278" s="530">
        <v>9021085821</v>
      </c>
      <c r="AQ278" s="686">
        <v>0</v>
      </c>
      <c r="AR278" s="686">
        <v>0</v>
      </c>
      <c r="AS278" s="530">
        <v>-4021085821</v>
      </c>
      <c r="AT278" s="686">
        <v>0</v>
      </c>
      <c r="AU278" s="686">
        <v>0</v>
      </c>
      <c r="AV278" s="530">
        <v>215738409.41</v>
      </c>
      <c r="AW278" s="530">
        <v>-215738409.41</v>
      </c>
      <c r="AX278" s="530">
        <v>215738409.41</v>
      </c>
      <c r="AY278" s="686">
        <v>0</v>
      </c>
      <c r="AZ278" s="530">
        <v>215738409.41</v>
      </c>
      <c r="BA278" s="686">
        <v>0</v>
      </c>
      <c r="BB278" s="686">
        <v>0</v>
      </c>
    </row>
    <row r="279" spans="1:54" hidden="1" x14ac:dyDescent="0.25">
      <c r="A279" s="1166" t="s">
        <v>119</v>
      </c>
      <c r="B279" s="1009"/>
      <c r="C279" s="1166" t="s">
        <v>369</v>
      </c>
      <c r="D279" s="1009"/>
      <c r="E279" s="1166" t="s">
        <v>356</v>
      </c>
      <c r="F279" s="1009"/>
      <c r="G279" s="1166" t="s">
        <v>314</v>
      </c>
      <c r="H279" s="1009"/>
      <c r="I279" s="1166" t="s">
        <v>268</v>
      </c>
      <c r="J279" s="1009"/>
      <c r="K279" s="1009"/>
      <c r="L279" s="1166" t="s">
        <v>268</v>
      </c>
      <c r="M279" s="1009"/>
      <c r="N279" s="1009"/>
      <c r="O279" s="1166" t="s">
        <v>268</v>
      </c>
      <c r="P279" s="1009"/>
      <c r="Q279" s="1166" t="s">
        <v>268</v>
      </c>
      <c r="R279" s="1009"/>
      <c r="S279" s="1167" t="s">
        <v>681</v>
      </c>
      <c r="T279" s="1009"/>
      <c r="U279" s="1009"/>
      <c r="V279" s="1009"/>
      <c r="W279" s="1009"/>
      <c r="X279" s="1009"/>
      <c r="Y279" s="1009"/>
      <c r="Z279" s="1009"/>
      <c r="AA279" s="1166" t="s">
        <v>305</v>
      </c>
      <c r="AB279" s="1009"/>
      <c r="AC279" s="1009"/>
      <c r="AD279" s="1009"/>
      <c r="AE279" s="1009"/>
      <c r="AF279" s="1166" t="s">
        <v>306</v>
      </c>
      <c r="AG279" s="1009"/>
      <c r="AH279" s="1009"/>
      <c r="AI279" s="531" t="s">
        <v>85</v>
      </c>
      <c r="AJ279" s="1168" t="s">
        <v>307</v>
      </c>
      <c r="AK279" s="1009"/>
      <c r="AL279" s="1009"/>
      <c r="AM279" s="1009"/>
      <c r="AN279" s="1009"/>
      <c r="AO279" s="1009"/>
      <c r="AP279" s="530">
        <v>323920000</v>
      </c>
      <c r="AQ279" s="686">
        <v>0</v>
      </c>
      <c r="AR279" s="530">
        <v>323920000</v>
      </c>
      <c r="AS279" s="686">
        <v>0</v>
      </c>
      <c r="AT279" s="686">
        <v>0</v>
      </c>
      <c r="AU279" s="686">
        <v>0</v>
      </c>
      <c r="AV279" s="686">
        <v>0</v>
      </c>
      <c r="AW279" s="686">
        <v>0</v>
      </c>
      <c r="AX279" s="686">
        <v>0</v>
      </c>
      <c r="AY279" s="686">
        <v>0</v>
      </c>
      <c r="AZ279" s="686">
        <v>0</v>
      </c>
      <c r="BA279" s="686">
        <v>0</v>
      </c>
      <c r="BB279" s="686">
        <v>0</v>
      </c>
    </row>
    <row r="280" spans="1:54" hidden="1" x14ac:dyDescent="0.25">
      <c r="A280" s="1170" t="s">
        <v>119</v>
      </c>
      <c r="B280" s="1009"/>
      <c r="C280" s="1170" t="s">
        <v>369</v>
      </c>
      <c r="D280" s="1009"/>
      <c r="E280" s="1170" t="s">
        <v>356</v>
      </c>
      <c r="F280" s="1009"/>
      <c r="G280" s="1170" t="s">
        <v>315</v>
      </c>
      <c r="H280" s="1009"/>
      <c r="I280" s="1170" t="s">
        <v>312</v>
      </c>
      <c r="J280" s="1009"/>
      <c r="K280" s="1009"/>
      <c r="L280" s="1170"/>
      <c r="M280" s="1009"/>
      <c r="N280" s="1009"/>
      <c r="O280" s="1170"/>
      <c r="P280" s="1009"/>
      <c r="Q280" s="1170"/>
      <c r="R280" s="1009"/>
      <c r="S280" s="1169" t="s">
        <v>682</v>
      </c>
      <c r="T280" s="1009"/>
      <c r="U280" s="1009"/>
      <c r="V280" s="1009"/>
      <c r="W280" s="1009"/>
      <c r="X280" s="1009"/>
      <c r="Y280" s="1009"/>
      <c r="Z280" s="1009"/>
      <c r="AA280" s="1170" t="s">
        <v>305</v>
      </c>
      <c r="AB280" s="1009"/>
      <c r="AC280" s="1009"/>
      <c r="AD280" s="1009"/>
      <c r="AE280" s="1009"/>
      <c r="AF280" s="1170" t="s">
        <v>306</v>
      </c>
      <c r="AG280" s="1009"/>
      <c r="AH280" s="1009"/>
      <c r="AI280" s="534" t="s">
        <v>85</v>
      </c>
      <c r="AJ280" s="1171" t="s">
        <v>307</v>
      </c>
      <c r="AK280" s="1009"/>
      <c r="AL280" s="1009"/>
      <c r="AM280" s="1009"/>
      <c r="AN280" s="1009"/>
      <c r="AO280" s="1009"/>
      <c r="AP280" s="533">
        <v>350000000</v>
      </c>
      <c r="AQ280" s="533">
        <v>120000000</v>
      </c>
      <c r="AR280" s="533">
        <v>230000000</v>
      </c>
      <c r="AS280" s="685">
        <v>0</v>
      </c>
      <c r="AT280" s="685">
        <v>0</v>
      </c>
      <c r="AU280" s="533">
        <v>120000000</v>
      </c>
      <c r="AV280" s="685">
        <v>0</v>
      </c>
      <c r="AW280" s="685">
        <v>0</v>
      </c>
      <c r="AX280" s="685">
        <v>0</v>
      </c>
      <c r="AY280" s="685">
        <v>0</v>
      </c>
      <c r="AZ280" s="685">
        <v>0</v>
      </c>
      <c r="BA280" s="685">
        <v>0</v>
      </c>
      <c r="BB280" s="685">
        <v>0</v>
      </c>
    </row>
    <row r="281" spans="1:54" hidden="1" x14ac:dyDescent="0.25">
      <c r="A281" s="1170" t="s">
        <v>119</v>
      </c>
      <c r="B281" s="1009"/>
      <c r="C281" s="1170" t="s">
        <v>369</v>
      </c>
      <c r="D281" s="1009"/>
      <c r="E281" s="1170" t="s">
        <v>356</v>
      </c>
      <c r="F281" s="1009"/>
      <c r="G281" s="1170" t="s">
        <v>315</v>
      </c>
      <c r="H281" s="1009"/>
      <c r="I281" s="1170" t="s">
        <v>268</v>
      </c>
      <c r="J281" s="1009"/>
      <c r="K281" s="1009"/>
      <c r="L281" s="1170" t="s">
        <v>268</v>
      </c>
      <c r="M281" s="1009"/>
      <c r="N281" s="1009"/>
      <c r="O281" s="1170" t="s">
        <v>268</v>
      </c>
      <c r="P281" s="1009"/>
      <c r="Q281" s="1170" t="s">
        <v>268</v>
      </c>
      <c r="R281" s="1009"/>
      <c r="S281" s="1169" t="s">
        <v>682</v>
      </c>
      <c r="T281" s="1009"/>
      <c r="U281" s="1009"/>
      <c r="V281" s="1009"/>
      <c r="W281" s="1009"/>
      <c r="X281" s="1009"/>
      <c r="Y281" s="1009"/>
      <c r="Z281" s="1009"/>
      <c r="AA281" s="1170" t="s">
        <v>305</v>
      </c>
      <c r="AB281" s="1009"/>
      <c r="AC281" s="1009"/>
      <c r="AD281" s="1009"/>
      <c r="AE281" s="1009"/>
      <c r="AF281" s="1170" t="s">
        <v>306</v>
      </c>
      <c r="AG281" s="1009"/>
      <c r="AH281" s="1009"/>
      <c r="AI281" s="534" t="s">
        <v>85</v>
      </c>
      <c r="AJ281" s="1171" t="s">
        <v>307</v>
      </c>
      <c r="AK281" s="1009"/>
      <c r="AL281" s="1009"/>
      <c r="AM281" s="1009"/>
      <c r="AN281" s="1009"/>
      <c r="AO281" s="1009"/>
      <c r="AP281" s="533">
        <v>350000000</v>
      </c>
      <c r="AQ281" s="533">
        <v>120000000</v>
      </c>
      <c r="AR281" s="533">
        <v>230000000</v>
      </c>
      <c r="AS281" s="685">
        <v>0</v>
      </c>
      <c r="AT281" s="685">
        <v>0</v>
      </c>
      <c r="AU281" s="533">
        <v>120000000</v>
      </c>
      <c r="AV281" s="685">
        <v>0</v>
      </c>
      <c r="AW281" s="685">
        <v>0</v>
      </c>
      <c r="AX281" s="685">
        <v>0</v>
      </c>
      <c r="AY281" s="685">
        <v>0</v>
      </c>
      <c r="AZ281" s="685">
        <v>0</v>
      </c>
      <c r="BA281" s="685">
        <v>0</v>
      </c>
      <c r="BB281" s="685">
        <v>0</v>
      </c>
    </row>
    <row r="282" spans="1:54" hidden="1" x14ac:dyDescent="0.25">
      <c r="A282" s="1170" t="s">
        <v>119</v>
      </c>
      <c r="B282" s="1009"/>
      <c r="C282" s="1170" t="s">
        <v>369</v>
      </c>
      <c r="D282" s="1009"/>
      <c r="E282" s="1170" t="s">
        <v>356</v>
      </c>
      <c r="F282" s="1009"/>
      <c r="G282" s="1170" t="s">
        <v>315</v>
      </c>
      <c r="H282" s="1009"/>
      <c r="I282" s="1170" t="s">
        <v>312</v>
      </c>
      <c r="J282" s="1009"/>
      <c r="K282" s="1009"/>
      <c r="L282" s="1170" t="s">
        <v>314</v>
      </c>
      <c r="M282" s="1009"/>
      <c r="N282" s="1009"/>
      <c r="O282" s="1170"/>
      <c r="P282" s="1009"/>
      <c r="Q282" s="1170"/>
      <c r="R282" s="1009"/>
      <c r="S282" s="1169" t="s">
        <v>358</v>
      </c>
      <c r="T282" s="1009"/>
      <c r="U282" s="1009"/>
      <c r="V282" s="1009"/>
      <c r="W282" s="1009"/>
      <c r="X282" s="1009"/>
      <c r="Y282" s="1009"/>
      <c r="Z282" s="1009"/>
      <c r="AA282" s="1170" t="s">
        <v>305</v>
      </c>
      <c r="AB282" s="1009"/>
      <c r="AC282" s="1009"/>
      <c r="AD282" s="1009"/>
      <c r="AE282" s="1009"/>
      <c r="AF282" s="1170" t="s">
        <v>306</v>
      </c>
      <c r="AG282" s="1009"/>
      <c r="AH282" s="1009"/>
      <c r="AI282" s="534" t="s">
        <v>85</v>
      </c>
      <c r="AJ282" s="1171" t="s">
        <v>307</v>
      </c>
      <c r="AK282" s="1009"/>
      <c r="AL282" s="1009"/>
      <c r="AM282" s="1009"/>
      <c r="AN282" s="1009"/>
      <c r="AO282" s="1009"/>
      <c r="AP282" s="533">
        <v>350000000</v>
      </c>
      <c r="AQ282" s="533">
        <v>120000000</v>
      </c>
      <c r="AR282" s="533">
        <v>230000000</v>
      </c>
      <c r="AS282" s="685">
        <v>0</v>
      </c>
      <c r="AT282" s="685">
        <v>0</v>
      </c>
      <c r="AU282" s="533">
        <v>120000000</v>
      </c>
      <c r="AV282" s="685">
        <v>0</v>
      </c>
      <c r="AW282" s="685">
        <v>0</v>
      </c>
      <c r="AX282" s="685">
        <v>0</v>
      </c>
      <c r="AY282" s="685">
        <v>0</v>
      </c>
      <c r="AZ282" s="685">
        <v>0</v>
      </c>
      <c r="BA282" s="685">
        <v>0</v>
      </c>
      <c r="BB282" s="685">
        <v>0</v>
      </c>
    </row>
    <row r="283" spans="1:54" hidden="1" x14ac:dyDescent="0.25">
      <c r="A283" s="1166" t="s">
        <v>119</v>
      </c>
      <c r="B283" s="1009"/>
      <c r="C283" s="1166" t="s">
        <v>369</v>
      </c>
      <c r="D283" s="1009"/>
      <c r="E283" s="1166" t="s">
        <v>356</v>
      </c>
      <c r="F283" s="1009"/>
      <c r="G283" s="1166" t="s">
        <v>315</v>
      </c>
      <c r="H283" s="1009"/>
      <c r="I283" s="1166" t="s">
        <v>312</v>
      </c>
      <c r="J283" s="1009"/>
      <c r="K283" s="1009"/>
      <c r="L283" s="1166" t="s">
        <v>314</v>
      </c>
      <c r="M283" s="1009"/>
      <c r="N283" s="1009"/>
      <c r="O283" s="1166" t="s">
        <v>311</v>
      </c>
      <c r="P283" s="1009"/>
      <c r="Q283" s="1166"/>
      <c r="R283" s="1009"/>
      <c r="S283" s="1167" t="s">
        <v>364</v>
      </c>
      <c r="T283" s="1009"/>
      <c r="U283" s="1009"/>
      <c r="V283" s="1009"/>
      <c r="W283" s="1009"/>
      <c r="X283" s="1009"/>
      <c r="Y283" s="1009"/>
      <c r="Z283" s="1009"/>
      <c r="AA283" s="1166" t="s">
        <v>305</v>
      </c>
      <c r="AB283" s="1009"/>
      <c r="AC283" s="1009"/>
      <c r="AD283" s="1009"/>
      <c r="AE283" s="1009"/>
      <c r="AF283" s="1166" t="s">
        <v>306</v>
      </c>
      <c r="AG283" s="1009"/>
      <c r="AH283" s="1009"/>
      <c r="AI283" s="531" t="s">
        <v>85</v>
      </c>
      <c r="AJ283" s="1168" t="s">
        <v>307</v>
      </c>
      <c r="AK283" s="1009"/>
      <c r="AL283" s="1009"/>
      <c r="AM283" s="1009"/>
      <c r="AN283" s="1009"/>
      <c r="AO283" s="1009"/>
      <c r="AP283" s="530">
        <v>120000000</v>
      </c>
      <c r="AQ283" s="530">
        <v>120000000</v>
      </c>
      <c r="AR283" s="686">
        <v>0</v>
      </c>
      <c r="AS283" s="686">
        <v>0</v>
      </c>
      <c r="AT283" s="686">
        <v>0</v>
      </c>
      <c r="AU283" s="530">
        <v>120000000</v>
      </c>
      <c r="AV283" s="686">
        <v>0</v>
      </c>
      <c r="AW283" s="686">
        <v>0</v>
      </c>
      <c r="AX283" s="686">
        <v>0</v>
      </c>
      <c r="AY283" s="686">
        <v>0</v>
      </c>
      <c r="AZ283" s="686">
        <v>0</v>
      </c>
      <c r="BA283" s="686">
        <v>0</v>
      </c>
      <c r="BB283" s="686">
        <v>0</v>
      </c>
    </row>
    <row r="284" spans="1:54" hidden="1" x14ac:dyDescent="0.25">
      <c r="A284" s="1166" t="s">
        <v>119</v>
      </c>
      <c r="B284" s="1009"/>
      <c r="C284" s="1166" t="s">
        <v>369</v>
      </c>
      <c r="D284" s="1009"/>
      <c r="E284" s="1166" t="s">
        <v>356</v>
      </c>
      <c r="F284" s="1009"/>
      <c r="G284" s="1166" t="s">
        <v>315</v>
      </c>
      <c r="H284" s="1009"/>
      <c r="I284" s="1166" t="s">
        <v>312</v>
      </c>
      <c r="J284" s="1009"/>
      <c r="K284" s="1009"/>
      <c r="L284" s="1166" t="s">
        <v>314</v>
      </c>
      <c r="M284" s="1009"/>
      <c r="N284" s="1009"/>
      <c r="O284" s="1166" t="s">
        <v>321</v>
      </c>
      <c r="P284" s="1009"/>
      <c r="Q284" s="1166"/>
      <c r="R284" s="1009"/>
      <c r="S284" s="1167" t="s">
        <v>360</v>
      </c>
      <c r="T284" s="1009"/>
      <c r="U284" s="1009"/>
      <c r="V284" s="1009"/>
      <c r="W284" s="1009"/>
      <c r="X284" s="1009"/>
      <c r="Y284" s="1009"/>
      <c r="Z284" s="1009"/>
      <c r="AA284" s="1166" t="s">
        <v>305</v>
      </c>
      <c r="AB284" s="1009"/>
      <c r="AC284" s="1009"/>
      <c r="AD284" s="1009"/>
      <c r="AE284" s="1009"/>
      <c r="AF284" s="1166" t="s">
        <v>306</v>
      </c>
      <c r="AG284" s="1009"/>
      <c r="AH284" s="1009"/>
      <c r="AI284" s="531" t="s">
        <v>85</v>
      </c>
      <c r="AJ284" s="1168" t="s">
        <v>307</v>
      </c>
      <c r="AK284" s="1009"/>
      <c r="AL284" s="1009"/>
      <c r="AM284" s="1009"/>
      <c r="AN284" s="1009"/>
      <c r="AO284" s="1009"/>
      <c r="AP284" s="530">
        <v>45000000</v>
      </c>
      <c r="AQ284" s="686">
        <v>0</v>
      </c>
      <c r="AR284" s="530">
        <v>45000000</v>
      </c>
      <c r="AS284" s="686">
        <v>0</v>
      </c>
      <c r="AT284" s="686">
        <v>0</v>
      </c>
      <c r="AU284" s="686">
        <v>0</v>
      </c>
      <c r="AV284" s="686">
        <v>0</v>
      </c>
      <c r="AW284" s="686">
        <v>0</v>
      </c>
      <c r="AX284" s="686">
        <v>0</v>
      </c>
      <c r="AY284" s="686">
        <v>0</v>
      </c>
      <c r="AZ284" s="686">
        <v>0</v>
      </c>
      <c r="BA284" s="686">
        <v>0</v>
      </c>
      <c r="BB284" s="686">
        <v>0</v>
      </c>
    </row>
    <row r="285" spans="1:54" hidden="1" x14ac:dyDescent="0.25">
      <c r="A285" s="1166" t="s">
        <v>119</v>
      </c>
      <c r="B285" s="1009"/>
      <c r="C285" s="1166" t="s">
        <v>369</v>
      </c>
      <c r="D285" s="1009"/>
      <c r="E285" s="1166" t="s">
        <v>356</v>
      </c>
      <c r="F285" s="1009"/>
      <c r="G285" s="1166" t="s">
        <v>315</v>
      </c>
      <c r="H285" s="1009"/>
      <c r="I285" s="1166" t="s">
        <v>312</v>
      </c>
      <c r="J285" s="1009"/>
      <c r="K285" s="1009"/>
      <c r="L285" s="1166" t="s">
        <v>314</v>
      </c>
      <c r="M285" s="1009"/>
      <c r="N285" s="1009"/>
      <c r="O285" s="1166" t="s">
        <v>315</v>
      </c>
      <c r="P285" s="1009"/>
      <c r="Q285" s="1166"/>
      <c r="R285" s="1009"/>
      <c r="S285" s="1167" t="s">
        <v>104</v>
      </c>
      <c r="T285" s="1009"/>
      <c r="U285" s="1009"/>
      <c r="V285" s="1009"/>
      <c r="W285" s="1009"/>
      <c r="X285" s="1009"/>
      <c r="Y285" s="1009"/>
      <c r="Z285" s="1009"/>
      <c r="AA285" s="1166" t="s">
        <v>305</v>
      </c>
      <c r="AB285" s="1009"/>
      <c r="AC285" s="1009"/>
      <c r="AD285" s="1009"/>
      <c r="AE285" s="1009"/>
      <c r="AF285" s="1166" t="s">
        <v>306</v>
      </c>
      <c r="AG285" s="1009"/>
      <c r="AH285" s="1009"/>
      <c r="AI285" s="531" t="s">
        <v>85</v>
      </c>
      <c r="AJ285" s="1168" t="s">
        <v>307</v>
      </c>
      <c r="AK285" s="1009"/>
      <c r="AL285" s="1009"/>
      <c r="AM285" s="1009"/>
      <c r="AN285" s="1009"/>
      <c r="AO285" s="1009"/>
      <c r="AP285" s="530">
        <v>55000000</v>
      </c>
      <c r="AQ285" s="686">
        <v>0</v>
      </c>
      <c r="AR285" s="530">
        <v>55000000</v>
      </c>
      <c r="AS285" s="686">
        <v>0</v>
      </c>
      <c r="AT285" s="686">
        <v>0</v>
      </c>
      <c r="AU285" s="686">
        <v>0</v>
      </c>
      <c r="AV285" s="686">
        <v>0</v>
      </c>
      <c r="AW285" s="686">
        <v>0</v>
      </c>
      <c r="AX285" s="686">
        <v>0</v>
      </c>
      <c r="AY285" s="686">
        <v>0</v>
      </c>
      <c r="AZ285" s="686">
        <v>0</v>
      </c>
      <c r="BA285" s="686">
        <v>0</v>
      </c>
      <c r="BB285" s="686">
        <v>0</v>
      </c>
    </row>
    <row r="286" spans="1:54" hidden="1" x14ac:dyDescent="0.25">
      <c r="A286" s="1166" t="s">
        <v>119</v>
      </c>
      <c r="B286" s="1009"/>
      <c r="C286" s="1166" t="s">
        <v>369</v>
      </c>
      <c r="D286" s="1009"/>
      <c r="E286" s="1166" t="s">
        <v>356</v>
      </c>
      <c r="F286" s="1009"/>
      <c r="G286" s="1166" t="s">
        <v>315</v>
      </c>
      <c r="H286" s="1009"/>
      <c r="I286" s="1166" t="s">
        <v>312</v>
      </c>
      <c r="J286" s="1009"/>
      <c r="K286" s="1009"/>
      <c r="L286" s="1166" t="s">
        <v>314</v>
      </c>
      <c r="M286" s="1009"/>
      <c r="N286" s="1009"/>
      <c r="O286" s="1166" t="s">
        <v>325</v>
      </c>
      <c r="P286" s="1009"/>
      <c r="Q286" s="1166"/>
      <c r="R286" s="1009"/>
      <c r="S286" s="1167" t="s">
        <v>367</v>
      </c>
      <c r="T286" s="1009"/>
      <c r="U286" s="1009"/>
      <c r="V286" s="1009"/>
      <c r="W286" s="1009"/>
      <c r="X286" s="1009"/>
      <c r="Y286" s="1009"/>
      <c r="Z286" s="1009"/>
      <c r="AA286" s="1166" t="s">
        <v>305</v>
      </c>
      <c r="AB286" s="1009"/>
      <c r="AC286" s="1009"/>
      <c r="AD286" s="1009"/>
      <c r="AE286" s="1009"/>
      <c r="AF286" s="1166" t="s">
        <v>306</v>
      </c>
      <c r="AG286" s="1009"/>
      <c r="AH286" s="1009"/>
      <c r="AI286" s="531" t="s">
        <v>85</v>
      </c>
      <c r="AJ286" s="1168" t="s">
        <v>307</v>
      </c>
      <c r="AK286" s="1009"/>
      <c r="AL286" s="1009"/>
      <c r="AM286" s="1009"/>
      <c r="AN286" s="1009"/>
      <c r="AO286" s="1009"/>
      <c r="AP286" s="530">
        <v>130000000</v>
      </c>
      <c r="AQ286" s="686">
        <v>0</v>
      </c>
      <c r="AR286" s="530">
        <v>130000000</v>
      </c>
      <c r="AS286" s="686">
        <v>0</v>
      </c>
      <c r="AT286" s="686">
        <v>0</v>
      </c>
      <c r="AU286" s="686">
        <v>0</v>
      </c>
      <c r="AV286" s="686">
        <v>0</v>
      </c>
      <c r="AW286" s="686">
        <v>0</v>
      </c>
      <c r="AX286" s="686">
        <v>0</v>
      </c>
      <c r="AY286" s="686">
        <v>0</v>
      </c>
      <c r="AZ286" s="686">
        <v>0</v>
      </c>
      <c r="BA286" s="686">
        <v>0</v>
      </c>
      <c r="BB286" s="686">
        <v>0</v>
      </c>
    </row>
    <row r="287" spans="1:54" hidden="1" x14ac:dyDescent="0.25">
      <c r="A287" s="1170" t="s">
        <v>119</v>
      </c>
      <c r="B287" s="1009"/>
      <c r="C287" s="1170" t="s">
        <v>369</v>
      </c>
      <c r="D287" s="1009"/>
      <c r="E287" s="1170" t="s">
        <v>356</v>
      </c>
      <c r="F287" s="1009"/>
      <c r="G287" s="1170" t="s">
        <v>316</v>
      </c>
      <c r="H287" s="1009"/>
      <c r="I287" s="1170" t="s">
        <v>312</v>
      </c>
      <c r="J287" s="1009"/>
      <c r="K287" s="1009"/>
      <c r="L287" s="1170"/>
      <c r="M287" s="1009"/>
      <c r="N287" s="1009"/>
      <c r="O287" s="1170"/>
      <c r="P287" s="1009"/>
      <c r="Q287" s="1170"/>
      <c r="R287" s="1009"/>
      <c r="S287" s="1169" t="s">
        <v>683</v>
      </c>
      <c r="T287" s="1009"/>
      <c r="U287" s="1009"/>
      <c r="V287" s="1009"/>
      <c r="W287" s="1009"/>
      <c r="X287" s="1009"/>
      <c r="Y287" s="1009"/>
      <c r="Z287" s="1009"/>
      <c r="AA287" s="1170" t="s">
        <v>305</v>
      </c>
      <c r="AB287" s="1009"/>
      <c r="AC287" s="1009"/>
      <c r="AD287" s="1009"/>
      <c r="AE287" s="1009"/>
      <c r="AF287" s="1170" t="s">
        <v>306</v>
      </c>
      <c r="AG287" s="1009"/>
      <c r="AH287" s="1009"/>
      <c r="AI287" s="534" t="s">
        <v>85</v>
      </c>
      <c r="AJ287" s="1171" t="s">
        <v>307</v>
      </c>
      <c r="AK287" s="1009"/>
      <c r="AL287" s="1009"/>
      <c r="AM287" s="1009"/>
      <c r="AN287" s="1009"/>
      <c r="AO287" s="1009"/>
      <c r="AP287" s="533">
        <v>300000000</v>
      </c>
      <c r="AQ287" s="533">
        <v>300000000</v>
      </c>
      <c r="AR287" s="685">
        <v>0</v>
      </c>
      <c r="AS287" s="685">
        <v>0</v>
      </c>
      <c r="AT287" s="685">
        <v>0</v>
      </c>
      <c r="AU287" s="533">
        <v>300000000</v>
      </c>
      <c r="AV287" s="685">
        <v>0</v>
      </c>
      <c r="AW287" s="685">
        <v>0</v>
      </c>
      <c r="AX287" s="685">
        <v>0</v>
      </c>
      <c r="AY287" s="685">
        <v>0</v>
      </c>
      <c r="AZ287" s="685">
        <v>0</v>
      </c>
      <c r="BA287" s="685">
        <v>0</v>
      </c>
      <c r="BB287" s="685">
        <v>0</v>
      </c>
    </row>
    <row r="288" spans="1:54" hidden="1" x14ac:dyDescent="0.25">
      <c r="A288" s="1170" t="s">
        <v>119</v>
      </c>
      <c r="B288" s="1009"/>
      <c r="C288" s="1170" t="s">
        <v>369</v>
      </c>
      <c r="D288" s="1009"/>
      <c r="E288" s="1170" t="s">
        <v>356</v>
      </c>
      <c r="F288" s="1009"/>
      <c r="G288" s="1170" t="s">
        <v>316</v>
      </c>
      <c r="H288" s="1009"/>
      <c r="I288" s="1170" t="s">
        <v>268</v>
      </c>
      <c r="J288" s="1009"/>
      <c r="K288" s="1009"/>
      <c r="L288" s="1170" t="s">
        <v>268</v>
      </c>
      <c r="M288" s="1009"/>
      <c r="N288" s="1009"/>
      <c r="O288" s="1170" t="s">
        <v>268</v>
      </c>
      <c r="P288" s="1009"/>
      <c r="Q288" s="1170" t="s">
        <v>268</v>
      </c>
      <c r="R288" s="1009"/>
      <c r="S288" s="1169" t="s">
        <v>683</v>
      </c>
      <c r="T288" s="1009"/>
      <c r="U288" s="1009"/>
      <c r="V288" s="1009"/>
      <c r="W288" s="1009"/>
      <c r="X288" s="1009"/>
      <c r="Y288" s="1009"/>
      <c r="Z288" s="1009"/>
      <c r="AA288" s="1170" t="s">
        <v>305</v>
      </c>
      <c r="AB288" s="1009"/>
      <c r="AC288" s="1009"/>
      <c r="AD288" s="1009"/>
      <c r="AE288" s="1009"/>
      <c r="AF288" s="1170" t="s">
        <v>306</v>
      </c>
      <c r="AG288" s="1009"/>
      <c r="AH288" s="1009"/>
      <c r="AI288" s="534" t="s">
        <v>85</v>
      </c>
      <c r="AJ288" s="1171" t="s">
        <v>307</v>
      </c>
      <c r="AK288" s="1009"/>
      <c r="AL288" s="1009"/>
      <c r="AM288" s="1009"/>
      <c r="AN288" s="1009"/>
      <c r="AO288" s="1009"/>
      <c r="AP288" s="533">
        <v>300000000</v>
      </c>
      <c r="AQ288" s="533">
        <v>300000000</v>
      </c>
      <c r="AR288" s="685">
        <v>0</v>
      </c>
      <c r="AS288" s="685">
        <v>0</v>
      </c>
      <c r="AT288" s="685">
        <v>0</v>
      </c>
      <c r="AU288" s="533">
        <v>300000000</v>
      </c>
      <c r="AV288" s="685">
        <v>0</v>
      </c>
      <c r="AW288" s="685">
        <v>0</v>
      </c>
      <c r="AX288" s="685">
        <v>0</v>
      </c>
      <c r="AY288" s="685">
        <v>0</v>
      </c>
      <c r="AZ288" s="685">
        <v>0</v>
      </c>
      <c r="BA288" s="685">
        <v>0</v>
      </c>
      <c r="BB288" s="685">
        <v>0</v>
      </c>
    </row>
    <row r="289" spans="1:54" hidden="1" x14ac:dyDescent="0.25">
      <c r="A289" s="1170" t="s">
        <v>119</v>
      </c>
      <c r="B289" s="1009"/>
      <c r="C289" s="1170" t="s">
        <v>369</v>
      </c>
      <c r="D289" s="1009"/>
      <c r="E289" s="1170" t="s">
        <v>356</v>
      </c>
      <c r="F289" s="1009"/>
      <c r="G289" s="1170" t="s">
        <v>316</v>
      </c>
      <c r="H289" s="1009"/>
      <c r="I289" s="1170" t="s">
        <v>312</v>
      </c>
      <c r="J289" s="1009"/>
      <c r="K289" s="1009"/>
      <c r="L289" s="1170" t="s">
        <v>314</v>
      </c>
      <c r="M289" s="1009"/>
      <c r="N289" s="1009"/>
      <c r="O289" s="1170"/>
      <c r="P289" s="1009"/>
      <c r="Q289" s="1170"/>
      <c r="R289" s="1009"/>
      <c r="S289" s="1169" t="s">
        <v>358</v>
      </c>
      <c r="T289" s="1009"/>
      <c r="U289" s="1009"/>
      <c r="V289" s="1009"/>
      <c r="W289" s="1009"/>
      <c r="X289" s="1009"/>
      <c r="Y289" s="1009"/>
      <c r="Z289" s="1009"/>
      <c r="AA289" s="1170" t="s">
        <v>305</v>
      </c>
      <c r="AB289" s="1009"/>
      <c r="AC289" s="1009"/>
      <c r="AD289" s="1009"/>
      <c r="AE289" s="1009"/>
      <c r="AF289" s="1170" t="s">
        <v>306</v>
      </c>
      <c r="AG289" s="1009"/>
      <c r="AH289" s="1009"/>
      <c r="AI289" s="534" t="s">
        <v>85</v>
      </c>
      <c r="AJ289" s="1171" t="s">
        <v>307</v>
      </c>
      <c r="AK289" s="1009"/>
      <c r="AL289" s="1009"/>
      <c r="AM289" s="1009"/>
      <c r="AN289" s="1009"/>
      <c r="AO289" s="1009"/>
      <c r="AP289" s="533">
        <v>300000000</v>
      </c>
      <c r="AQ289" s="533">
        <v>300000000</v>
      </c>
      <c r="AR289" s="685">
        <v>0</v>
      </c>
      <c r="AS289" s="685">
        <v>0</v>
      </c>
      <c r="AT289" s="685">
        <v>0</v>
      </c>
      <c r="AU289" s="533">
        <v>300000000</v>
      </c>
      <c r="AV289" s="685">
        <v>0</v>
      </c>
      <c r="AW289" s="685">
        <v>0</v>
      </c>
      <c r="AX289" s="685">
        <v>0</v>
      </c>
      <c r="AY289" s="685">
        <v>0</v>
      </c>
      <c r="AZ289" s="685">
        <v>0</v>
      </c>
      <c r="BA289" s="685">
        <v>0</v>
      </c>
      <c r="BB289" s="685">
        <v>0</v>
      </c>
    </row>
    <row r="290" spans="1:54" hidden="1" x14ac:dyDescent="0.25">
      <c r="A290" s="1166" t="s">
        <v>119</v>
      </c>
      <c r="B290" s="1009"/>
      <c r="C290" s="1166" t="s">
        <v>369</v>
      </c>
      <c r="D290" s="1009"/>
      <c r="E290" s="1166" t="s">
        <v>356</v>
      </c>
      <c r="F290" s="1009"/>
      <c r="G290" s="1166" t="s">
        <v>316</v>
      </c>
      <c r="H290" s="1009"/>
      <c r="I290" s="1166" t="s">
        <v>312</v>
      </c>
      <c r="J290" s="1009"/>
      <c r="K290" s="1009"/>
      <c r="L290" s="1166" t="s">
        <v>314</v>
      </c>
      <c r="M290" s="1009"/>
      <c r="N290" s="1009"/>
      <c r="O290" s="1166" t="s">
        <v>311</v>
      </c>
      <c r="P290" s="1009"/>
      <c r="Q290" s="1166"/>
      <c r="R290" s="1009"/>
      <c r="S290" s="1167" t="s">
        <v>364</v>
      </c>
      <c r="T290" s="1009"/>
      <c r="U290" s="1009"/>
      <c r="V290" s="1009"/>
      <c r="W290" s="1009"/>
      <c r="X290" s="1009"/>
      <c r="Y290" s="1009"/>
      <c r="Z290" s="1009"/>
      <c r="AA290" s="1166" t="s">
        <v>305</v>
      </c>
      <c r="AB290" s="1009"/>
      <c r="AC290" s="1009"/>
      <c r="AD290" s="1009"/>
      <c r="AE290" s="1009"/>
      <c r="AF290" s="1166" t="s">
        <v>306</v>
      </c>
      <c r="AG290" s="1009"/>
      <c r="AH290" s="1009"/>
      <c r="AI290" s="531" t="s">
        <v>85</v>
      </c>
      <c r="AJ290" s="1168" t="s">
        <v>307</v>
      </c>
      <c r="AK290" s="1009"/>
      <c r="AL290" s="1009"/>
      <c r="AM290" s="1009"/>
      <c r="AN290" s="1009"/>
      <c r="AO290" s="1009"/>
      <c r="AP290" s="530">
        <v>300000000</v>
      </c>
      <c r="AQ290" s="530">
        <v>300000000</v>
      </c>
      <c r="AR290" s="686">
        <v>0</v>
      </c>
      <c r="AS290" s="686">
        <v>0</v>
      </c>
      <c r="AT290" s="686">
        <v>0</v>
      </c>
      <c r="AU290" s="530">
        <v>300000000</v>
      </c>
      <c r="AV290" s="686">
        <v>0</v>
      </c>
      <c r="AW290" s="686">
        <v>0</v>
      </c>
      <c r="AX290" s="686">
        <v>0</v>
      </c>
      <c r="AY290" s="686">
        <v>0</v>
      </c>
      <c r="AZ290" s="686">
        <v>0</v>
      </c>
      <c r="BA290" s="686">
        <v>0</v>
      </c>
      <c r="BB290" s="686">
        <v>0</v>
      </c>
    </row>
    <row r="291" spans="1:54" hidden="1" x14ac:dyDescent="0.25">
      <c r="A291" s="1170" t="s">
        <v>119</v>
      </c>
      <c r="B291" s="1009"/>
      <c r="C291" s="1170" t="s">
        <v>369</v>
      </c>
      <c r="D291" s="1009"/>
      <c r="E291" s="1170" t="s">
        <v>356</v>
      </c>
      <c r="F291" s="1009"/>
      <c r="G291" s="1170" t="s">
        <v>324</v>
      </c>
      <c r="H291" s="1009"/>
      <c r="I291" s="1170" t="s">
        <v>312</v>
      </c>
      <c r="J291" s="1009"/>
      <c r="K291" s="1009"/>
      <c r="L291" s="1170"/>
      <c r="M291" s="1009"/>
      <c r="N291" s="1009"/>
      <c r="O291" s="1170"/>
      <c r="P291" s="1009"/>
      <c r="Q291" s="1170"/>
      <c r="R291" s="1009"/>
      <c r="S291" s="1169" t="s">
        <v>700</v>
      </c>
      <c r="T291" s="1009"/>
      <c r="U291" s="1009"/>
      <c r="V291" s="1009"/>
      <c r="W291" s="1009"/>
      <c r="X291" s="1009"/>
      <c r="Y291" s="1009"/>
      <c r="Z291" s="1009"/>
      <c r="AA291" s="1170" t="s">
        <v>305</v>
      </c>
      <c r="AB291" s="1009"/>
      <c r="AC291" s="1009"/>
      <c r="AD291" s="1009"/>
      <c r="AE291" s="1009"/>
      <c r="AF291" s="1170" t="s">
        <v>306</v>
      </c>
      <c r="AG291" s="1009"/>
      <c r="AH291" s="1009"/>
      <c r="AI291" s="534" t="s">
        <v>85</v>
      </c>
      <c r="AJ291" s="1171" t="s">
        <v>307</v>
      </c>
      <c r="AK291" s="1009"/>
      <c r="AL291" s="1009"/>
      <c r="AM291" s="1009"/>
      <c r="AN291" s="1009"/>
      <c r="AO291" s="1009"/>
      <c r="AP291" s="533">
        <v>300000000</v>
      </c>
      <c r="AQ291" s="533">
        <v>83332000</v>
      </c>
      <c r="AR291" s="533">
        <v>216668000</v>
      </c>
      <c r="AS291" s="685">
        <v>0</v>
      </c>
      <c r="AT291" s="685">
        <v>0</v>
      </c>
      <c r="AU291" s="533">
        <v>83332000</v>
      </c>
      <c r="AV291" s="685">
        <v>0</v>
      </c>
      <c r="AW291" s="685">
        <v>0</v>
      </c>
      <c r="AX291" s="685">
        <v>0</v>
      </c>
      <c r="AY291" s="685">
        <v>0</v>
      </c>
      <c r="AZ291" s="685">
        <v>0</v>
      </c>
      <c r="BA291" s="685">
        <v>0</v>
      </c>
      <c r="BB291" s="685">
        <v>0</v>
      </c>
    </row>
    <row r="292" spans="1:54" hidden="1" x14ac:dyDescent="0.25">
      <c r="A292" s="1170" t="s">
        <v>119</v>
      </c>
      <c r="B292" s="1009"/>
      <c r="C292" s="1170" t="s">
        <v>369</v>
      </c>
      <c r="D292" s="1009"/>
      <c r="E292" s="1170" t="s">
        <v>356</v>
      </c>
      <c r="F292" s="1009"/>
      <c r="G292" s="1170" t="s">
        <v>324</v>
      </c>
      <c r="H292" s="1009"/>
      <c r="I292" s="1170" t="s">
        <v>268</v>
      </c>
      <c r="J292" s="1009"/>
      <c r="K292" s="1009"/>
      <c r="L292" s="1170" t="s">
        <v>268</v>
      </c>
      <c r="M292" s="1009"/>
      <c r="N292" s="1009"/>
      <c r="O292" s="1170" t="s">
        <v>268</v>
      </c>
      <c r="P292" s="1009"/>
      <c r="Q292" s="1170" t="s">
        <v>268</v>
      </c>
      <c r="R292" s="1009"/>
      <c r="S292" s="1169" t="s">
        <v>685</v>
      </c>
      <c r="T292" s="1009"/>
      <c r="U292" s="1009"/>
      <c r="V292" s="1009"/>
      <c r="W292" s="1009"/>
      <c r="X292" s="1009"/>
      <c r="Y292" s="1009"/>
      <c r="Z292" s="1009"/>
      <c r="AA292" s="1170" t="s">
        <v>305</v>
      </c>
      <c r="AB292" s="1009"/>
      <c r="AC292" s="1009"/>
      <c r="AD292" s="1009"/>
      <c r="AE292" s="1009"/>
      <c r="AF292" s="1170" t="s">
        <v>306</v>
      </c>
      <c r="AG292" s="1009"/>
      <c r="AH292" s="1009"/>
      <c r="AI292" s="534" t="s">
        <v>85</v>
      </c>
      <c r="AJ292" s="1171" t="s">
        <v>307</v>
      </c>
      <c r="AK292" s="1009"/>
      <c r="AL292" s="1009"/>
      <c r="AM292" s="1009"/>
      <c r="AN292" s="1009"/>
      <c r="AO292" s="1009"/>
      <c r="AP292" s="533">
        <v>300000000</v>
      </c>
      <c r="AQ292" s="533">
        <v>83332000</v>
      </c>
      <c r="AR292" s="533">
        <v>216668000</v>
      </c>
      <c r="AS292" s="685">
        <v>0</v>
      </c>
      <c r="AT292" s="685">
        <v>0</v>
      </c>
      <c r="AU292" s="533">
        <v>83332000</v>
      </c>
      <c r="AV292" s="685">
        <v>0</v>
      </c>
      <c r="AW292" s="685">
        <v>0</v>
      </c>
      <c r="AX292" s="685">
        <v>0</v>
      </c>
      <c r="AY292" s="685">
        <v>0</v>
      </c>
      <c r="AZ292" s="685">
        <v>0</v>
      </c>
      <c r="BA292" s="685">
        <v>0</v>
      </c>
      <c r="BB292" s="685">
        <v>0</v>
      </c>
    </row>
    <row r="293" spans="1:54" hidden="1" x14ac:dyDescent="0.25">
      <c r="A293" s="1170" t="s">
        <v>119</v>
      </c>
      <c r="B293" s="1009"/>
      <c r="C293" s="1170" t="s">
        <v>369</v>
      </c>
      <c r="D293" s="1009"/>
      <c r="E293" s="1170" t="s">
        <v>356</v>
      </c>
      <c r="F293" s="1009"/>
      <c r="G293" s="1170" t="s">
        <v>324</v>
      </c>
      <c r="H293" s="1009"/>
      <c r="I293" s="1170" t="s">
        <v>312</v>
      </c>
      <c r="J293" s="1009"/>
      <c r="K293" s="1009"/>
      <c r="L293" s="1170" t="s">
        <v>311</v>
      </c>
      <c r="M293" s="1009"/>
      <c r="N293" s="1009"/>
      <c r="O293" s="1170"/>
      <c r="P293" s="1009"/>
      <c r="Q293" s="1170"/>
      <c r="R293" s="1009"/>
      <c r="S293" s="1169" t="s">
        <v>363</v>
      </c>
      <c r="T293" s="1009"/>
      <c r="U293" s="1009"/>
      <c r="V293" s="1009"/>
      <c r="W293" s="1009"/>
      <c r="X293" s="1009"/>
      <c r="Y293" s="1009"/>
      <c r="Z293" s="1009"/>
      <c r="AA293" s="1170" t="s">
        <v>305</v>
      </c>
      <c r="AB293" s="1009"/>
      <c r="AC293" s="1009"/>
      <c r="AD293" s="1009"/>
      <c r="AE293" s="1009"/>
      <c r="AF293" s="1170" t="s">
        <v>306</v>
      </c>
      <c r="AG293" s="1009"/>
      <c r="AH293" s="1009"/>
      <c r="AI293" s="534" t="s">
        <v>85</v>
      </c>
      <c r="AJ293" s="1171" t="s">
        <v>307</v>
      </c>
      <c r="AK293" s="1009"/>
      <c r="AL293" s="1009"/>
      <c r="AM293" s="1009"/>
      <c r="AN293" s="1009"/>
      <c r="AO293" s="1009"/>
      <c r="AP293" s="685">
        <v>0</v>
      </c>
      <c r="AQ293" s="685">
        <v>0</v>
      </c>
      <c r="AR293" s="685">
        <v>0</v>
      </c>
      <c r="AS293" s="685">
        <v>0</v>
      </c>
      <c r="AT293" s="685">
        <v>0</v>
      </c>
      <c r="AU293" s="685">
        <v>0</v>
      </c>
      <c r="AV293" s="685">
        <v>0</v>
      </c>
      <c r="AW293" s="685">
        <v>0</v>
      </c>
      <c r="AX293" s="685">
        <v>0</v>
      </c>
      <c r="AY293" s="685">
        <v>0</v>
      </c>
      <c r="AZ293" s="685">
        <v>0</v>
      </c>
      <c r="BA293" s="685">
        <v>0</v>
      </c>
      <c r="BB293" s="685">
        <v>0</v>
      </c>
    </row>
    <row r="294" spans="1:54" hidden="1" x14ac:dyDescent="0.25">
      <c r="A294" s="1166" t="s">
        <v>119</v>
      </c>
      <c r="B294" s="1009"/>
      <c r="C294" s="1166" t="s">
        <v>369</v>
      </c>
      <c r="D294" s="1009"/>
      <c r="E294" s="1166" t="s">
        <v>356</v>
      </c>
      <c r="F294" s="1009"/>
      <c r="G294" s="1166" t="s">
        <v>324</v>
      </c>
      <c r="H294" s="1009"/>
      <c r="I294" s="1166" t="s">
        <v>312</v>
      </c>
      <c r="J294" s="1009"/>
      <c r="K294" s="1009"/>
      <c r="L294" s="1166" t="s">
        <v>311</v>
      </c>
      <c r="M294" s="1009"/>
      <c r="N294" s="1009"/>
      <c r="O294" s="1166" t="s">
        <v>311</v>
      </c>
      <c r="P294" s="1009"/>
      <c r="Q294" s="1166"/>
      <c r="R294" s="1009"/>
      <c r="S294" s="1167" t="s">
        <v>364</v>
      </c>
      <c r="T294" s="1009"/>
      <c r="U294" s="1009"/>
      <c r="V294" s="1009"/>
      <c r="W294" s="1009"/>
      <c r="X294" s="1009"/>
      <c r="Y294" s="1009"/>
      <c r="Z294" s="1009"/>
      <c r="AA294" s="1166" t="s">
        <v>305</v>
      </c>
      <c r="AB294" s="1009"/>
      <c r="AC294" s="1009"/>
      <c r="AD294" s="1009"/>
      <c r="AE294" s="1009"/>
      <c r="AF294" s="1166" t="s">
        <v>306</v>
      </c>
      <c r="AG294" s="1009"/>
      <c r="AH294" s="1009"/>
      <c r="AI294" s="531" t="s">
        <v>85</v>
      </c>
      <c r="AJ294" s="1168" t="s">
        <v>307</v>
      </c>
      <c r="AK294" s="1009"/>
      <c r="AL294" s="1009"/>
      <c r="AM294" s="1009"/>
      <c r="AN294" s="1009"/>
      <c r="AO294" s="1009"/>
      <c r="AP294" s="686">
        <v>0</v>
      </c>
      <c r="AQ294" s="686">
        <v>0</v>
      </c>
      <c r="AR294" s="686">
        <v>0</v>
      </c>
      <c r="AS294" s="686">
        <v>0</v>
      </c>
      <c r="AT294" s="686">
        <v>0</v>
      </c>
      <c r="AU294" s="686">
        <v>0</v>
      </c>
      <c r="AV294" s="686">
        <v>0</v>
      </c>
      <c r="AW294" s="686">
        <v>0</v>
      </c>
      <c r="AX294" s="686">
        <v>0</v>
      </c>
      <c r="AY294" s="686">
        <v>0</v>
      </c>
      <c r="AZ294" s="686">
        <v>0</v>
      </c>
      <c r="BA294" s="686">
        <v>0</v>
      </c>
      <c r="BB294" s="686">
        <v>0</v>
      </c>
    </row>
    <row r="295" spans="1:54" hidden="1" x14ac:dyDescent="0.25">
      <c r="A295" s="1170" t="s">
        <v>119</v>
      </c>
      <c r="B295" s="1009"/>
      <c r="C295" s="1170" t="s">
        <v>369</v>
      </c>
      <c r="D295" s="1009"/>
      <c r="E295" s="1170" t="s">
        <v>356</v>
      </c>
      <c r="F295" s="1009"/>
      <c r="G295" s="1170" t="s">
        <v>324</v>
      </c>
      <c r="H295" s="1009"/>
      <c r="I295" s="1170" t="s">
        <v>312</v>
      </c>
      <c r="J295" s="1009"/>
      <c r="K295" s="1009"/>
      <c r="L295" s="1170" t="s">
        <v>314</v>
      </c>
      <c r="M295" s="1009"/>
      <c r="N295" s="1009"/>
      <c r="O295" s="1170"/>
      <c r="P295" s="1009"/>
      <c r="Q295" s="1170"/>
      <c r="R295" s="1009"/>
      <c r="S295" s="1169" t="s">
        <v>358</v>
      </c>
      <c r="T295" s="1009"/>
      <c r="U295" s="1009"/>
      <c r="V295" s="1009"/>
      <c r="W295" s="1009"/>
      <c r="X295" s="1009"/>
      <c r="Y295" s="1009"/>
      <c r="Z295" s="1009"/>
      <c r="AA295" s="1170" t="s">
        <v>305</v>
      </c>
      <c r="AB295" s="1009"/>
      <c r="AC295" s="1009"/>
      <c r="AD295" s="1009"/>
      <c r="AE295" s="1009"/>
      <c r="AF295" s="1170" t="s">
        <v>306</v>
      </c>
      <c r="AG295" s="1009"/>
      <c r="AH295" s="1009"/>
      <c r="AI295" s="534" t="s">
        <v>85</v>
      </c>
      <c r="AJ295" s="1171" t="s">
        <v>307</v>
      </c>
      <c r="AK295" s="1009"/>
      <c r="AL295" s="1009"/>
      <c r="AM295" s="1009"/>
      <c r="AN295" s="1009"/>
      <c r="AO295" s="1009"/>
      <c r="AP295" s="533">
        <v>300000000</v>
      </c>
      <c r="AQ295" s="533">
        <v>83332000</v>
      </c>
      <c r="AR295" s="533">
        <v>216668000</v>
      </c>
      <c r="AS295" s="685">
        <v>0</v>
      </c>
      <c r="AT295" s="685">
        <v>0</v>
      </c>
      <c r="AU295" s="533">
        <v>83332000</v>
      </c>
      <c r="AV295" s="685">
        <v>0</v>
      </c>
      <c r="AW295" s="685">
        <v>0</v>
      </c>
      <c r="AX295" s="685">
        <v>0</v>
      </c>
      <c r="AY295" s="685">
        <v>0</v>
      </c>
      <c r="AZ295" s="685">
        <v>0</v>
      </c>
      <c r="BA295" s="685">
        <v>0</v>
      </c>
      <c r="BB295" s="685">
        <v>0</v>
      </c>
    </row>
    <row r="296" spans="1:54" hidden="1" x14ac:dyDescent="0.25">
      <c r="A296" s="1166" t="s">
        <v>119</v>
      </c>
      <c r="B296" s="1009"/>
      <c r="C296" s="1166" t="s">
        <v>369</v>
      </c>
      <c r="D296" s="1009"/>
      <c r="E296" s="1166" t="s">
        <v>356</v>
      </c>
      <c r="F296" s="1009"/>
      <c r="G296" s="1166" t="s">
        <v>324</v>
      </c>
      <c r="H296" s="1009"/>
      <c r="I296" s="1166" t="s">
        <v>312</v>
      </c>
      <c r="J296" s="1009"/>
      <c r="K296" s="1009"/>
      <c r="L296" s="1166" t="s">
        <v>314</v>
      </c>
      <c r="M296" s="1009"/>
      <c r="N296" s="1009"/>
      <c r="O296" s="1166" t="s">
        <v>311</v>
      </c>
      <c r="P296" s="1009"/>
      <c r="Q296" s="1166"/>
      <c r="R296" s="1009"/>
      <c r="S296" s="1167" t="s">
        <v>364</v>
      </c>
      <c r="T296" s="1009"/>
      <c r="U296" s="1009"/>
      <c r="V296" s="1009"/>
      <c r="W296" s="1009"/>
      <c r="X296" s="1009"/>
      <c r="Y296" s="1009"/>
      <c r="Z296" s="1009"/>
      <c r="AA296" s="1166" t="s">
        <v>305</v>
      </c>
      <c r="AB296" s="1009"/>
      <c r="AC296" s="1009"/>
      <c r="AD296" s="1009"/>
      <c r="AE296" s="1009"/>
      <c r="AF296" s="1166" t="s">
        <v>306</v>
      </c>
      <c r="AG296" s="1009"/>
      <c r="AH296" s="1009"/>
      <c r="AI296" s="531" t="s">
        <v>85</v>
      </c>
      <c r="AJ296" s="1168" t="s">
        <v>307</v>
      </c>
      <c r="AK296" s="1009"/>
      <c r="AL296" s="1009"/>
      <c r="AM296" s="1009"/>
      <c r="AN296" s="1009"/>
      <c r="AO296" s="1009"/>
      <c r="AP296" s="530">
        <v>54000000</v>
      </c>
      <c r="AQ296" s="530">
        <v>53332000</v>
      </c>
      <c r="AR296" s="530">
        <v>668000</v>
      </c>
      <c r="AS296" s="686">
        <v>0</v>
      </c>
      <c r="AT296" s="686">
        <v>0</v>
      </c>
      <c r="AU296" s="530">
        <v>53332000</v>
      </c>
      <c r="AV296" s="686">
        <v>0</v>
      </c>
      <c r="AW296" s="686">
        <v>0</v>
      </c>
      <c r="AX296" s="686">
        <v>0</v>
      </c>
      <c r="AY296" s="686">
        <v>0</v>
      </c>
      <c r="AZ296" s="686">
        <v>0</v>
      </c>
      <c r="BA296" s="686">
        <v>0</v>
      </c>
      <c r="BB296" s="686">
        <v>0</v>
      </c>
    </row>
    <row r="297" spans="1:54" hidden="1" x14ac:dyDescent="0.25">
      <c r="A297" s="1166" t="s">
        <v>119</v>
      </c>
      <c r="B297" s="1009"/>
      <c r="C297" s="1166" t="s">
        <v>369</v>
      </c>
      <c r="D297" s="1009"/>
      <c r="E297" s="1166" t="s">
        <v>356</v>
      </c>
      <c r="F297" s="1009"/>
      <c r="G297" s="1166" t="s">
        <v>324</v>
      </c>
      <c r="H297" s="1009"/>
      <c r="I297" s="1166" t="s">
        <v>312</v>
      </c>
      <c r="J297" s="1009"/>
      <c r="K297" s="1009"/>
      <c r="L297" s="1166" t="s">
        <v>314</v>
      </c>
      <c r="M297" s="1009"/>
      <c r="N297" s="1009"/>
      <c r="O297" s="1166" t="s">
        <v>321</v>
      </c>
      <c r="P297" s="1009"/>
      <c r="Q297" s="1166"/>
      <c r="R297" s="1009"/>
      <c r="S297" s="1167" t="s">
        <v>360</v>
      </c>
      <c r="T297" s="1009"/>
      <c r="U297" s="1009"/>
      <c r="V297" s="1009"/>
      <c r="W297" s="1009"/>
      <c r="X297" s="1009"/>
      <c r="Y297" s="1009"/>
      <c r="Z297" s="1009"/>
      <c r="AA297" s="1166" t="s">
        <v>305</v>
      </c>
      <c r="AB297" s="1009"/>
      <c r="AC297" s="1009"/>
      <c r="AD297" s="1009"/>
      <c r="AE297" s="1009"/>
      <c r="AF297" s="1166" t="s">
        <v>306</v>
      </c>
      <c r="AG297" s="1009"/>
      <c r="AH297" s="1009"/>
      <c r="AI297" s="531" t="s">
        <v>85</v>
      </c>
      <c r="AJ297" s="1168" t="s">
        <v>307</v>
      </c>
      <c r="AK297" s="1009"/>
      <c r="AL297" s="1009"/>
      <c r="AM297" s="1009"/>
      <c r="AN297" s="1009"/>
      <c r="AO297" s="1009"/>
      <c r="AP297" s="530">
        <v>16000000</v>
      </c>
      <c r="AQ297" s="530">
        <v>16000000</v>
      </c>
      <c r="AR297" s="686">
        <v>0</v>
      </c>
      <c r="AS297" s="686">
        <v>0</v>
      </c>
      <c r="AT297" s="686">
        <v>0</v>
      </c>
      <c r="AU297" s="530">
        <v>16000000</v>
      </c>
      <c r="AV297" s="686">
        <v>0</v>
      </c>
      <c r="AW297" s="686">
        <v>0</v>
      </c>
      <c r="AX297" s="686">
        <v>0</v>
      </c>
      <c r="AY297" s="686">
        <v>0</v>
      </c>
      <c r="AZ297" s="686">
        <v>0</v>
      </c>
      <c r="BA297" s="686">
        <v>0</v>
      </c>
      <c r="BB297" s="686">
        <v>0</v>
      </c>
    </row>
    <row r="298" spans="1:54" hidden="1" x14ac:dyDescent="0.25">
      <c r="A298" s="1166" t="s">
        <v>119</v>
      </c>
      <c r="B298" s="1009"/>
      <c r="C298" s="1166" t="s">
        <v>369</v>
      </c>
      <c r="D298" s="1009"/>
      <c r="E298" s="1166" t="s">
        <v>356</v>
      </c>
      <c r="F298" s="1009"/>
      <c r="G298" s="1166" t="s">
        <v>324</v>
      </c>
      <c r="H298" s="1009"/>
      <c r="I298" s="1166" t="s">
        <v>312</v>
      </c>
      <c r="J298" s="1009"/>
      <c r="K298" s="1009"/>
      <c r="L298" s="1166" t="s">
        <v>314</v>
      </c>
      <c r="M298" s="1009"/>
      <c r="N298" s="1009"/>
      <c r="O298" s="1166" t="s">
        <v>315</v>
      </c>
      <c r="P298" s="1009"/>
      <c r="Q298" s="1166"/>
      <c r="R298" s="1009"/>
      <c r="S298" s="1167" t="s">
        <v>104</v>
      </c>
      <c r="T298" s="1009"/>
      <c r="U298" s="1009"/>
      <c r="V298" s="1009"/>
      <c r="W298" s="1009"/>
      <c r="X298" s="1009"/>
      <c r="Y298" s="1009"/>
      <c r="Z298" s="1009"/>
      <c r="AA298" s="1166" t="s">
        <v>305</v>
      </c>
      <c r="AB298" s="1009"/>
      <c r="AC298" s="1009"/>
      <c r="AD298" s="1009"/>
      <c r="AE298" s="1009"/>
      <c r="AF298" s="1166" t="s">
        <v>306</v>
      </c>
      <c r="AG298" s="1009"/>
      <c r="AH298" s="1009"/>
      <c r="AI298" s="531" t="s">
        <v>85</v>
      </c>
      <c r="AJ298" s="1168" t="s">
        <v>307</v>
      </c>
      <c r="AK298" s="1009"/>
      <c r="AL298" s="1009"/>
      <c r="AM298" s="1009"/>
      <c r="AN298" s="1009"/>
      <c r="AO298" s="1009"/>
      <c r="AP298" s="530">
        <v>14000000</v>
      </c>
      <c r="AQ298" s="530">
        <v>14000000</v>
      </c>
      <c r="AR298" s="686">
        <v>0</v>
      </c>
      <c r="AS298" s="686">
        <v>0</v>
      </c>
      <c r="AT298" s="686">
        <v>0</v>
      </c>
      <c r="AU298" s="530">
        <v>14000000</v>
      </c>
      <c r="AV298" s="686">
        <v>0</v>
      </c>
      <c r="AW298" s="686">
        <v>0</v>
      </c>
      <c r="AX298" s="686">
        <v>0</v>
      </c>
      <c r="AY298" s="686">
        <v>0</v>
      </c>
      <c r="AZ298" s="686">
        <v>0</v>
      </c>
      <c r="BA298" s="686">
        <v>0</v>
      </c>
      <c r="BB298" s="686">
        <v>0</v>
      </c>
    </row>
    <row r="299" spans="1:54" hidden="1" x14ac:dyDescent="0.25">
      <c r="A299" s="1166" t="s">
        <v>119</v>
      </c>
      <c r="B299" s="1009"/>
      <c r="C299" s="1166" t="s">
        <v>369</v>
      </c>
      <c r="D299" s="1009"/>
      <c r="E299" s="1166" t="s">
        <v>356</v>
      </c>
      <c r="F299" s="1009"/>
      <c r="G299" s="1166" t="s">
        <v>324</v>
      </c>
      <c r="H299" s="1009"/>
      <c r="I299" s="1166" t="s">
        <v>312</v>
      </c>
      <c r="J299" s="1009"/>
      <c r="K299" s="1009"/>
      <c r="L299" s="1166" t="s">
        <v>314</v>
      </c>
      <c r="M299" s="1009"/>
      <c r="N299" s="1009"/>
      <c r="O299" s="1166" t="s">
        <v>326</v>
      </c>
      <c r="P299" s="1009"/>
      <c r="Q299" s="1166"/>
      <c r="R299" s="1009"/>
      <c r="S299" s="1167" t="s">
        <v>686</v>
      </c>
      <c r="T299" s="1009"/>
      <c r="U299" s="1009"/>
      <c r="V299" s="1009"/>
      <c r="W299" s="1009"/>
      <c r="X299" s="1009"/>
      <c r="Y299" s="1009"/>
      <c r="Z299" s="1009"/>
      <c r="AA299" s="1166" t="s">
        <v>305</v>
      </c>
      <c r="AB299" s="1009"/>
      <c r="AC299" s="1009"/>
      <c r="AD299" s="1009"/>
      <c r="AE299" s="1009"/>
      <c r="AF299" s="1166" t="s">
        <v>306</v>
      </c>
      <c r="AG299" s="1009"/>
      <c r="AH299" s="1009"/>
      <c r="AI299" s="531" t="s">
        <v>85</v>
      </c>
      <c r="AJ299" s="1168" t="s">
        <v>307</v>
      </c>
      <c r="AK299" s="1009"/>
      <c r="AL299" s="1009"/>
      <c r="AM299" s="1009"/>
      <c r="AN299" s="1009"/>
      <c r="AO299" s="1009"/>
      <c r="AP299" s="530">
        <v>160000000</v>
      </c>
      <c r="AQ299" s="686">
        <v>0</v>
      </c>
      <c r="AR299" s="530">
        <v>160000000</v>
      </c>
      <c r="AS299" s="686">
        <v>0</v>
      </c>
      <c r="AT299" s="686">
        <v>0</v>
      </c>
      <c r="AU299" s="686">
        <v>0</v>
      </c>
      <c r="AV299" s="686">
        <v>0</v>
      </c>
      <c r="AW299" s="686">
        <v>0</v>
      </c>
      <c r="AX299" s="686">
        <v>0</v>
      </c>
      <c r="AY299" s="686">
        <v>0</v>
      </c>
      <c r="AZ299" s="686">
        <v>0</v>
      </c>
      <c r="BA299" s="686">
        <v>0</v>
      </c>
      <c r="BB299" s="686">
        <v>0</v>
      </c>
    </row>
    <row r="300" spans="1:54" hidden="1" x14ac:dyDescent="0.25">
      <c r="A300" s="1166" t="s">
        <v>119</v>
      </c>
      <c r="B300" s="1009"/>
      <c r="C300" s="1166" t="s">
        <v>369</v>
      </c>
      <c r="D300" s="1009"/>
      <c r="E300" s="1166" t="s">
        <v>356</v>
      </c>
      <c r="F300" s="1009"/>
      <c r="G300" s="1166" t="s">
        <v>324</v>
      </c>
      <c r="H300" s="1009"/>
      <c r="I300" s="1166" t="s">
        <v>312</v>
      </c>
      <c r="J300" s="1009"/>
      <c r="K300" s="1009"/>
      <c r="L300" s="1166" t="s">
        <v>314</v>
      </c>
      <c r="M300" s="1009"/>
      <c r="N300" s="1009"/>
      <c r="O300" s="1166" t="s">
        <v>100</v>
      </c>
      <c r="P300" s="1009"/>
      <c r="Q300" s="1166"/>
      <c r="R300" s="1009"/>
      <c r="S300" s="1167" t="s">
        <v>362</v>
      </c>
      <c r="T300" s="1009"/>
      <c r="U300" s="1009"/>
      <c r="V300" s="1009"/>
      <c r="W300" s="1009"/>
      <c r="X300" s="1009"/>
      <c r="Y300" s="1009"/>
      <c r="Z300" s="1009"/>
      <c r="AA300" s="1166" t="s">
        <v>305</v>
      </c>
      <c r="AB300" s="1009"/>
      <c r="AC300" s="1009"/>
      <c r="AD300" s="1009"/>
      <c r="AE300" s="1009"/>
      <c r="AF300" s="1166" t="s">
        <v>306</v>
      </c>
      <c r="AG300" s="1009"/>
      <c r="AH300" s="1009"/>
      <c r="AI300" s="531" t="s">
        <v>85</v>
      </c>
      <c r="AJ300" s="1168" t="s">
        <v>307</v>
      </c>
      <c r="AK300" s="1009"/>
      <c r="AL300" s="1009"/>
      <c r="AM300" s="1009"/>
      <c r="AN300" s="1009"/>
      <c r="AO300" s="1009"/>
      <c r="AP300" s="530">
        <v>56000000</v>
      </c>
      <c r="AQ300" s="686">
        <v>0</v>
      </c>
      <c r="AR300" s="530">
        <v>56000000</v>
      </c>
      <c r="AS300" s="686">
        <v>0</v>
      </c>
      <c r="AT300" s="686">
        <v>0</v>
      </c>
      <c r="AU300" s="686">
        <v>0</v>
      </c>
      <c r="AV300" s="686">
        <v>0</v>
      </c>
      <c r="AW300" s="686">
        <v>0</v>
      </c>
      <c r="AX300" s="686">
        <v>0</v>
      </c>
      <c r="AY300" s="686">
        <v>0</v>
      </c>
      <c r="AZ300" s="686">
        <v>0</v>
      </c>
      <c r="BA300" s="686">
        <v>0</v>
      </c>
      <c r="BB300" s="686">
        <v>0</v>
      </c>
    </row>
    <row r="301" spans="1:54" hidden="1" x14ac:dyDescent="0.25">
      <c r="A301" s="637" t="s">
        <v>268</v>
      </c>
      <c r="B301" s="637" t="s">
        <v>268</v>
      </c>
      <c r="C301" s="637" t="s">
        <v>268</v>
      </c>
      <c r="D301" s="637" t="s">
        <v>268</v>
      </c>
      <c r="E301" s="637" t="s">
        <v>268</v>
      </c>
      <c r="F301" s="637" t="s">
        <v>268</v>
      </c>
      <c r="G301" s="637" t="s">
        <v>268</v>
      </c>
      <c r="H301" s="637" t="s">
        <v>268</v>
      </c>
      <c r="I301" s="637" t="s">
        <v>268</v>
      </c>
      <c r="J301" s="1008" t="s">
        <v>268</v>
      </c>
      <c r="K301" s="1009"/>
      <c r="L301" s="1008" t="s">
        <v>268</v>
      </c>
      <c r="M301" s="1009"/>
      <c r="N301" s="637" t="s">
        <v>268</v>
      </c>
      <c r="O301" s="637" t="s">
        <v>268</v>
      </c>
      <c r="P301" s="637" t="s">
        <v>268</v>
      </c>
      <c r="Q301" s="637" t="s">
        <v>268</v>
      </c>
      <c r="R301" s="637" t="s">
        <v>268</v>
      </c>
      <c r="S301" s="637" t="s">
        <v>268</v>
      </c>
      <c r="T301" s="637" t="s">
        <v>268</v>
      </c>
      <c r="U301" s="637" t="s">
        <v>268</v>
      </c>
      <c r="V301" s="637" t="s">
        <v>268</v>
      </c>
      <c r="W301" s="637" t="s">
        <v>268</v>
      </c>
      <c r="X301" s="637" t="s">
        <v>268</v>
      </c>
      <c r="Y301" s="637" t="s">
        <v>268</v>
      </c>
      <c r="Z301" s="637" t="s">
        <v>268</v>
      </c>
      <c r="AA301" s="1008" t="s">
        <v>268</v>
      </c>
      <c r="AB301" s="1009"/>
      <c r="AC301" s="1008" t="s">
        <v>268</v>
      </c>
      <c r="AD301" s="1009"/>
      <c r="AE301" s="637" t="s">
        <v>268</v>
      </c>
      <c r="AF301" s="637" t="s">
        <v>268</v>
      </c>
      <c r="AG301" s="637" t="s">
        <v>268</v>
      </c>
      <c r="AH301" s="637" t="s">
        <v>268</v>
      </c>
      <c r="AI301" s="637" t="s">
        <v>268</v>
      </c>
      <c r="AJ301" s="637" t="s">
        <v>268</v>
      </c>
      <c r="AK301" s="637" t="s">
        <v>268</v>
      </c>
      <c r="AL301" s="637" t="s">
        <v>268</v>
      </c>
      <c r="AM301" s="1008" t="s">
        <v>268</v>
      </c>
      <c r="AN301" s="1009"/>
      <c r="AO301" s="1009"/>
      <c r="AP301" s="637" t="s">
        <v>268</v>
      </c>
      <c r="AQ301" s="637" t="s">
        <v>268</v>
      </c>
      <c r="AR301" s="637" t="s">
        <v>268</v>
      </c>
      <c r="AS301" s="657" t="s">
        <v>268</v>
      </c>
      <c r="AT301" s="657" t="s">
        <v>268</v>
      </c>
      <c r="AU301" s="637" t="s">
        <v>268</v>
      </c>
      <c r="AV301" s="637" t="s">
        <v>268</v>
      </c>
      <c r="AW301" s="637" t="s">
        <v>268</v>
      </c>
      <c r="AX301" s="637" t="s">
        <v>268</v>
      </c>
      <c r="AY301" s="637" t="s">
        <v>268</v>
      </c>
      <c r="AZ301" s="637" t="s">
        <v>268</v>
      </c>
      <c r="BA301" s="637" t="s">
        <v>268</v>
      </c>
      <c r="BB301" s="637" t="s">
        <v>268</v>
      </c>
    </row>
  </sheetData>
  <autoFilter ref="A24:BB30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>
      <filters>
        <filter val="13"/>
      </filters>
    </filterColumn>
    <filterColumn colId="35" showButton="0"/>
    <filterColumn colId="36" showButton="0"/>
    <filterColumn colId="37" showButton="0"/>
    <filterColumn colId="38" showButton="0"/>
    <filterColumn colId="39" showButton="0"/>
  </autoFilter>
  <mergeCells count="3349">
    <mergeCell ref="A2:J6"/>
    <mergeCell ref="M3:AA5"/>
    <mergeCell ref="AD3:AM3"/>
    <mergeCell ref="AO3:AS3"/>
    <mergeCell ref="AD5:AM7"/>
    <mergeCell ref="AO5:AS7"/>
    <mergeCell ref="A16:G16"/>
    <mergeCell ref="H16:AO16"/>
    <mergeCell ref="A24:B24"/>
    <mergeCell ref="C24:D24"/>
    <mergeCell ref="E24:F24"/>
    <mergeCell ref="G24:H24"/>
    <mergeCell ref="I24:K24"/>
    <mergeCell ref="L24:N24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J301:K301"/>
    <mergeCell ref="L301:M301"/>
    <mergeCell ref="AA301:AB301"/>
    <mergeCell ref="AC301:AD301"/>
    <mergeCell ref="AM301:AO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02"/>
  <sheetViews>
    <sheetView showGridLines="0" topLeftCell="A72" zoomScale="110" zoomScaleNormal="110" workbookViewId="0">
      <selection activeCell="AZ72" sqref="AZ72"/>
    </sheetView>
  </sheetViews>
  <sheetFormatPr baseColWidth="10" defaultRowHeight="15" x14ac:dyDescent="0.25"/>
  <cols>
    <col min="1" max="1" width="17.28515625" style="518" customWidth="1"/>
    <col min="2" max="2" width="2.85546875" style="415" customWidth="1"/>
    <col min="3" max="6" width="2.7109375" style="415" customWidth="1"/>
    <col min="7" max="7" width="2.85546875" style="415" customWidth="1"/>
    <col min="8" max="10" width="2.7109375" style="415" customWidth="1"/>
    <col min="11" max="11" width="2.42578125" style="415" customWidth="1"/>
    <col min="12" max="12" width="0.28515625" style="415" customWidth="1"/>
    <col min="13" max="13" width="1" style="415" customWidth="1"/>
    <col min="14" max="14" width="1.5703125" style="415" customWidth="1"/>
    <col min="15" max="27" width="2.7109375" style="415" customWidth="1"/>
    <col min="28" max="28" width="2.42578125" style="415" customWidth="1"/>
    <col min="29" max="29" width="0.28515625" style="415" customWidth="1"/>
    <col min="30" max="30" width="1.85546875" style="415" customWidth="1"/>
    <col min="31" max="31" width="0.85546875" style="415" customWidth="1"/>
    <col min="32" max="35" width="2.7109375" style="415" customWidth="1"/>
    <col min="36" max="36" width="3.28515625" style="415" customWidth="1"/>
    <col min="37" max="37" width="3.140625" style="415" customWidth="1"/>
    <col min="38" max="39" width="2.7109375" style="415" customWidth="1"/>
    <col min="40" max="41" width="0.85546875" style="415" customWidth="1"/>
    <col min="42" max="42" width="1" style="415" customWidth="1"/>
    <col min="43" max="43" width="17" style="415" bestFit="1" customWidth="1"/>
    <col min="44" max="44" width="15" style="415" bestFit="1" customWidth="1"/>
    <col min="45" max="45" width="17" style="565" bestFit="1" customWidth="1"/>
    <col min="46" max="46" width="17.5703125" style="606" bestFit="1" customWidth="1"/>
    <col min="47" max="47" width="17" style="415" bestFit="1" customWidth="1"/>
    <col min="48" max="48" width="17.42578125" style="415" bestFit="1" customWidth="1"/>
    <col min="49" max="49" width="17.5703125" style="606" bestFit="1" customWidth="1"/>
    <col min="50" max="50" width="17" style="415" bestFit="1" customWidth="1"/>
    <col min="51" max="51" width="16" style="415" bestFit="1" customWidth="1"/>
    <col min="52" max="52" width="17.5703125" style="415" bestFit="1" customWidth="1"/>
    <col min="53" max="53" width="14.85546875" style="415" bestFit="1" customWidth="1"/>
    <col min="54" max="55" width="16" style="415" bestFit="1" customWidth="1"/>
    <col min="56" max="56" width="0.5703125" style="415" customWidth="1"/>
    <col min="57" max="16384" width="11.42578125" style="415"/>
  </cols>
  <sheetData>
    <row r="1" spans="2:55" ht="4.3499999999999996" customHeight="1" x14ac:dyDescent="0.25"/>
    <row r="2" spans="2:55" ht="4.3499999999999996" customHeight="1" x14ac:dyDescent="0.25">
      <c r="B2" s="1009"/>
      <c r="C2" s="1009"/>
      <c r="D2" s="1009"/>
      <c r="E2" s="1009"/>
      <c r="F2" s="1009"/>
      <c r="G2" s="1009"/>
      <c r="H2" s="1009"/>
      <c r="I2" s="1009"/>
      <c r="J2" s="1009"/>
      <c r="K2" s="1009"/>
    </row>
    <row r="3" spans="2:55" ht="14.1" customHeight="1" x14ac:dyDescent="0.25">
      <c r="B3" s="1009"/>
      <c r="C3" s="1009"/>
      <c r="D3" s="1009"/>
      <c r="E3" s="1009"/>
      <c r="F3" s="1009"/>
      <c r="G3" s="1009"/>
      <c r="H3" s="1009"/>
      <c r="I3" s="1009"/>
      <c r="J3" s="1009"/>
      <c r="K3" s="1009"/>
      <c r="N3" s="1176" t="s">
        <v>448</v>
      </c>
      <c r="O3" s="1009"/>
      <c r="P3" s="1009"/>
      <c r="Q3" s="1009"/>
      <c r="R3" s="1009"/>
      <c r="S3" s="1009"/>
      <c r="T3" s="1009"/>
      <c r="U3" s="1009"/>
      <c r="V3" s="1009"/>
      <c r="W3" s="1009"/>
      <c r="X3" s="1009"/>
      <c r="Y3" s="1009"/>
      <c r="Z3" s="1009"/>
      <c r="AA3" s="1009"/>
      <c r="AB3" s="1009"/>
      <c r="AE3" s="1087" t="s">
        <v>270</v>
      </c>
      <c r="AF3" s="1009"/>
      <c r="AG3" s="1009"/>
      <c r="AH3" s="1009"/>
      <c r="AI3" s="1009"/>
      <c r="AJ3" s="1009"/>
      <c r="AK3" s="1009"/>
      <c r="AL3" s="1009"/>
      <c r="AM3" s="1009"/>
      <c r="AN3" s="1009"/>
      <c r="AP3" s="1088" t="s">
        <v>450</v>
      </c>
      <c r="AQ3" s="1009"/>
      <c r="AR3" s="1009"/>
      <c r="AS3" s="1009"/>
      <c r="AT3" s="1009"/>
    </row>
    <row r="4" spans="2:55" ht="7.15" customHeight="1" x14ac:dyDescent="0.25">
      <c r="B4" s="1009"/>
      <c r="C4" s="1009"/>
      <c r="D4" s="1009"/>
      <c r="E4" s="1009"/>
      <c r="F4" s="1009"/>
      <c r="G4" s="1009"/>
      <c r="H4" s="1009"/>
      <c r="I4" s="1009"/>
      <c r="J4" s="1009"/>
      <c r="K4" s="1009"/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X4" s="1009"/>
      <c r="Y4" s="1009"/>
      <c r="Z4" s="1009"/>
      <c r="AA4" s="1009"/>
      <c r="AB4" s="1009"/>
    </row>
    <row r="5" spans="2:55" ht="28.35" customHeight="1" x14ac:dyDescent="0.25">
      <c r="B5" s="1009"/>
      <c r="C5" s="1009"/>
      <c r="D5" s="1009"/>
      <c r="E5" s="1009"/>
      <c r="F5" s="1009"/>
      <c r="G5" s="1009"/>
      <c r="H5" s="1009"/>
      <c r="I5" s="1009"/>
      <c r="J5" s="1009"/>
      <c r="K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B5" s="1009"/>
      <c r="AE5" s="1077" t="s">
        <v>271</v>
      </c>
      <c r="AF5" s="1009"/>
      <c r="AG5" s="1009"/>
      <c r="AH5" s="1009"/>
      <c r="AI5" s="1009"/>
      <c r="AJ5" s="1009"/>
      <c r="AK5" s="1009"/>
      <c r="AL5" s="1009"/>
      <c r="AM5" s="1009"/>
      <c r="AN5" s="1009"/>
      <c r="AP5" s="1078" t="s">
        <v>272</v>
      </c>
      <c r="AQ5" s="1009"/>
      <c r="AR5" s="1009"/>
      <c r="AS5" s="1009"/>
      <c r="AT5" s="1009"/>
    </row>
    <row r="6" spans="2:55" ht="2.85" customHeight="1" x14ac:dyDescent="0.25">
      <c r="B6" s="1009"/>
      <c r="C6" s="1009"/>
      <c r="D6" s="1009"/>
      <c r="E6" s="1009"/>
      <c r="F6" s="1009"/>
      <c r="G6" s="1009"/>
      <c r="H6" s="1009"/>
      <c r="I6" s="1009"/>
      <c r="J6" s="1009"/>
      <c r="K6" s="1009"/>
      <c r="AE6" s="1009"/>
      <c r="AF6" s="1009"/>
      <c r="AG6" s="1009"/>
      <c r="AH6" s="1009"/>
      <c r="AI6" s="1009"/>
      <c r="AJ6" s="1009"/>
      <c r="AK6" s="1009"/>
      <c r="AL6" s="1009"/>
      <c r="AM6" s="1009"/>
      <c r="AN6" s="1009"/>
      <c r="AP6" s="1009"/>
      <c r="AQ6" s="1009"/>
      <c r="AR6" s="1009"/>
      <c r="AS6" s="1009"/>
      <c r="AT6" s="1009"/>
    </row>
    <row r="7" spans="2:55" x14ac:dyDescent="0.25">
      <c r="AE7" s="1009"/>
      <c r="AF7" s="1009"/>
      <c r="AG7" s="1009"/>
      <c r="AH7" s="1009"/>
      <c r="AI7" s="1009"/>
      <c r="AJ7" s="1009"/>
      <c r="AK7" s="1009"/>
      <c r="AL7" s="1009"/>
      <c r="AM7" s="1009"/>
      <c r="AN7" s="1009"/>
      <c r="AP7" s="1009"/>
      <c r="AQ7" s="1009"/>
      <c r="AR7" s="1009"/>
      <c r="AS7" s="1009"/>
      <c r="AT7" s="1009"/>
    </row>
    <row r="8" spans="2:55" ht="7.15" customHeight="1" x14ac:dyDescent="0.25"/>
    <row r="9" spans="2:55" ht="14.1" customHeight="1" x14ac:dyDescent="0.25">
      <c r="AE9" s="1077" t="s">
        <v>273</v>
      </c>
      <c r="AF9" s="1009"/>
      <c r="AG9" s="1009"/>
      <c r="AH9" s="1009"/>
      <c r="AI9" s="1009"/>
      <c r="AJ9" s="1009"/>
      <c r="AK9" s="1009"/>
      <c r="AL9" s="1009"/>
      <c r="AM9" s="1009"/>
      <c r="AN9" s="1009"/>
      <c r="AP9" s="1078" t="s">
        <v>695</v>
      </c>
      <c r="AQ9" s="1009"/>
      <c r="AR9" s="1009"/>
      <c r="AS9" s="1009"/>
      <c r="AT9" s="1009"/>
    </row>
    <row r="10" spans="2:55" ht="0" hidden="1" customHeight="1" x14ac:dyDescent="0.25"/>
    <row r="11" spans="2:55" ht="19.899999999999999" customHeight="1" x14ac:dyDescent="0.25">
      <c r="AS11" s="630">
        <f>+AS22-AS14</f>
        <v>1273920000</v>
      </c>
    </row>
    <row r="12" spans="2:55" ht="0" hidden="1" customHeight="1" x14ac:dyDescent="0.25"/>
    <row r="13" spans="2:55" ht="8.4499999999999993" customHeight="1" x14ac:dyDescent="0.25">
      <c r="AT13" s="621"/>
    </row>
    <row r="14" spans="2:55" ht="29.25" customHeight="1" x14ac:dyDescent="0.25">
      <c r="B14" s="1080" t="s">
        <v>274</v>
      </c>
      <c r="C14" s="1068"/>
      <c r="D14" s="1068"/>
      <c r="E14" s="1068"/>
      <c r="F14" s="1069"/>
      <c r="G14" s="1081" t="s">
        <v>449</v>
      </c>
      <c r="H14" s="1068"/>
      <c r="I14" s="1069"/>
      <c r="J14" s="1080" t="s">
        <v>275</v>
      </c>
      <c r="K14" s="1068"/>
      <c r="L14" s="1068"/>
      <c r="M14" s="1068"/>
      <c r="N14" s="1068"/>
      <c r="O14" s="1068"/>
      <c r="P14" s="1068"/>
      <c r="Q14" s="1069"/>
      <c r="R14" s="1082" t="s">
        <v>276</v>
      </c>
      <c r="S14" s="1068"/>
      <c r="T14" s="1068"/>
      <c r="U14" s="1068"/>
      <c r="V14" s="1068"/>
      <c r="W14" s="1068"/>
      <c r="X14" s="1069"/>
      <c r="Y14" s="1080" t="s">
        <v>277</v>
      </c>
      <c r="Z14" s="1068"/>
      <c r="AA14" s="1068"/>
      <c r="AB14" s="1068"/>
      <c r="AC14" s="1068"/>
      <c r="AD14" s="1068"/>
      <c r="AE14" s="1069"/>
      <c r="AF14" s="1083" t="s">
        <v>696</v>
      </c>
      <c r="AG14" s="1084"/>
      <c r="AH14" s="1084"/>
      <c r="AI14" s="1084"/>
      <c r="AJ14" s="1084"/>
      <c r="AK14" s="1085"/>
      <c r="AL14" s="416" t="s">
        <v>268</v>
      </c>
      <c r="AM14" s="416" t="s">
        <v>268</v>
      </c>
      <c r="AN14" s="1008" t="s">
        <v>268</v>
      </c>
      <c r="AO14" s="1009"/>
      <c r="AP14" s="1009"/>
      <c r="AQ14" s="528">
        <f>+AQ15-AQ22</f>
        <v>-623920000</v>
      </c>
      <c r="AR14" s="416" t="s">
        <v>268</v>
      </c>
      <c r="AS14" s="566">
        <v>13863620898</v>
      </c>
      <c r="AT14" s="611" t="s">
        <v>268</v>
      </c>
      <c r="AU14" s="416" t="s">
        <v>268</v>
      </c>
      <c r="AV14" s="416" t="s">
        <v>268</v>
      </c>
      <c r="AW14" s="611" t="s">
        <v>268</v>
      </c>
      <c r="AX14" s="416" t="s">
        <v>268</v>
      </c>
      <c r="AY14" s="416" t="s">
        <v>268</v>
      </c>
      <c r="AZ14" s="416" t="s">
        <v>268</v>
      </c>
      <c r="BA14" s="416" t="s">
        <v>268</v>
      </c>
      <c r="BB14" s="416" t="s">
        <v>268</v>
      </c>
      <c r="BC14" s="416" t="s">
        <v>268</v>
      </c>
    </row>
    <row r="15" spans="2:55" x14ac:dyDescent="0.25">
      <c r="B15" s="1072" t="s">
        <v>278</v>
      </c>
      <c r="C15" s="1068"/>
      <c r="D15" s="1068"/>
      <c r="E15" s="1068"/>
      <c r="F15" s="1068"/>
      <c r="G15" s="1069"/>
      <c r="H15" s="1067" t="s">
        <v>272</v>
      </c>
      <c r="I15" s="1068"/>
      <c r="J15" s="1068"/>
      <c r="K15" s="1068"/>
      <c r="L15" s="1068"/>
      <c r="M15" s="1068"/>
      <c r="N15" s="1068"/>
      <c r="O15" s="1068"/>
      <c r="P15" s="1068"/>
      <c r="Q15" s="1068"/>
      <c r="R15" s="1068"/>
      <c r="S15" s="1068"/>
      <c r="T15" s="1068"/>
      <c r="U15" s="1068"/>
      <c r="V15" s="1068"/>
      <c r="W15" s="1068"/>
      <c r="X15" s="1068"/>
      <c r="Y15" s="1068"/>
      <c r="Z15" s="1068"/>
      <c r="AA15" s="1068"/>
      <c r="AB15" s="1068"/>
      <c r="AC15" s="1068"/>
      <c r="AD15" s="1068"/>
      <c r="AE15" s="1068"/>
      <c r="AF15" s="1068"/>
      <c r="AG15" s="1068"/>
      <c r="AH15" s="1069"/>
      <c r="AI15" s="414" t="s">
        <v>268</v>
      </c>
      <c r="AJ15" s="414" t="s">
        <v>268</v>
      </c>
      <c r="AK15" s="414" t="s">
        <v>268</v>
      </c>
      <c r="AL15" s="414" t="s">
        <v>268</v>
      </c>
      <c r="AM15" s="414" t="s">
        <v>268</v>
      </c>
      <c r="AN15" s="1070" t="s">
        <v>268</v>
      </c>
      <c r="AO15" s="1071"/>
      <c r="AP15" s="1071"/>
      <c r="AQ15" s="416">
        <v>32361825822</v>
      </c>
      <c r="AR15" s="416" t="s">
        <v>268</v>
      </c>
      <c r="AS15" s="631"/>
      <c r="AT15" s="611" t="s">
        <v>268</v>
      </c>
      <c r="AU15" s="416" t="s">
        <v>268</v>
      </c>
      <c r="AV15" s="416" t="s">
        <v>268</v>
      </c>
      <c r="AW15" s="611" t="s">
        <v>268</v>
      </c>
      <c r="AX15" s="416" t="s">
        <v>268</v>
      </c>
      <c r="AY15" s="416" t="s">
        <v>268</v>
      </c>
      <c r="AZ15" s="416" t="s">
        <v>268</v>
      </c>
      <c r="BA15" s="416" t="s">
        <v>268</v>
      </c>
      <c r="BB15" s="416" t="s">
        <v>268</v>
      </c>
      <c r="BC15" s="416" t="s">
        <v>268</v>
      </c>
    </row>
    <row r="16" spans="2:55" x14ac:dyDescent="0.25">
      <c r="B16" s="1072" t="s">
        <v>697</v>
      </c>
      <c r="C16" s="1068"/>
      <c r="D16" s="1068"/>
      <c r="E16" s="1068"/>
      <c r="F16" s="1068"/>
      <c r="G16" s="1068"/>
      <c r="H16" s="1069"/>
      <c r="I16" s="1067" t="s">
        <v>698</v>
      </c>
      <c r="J16" s="1068"/>
      <c r="K16" s="1068"/>
      <c r="L16" s="1068"/>
      <c r="M16" s="1068"/>
      <c r="N16" s="1068"/>
      <c r="O16" s="1068"/>
      <c r="P16" s="1068"/>
      <c r="Q16" s="1068"/>
      <c r="R16" s="1068"/>
      <c r="S16" s="1068"/>
      <c r="T16" s="1068"/>
      <c r="U16" s="1068"/>
      <c r="V16" s="1068"/>
      <c r="W16" s="1068"/>
      <c r="X16" s="1068"/>
      <c r="Y16" s="1068"/>
      <c r="Z16" s="1068"/>
      <c r="AA16" s="1068"/>
      <c r="AB16" s="1068"/>
      <c r="AC16" s="1068"/>
      <c r="AD16" s="1068"/>
      <c r="AE16" s="1068"/>
      <c r="AF16" s="1068"/>
      <c r="AG16" s="1068"/>
      <c r="AH16" s="1068"/>
      <c r="AI16" s="1068"/>
      <c r="AJ16" s="1068"/>
      <c r="AK16" s="1068"/>
      <c r="AL16" s="1068"/>
      <c r="AM16" s="1068"/>
      <c r="AN16" s="1068"/>
      <c r="AO16" s="1068"/>
      <c r="AP16" s="1069"/>
      <c r="AQ16" s="416" t="s">
        <v>268</v>
      </c>
      <c r="AR16" s="416" t="s">
        <v>268</v>
      </c>
      <c r="AS16" s="566"/>
      <c r="AT16" s="611" t="s">
        <v>268</v>
      </c>
      <c r="AU16" s="416" t="s">
        <v>268</v>
      </c>
      <c r="AV16" s="416" t="s">
        <v>268</v>
      </c>
      <c r="AW16" s="611" t="s">
        <v>268</v>
      </c>
      <c r="AX16" s="416" t="s">
        <v>268</v>
      </c>
      <c r="AY16" s="416" t="s">
        <v>268</v>
      </c>
      <c r="AZ16" s="416" t="s">
        <v>268</v>
      </c>
      <c r="BA16" s="416" t="s">
        <v>268</v>
      </c>
      <c r="BB16" s="416" t="s">
        <v>268</v>
      </c>
      <c r="BC16" s="416" t="s">
        <v>268</v>
      </c>
    </row>
    <row r="17" spans="1:56" ht="24.75" customHeight="1" x14ac:dyDescent="0.25">
      <c r="B17" s="1094" t="s">
        <v>279</v>
      </c>
      <c r="C17" s="1069"/>
      <c r="D17" s="1095" t="s">
        <v>280</v>
      </c>
      <c r="E17" s="1069"/>
      <c r="F17" s="1094" t="s">
        <v>281</v>
      </c>
      <c r="G17" s="1069"/>
      <c r="H17" s="1094" t="s">
        <v>282</v>
      </c>
      <c r="I17" s="1069"/>
      <c r="J17" s="1094" t="s">
        <v>283</v>
      </c>
      <c r="K17" s="1068"/>
      <c r="L17" s="1069"/>
      <c r="M17" s="1094" t="s">
        <v>284</v>
      </c>
      <c r="N17" s="1068"/>
      <c r="O17" s="1069"/>
      <c r="P17" s="1094" t="s">
        <v>285</v>
      </c>
      <c r="Q17" s="1069"/>
      <c r="R17" s="1094" t="s">
        <v>286</v>
      </c>
      <c r="S17" s="1069"/>
      <c r="T17" s="1094" t="s">
        <v>287</v>
      </c>
      <c r="U17" s="1068"/>
      <c r="V17" s="1068"/>
      <c r="W17" s="1068"/>
      <c r="X17" s="1068"/>
      <c r="Y17" s="1068"/>
      <c r="Z17" s="1068"/>
      <c r="AA17" s="1069"/>
      <c r="AB17" s="1094" t="s">
        <v>288</v>
      </c>
      <c r="AC17" s="1068"/>
      <c r="AD17" s="1068"/>
      <c r="AE17" s="1068"/>
      <c r="AF17" s="1069"/>
      <c r="AG17" s="1094" t="s">
        <v>289</v>
      </c>
      <c r="AH17" s="1068"/>
      <c r="AI17" s="1069"/>
      <c r="AJ17" s="417" t="s">
        <v>290</v>
      </c>
      <c r="AK17" s="1094" t="s">
        <v>291</v>
      </c>
      <c r="AL17" s="1068"/>
      <c r="AM17" s="1068"/>
      <c r="AN17" s="1068"/>
      <c r="AO17" s="1068"/>
      <c r="AP17" s="1069"/>
      <c r="AQ17" s="417" t="s">
        <v>292</v>
      </c>
      <c r="AR17" s="417" t="s">
        <v>293</v>
      </c>
      <c r="AS17" s="567" t="s">
        <v>294</v>
      </c>
      <c r="AT17" s="612" t="s">
        <v>295</v>
      </c>
      <c r="AU17" s="417" t="s">
        <v>296</v>
      </c>
      <c r="AV17" s="417" t="s">
        <v>297</v>
      </c>
      <c r="AW17" s="612" t="s">
        <v>298</v>
      </c>
      <c r="AX17" s="417" t="s">
        <v>299</v>
      </c>
      <c r="AY17" s="417" t="s">
        <v>300</v>
      </c>
      <c r="AZ17" s="417" t="s">
        <v>301</v>
      </c>
      <c r="BA17" s="417" t="s">
        <v>302</v>
      </c>
      <c r="BB17" s="417" t="s">
        <v>303</v>
      </c>
      <c r="BC17" s="417" t="s">
        <v>304</v>
      </c>
    </row>
    <row r="18" spans="1:56" s="500" customFormat="1" ht="12.75" x14ac:dyDescent="0.2">
      <c r="A18" s="519"/>
      <c r="B18" s="1172" t="s">
        <v>34</v>
      </c>
      <c r="C18" s="1173"/>
      <c r="D18" s="1172" t="s">
        <v>311</v>
      </c>
      <c r="E18" s="1173"/>
      <c r="F18" s="1172"/>
      <c r="G18" s="1173"/>
      <c r="H18" s="1172"/>
      <c r="I18" s="1173"/>
      <c r="J18" s="1172"/>
      <c r="K18" s="1173"/>
      <c r="L18" s="1173"/>
      <c r="M18" s="1172"/>
      <c r="N18" s="1173"/>
      <c r="O18" s="1173"/>
      <c r="P18" s="1172"/>
      <c r="Q18" s="1173"/>
      <c r="R18" s="1172"/>
      <c r="S18" s="1173"/>
      <c r="T18" s="1174" t="s">
        <v>23</v>
      </c>
      <c r="U18" s="1173"/>
      <c r="V18" s="1173"/>
      <c r="W18" s="1173"/>
      <c r="X18" s="1173"/>
      <c r="Y18" s="1173"/>
      <c r="Z18" s="1173"/>
      <c r="AA18" s="1173"/>
      <c r="AB18" s="1172" t="s">
        <v>305</v>
      </c>
      <c r="AC18" s="1173"/>
      <c r="AD18" s="1173"/>
      <c r="AE18" s="1173"/>
      <c r="AF18" s="1173"/>
      <c r="AG18" s="1172" t="s">
        <v>306</v>
      </c>
      <c r="AH18" s="1173"/>
      <c r="AI18" s="1173"/>
      <c r="AJ18" s="498" t="s">
        <v>85</v>
      </c>
      <c r="AK18" s="1175" t="s">
        <v>307</v>
      </c>
      <c r="AL18" s="1173"/>
      <c r="AM18" s="1173"/>
      <c r="AN18" s="1173"/>
      <c r="AO18" s="1173"/>
      <c r="AP18" s="1173"/>
      <c r="AQ18" s="499">
        <f>+AQ34</f>
        <v>153005016667</v>
      </c>
      <c r="AR18" s="499">
        <f t="shared" ref="AR18:BC18" si="0">+AR34</f>
        <v>151004919096</v>
      </c>
      <c r="AS18" s="568">
        <f t="shared" si="0"/>
        <v>2000097571</v>
      </c>
      <c r="AT18" s="613">
        <f t="shared" si="0"/>
        <v>9382000000</v>
      </c>
      <c r="AU18" s="499">
        <f t="shared" si="0"/>
        <v>95319446798</v>
      </c>
      <c r="AV18" s="499">
        <f t="shared" si="0"/>
        <v>55685472298</v>
      </c>
      <c r="AW18" s="613">
        <f t="shared" si="0"/>
        <v>93799286837</v>
      </c>
      <c r="AX18" s="499">
        <f t="shared" si="0"/>
        <v>1520159961</v>
      </c>
      <c r="AY18" s="499">
        <f t="shared" si="0"/>
        <v>93799286837</v>
      </c>
      <c r="AZ18" s="499">
        <f t="shared" si="0"/>
        <v>0</v>
      </c>
      <c r="BA18" s="499">
        <f t="shared" si="0"/>
        <v>93799286837</v>
      </c>
      <c r="BB18" s="499">
        <f t="shared" si="0"/>
        <v>0</v>
      </c>
      <c r="BC18" s="499">
        <f t="shared" si="0"/>
        <v>209100732</v>
      </c>
    </row>
    <row r="19" spans="1:56" s="500" customFormat="1" ht="12.75" x14ac:dyDescent="0.2">
      <c r="A19" s="519"/>
      <c r="B19" s="1172" t="s">
        <v>34</v>
      </c>
      <c r="C19" s="1173"/>
      <c r="D19" s="1172" t="s">
        <v>314</v>
      </c>
      <c r="E19" s="1173"/>
      <c r="F19" s="1172"/>
      <c r="G19" s="1173"/>
      <c r="H19" s="1172"/>
      <c r="I19" s="1173"/>
      <c r="J19" s="1172"/>
      <c r="K19" s="1173"/>
      <c r="L19" s="1173"/>
      <c r="M19" s="1172"/>
      <c r="N19" s="1173"/>
      <c r="O19" s="1173"/>
      <c r="P19" s="1172"/>
      <c r="Q19" s="1173"/>
      <c r="R19" s="1172"/>
      <c r="S19" s="1173"/>
      <c r="T19" s="1174" t="s">
        <v>25</v>
      </c>
      <c r="U19" s="1173"/>
      <c r="V19" s="1173"/>
      <c r="W19" s="1173"/>
      <c r="X19" s="1173"/>
      <c r="Y19" s="1173"/>
      <c r="Z19" s="1173"/>
      <c r="AA19" s="1173"/>
      <c r="AB19" s="1172" t="s">
        <v>305</v>
      </c>
      <c r="AC19" s="1173"/>
      <c r="AD19" s="1173"/>
      <c r="AE19" s="1173"/>
      <c r="AF19" s="1173"/>
      <c r="AG19" s="1172" t="s">
        <v>306</v>
      </c>
      <c r="AH19" s="1173"/>
      <c r="AI19" s="1173"/>
      <c r="AJ19" s="498" t="s">
        <v>85</v>
      </c>
      <c r="AK19" s="1175" t="s">
        <v>307</v>
      </c>
      <c r="AL19" s="1173"/>
      <c r="AM19" s="1173"/>
      <c r="AN19" s="1173"/>
      <c r="AO19" s="1173"/>
      <c r="AP19" s="1173"/>
      <c r="AQ19" s="499">
        <f>+AQ72+AQ73</f>
        <v>18461500000</v>
      </c>
      <c r="AR19" s="499">
        <f t="shared" ref="AR19:BD19" si="1">+AR72+AR73</f>
        <v>11083063884.059999</v>
      </c>
      <c r="AS19" s="568">
        <f t="shared" si="1"/>
        <v>7378436115.9400005</v>
      </c>
      <c r="AT19" s="613">
        <f t="shared" si="1"/>
        <v>0</v>
      </c>
      <c r="AU19" s="499">
        <f t="shared" si="1"/>
        <v>9064444349.2999992</v>
      </c>
      <c r="AV19" s="499">
        <f t="shared" si="1"/>
        <v>2018619534.76</v>
      </c>
      <c r="AW19" s="613">
        <f t="shared" si="1"/>
        <v>5021247179.8400002</v>
      </c>
      <c r="AX19" s="499">
        <f t="shared" si="1"/>
        <v>4043197169.46</v>
      </c>
      <c r="AY19" s="499">
        <f t="shared" si="1"/>
        <v>5000661175.8400002</v>
      </c>
      <c r="AZ19" s="499">
        <f t="shared" si="1"/>
        <v>20586004</v>
      </c>
      <c r="BA19" s="499">
        <f t="shared" si="1"/>
        <v>5000661175.8400002</v>
      </c>
      <c r="BB19" s="499">
        <f t="shared" si="1"/>
        <v>0</v>
      </c>
      <c r="BC19" s="499">
        <f t="shared" si="1"/>
        <v>2431352</v>
      </c>
      <c r="BD19" s="499">
        <f t="shared" si="1"/>
        <v>0</v>
      </c>
    </row>
    <row r="20" spans="1:56" s="500" customFormat="1" ht="12.75" x14ac:dyDescent="0.2">
      <c r="A20" s="519"/>
      <c r="B20" s="1172" t="s">
        <v>34</v>
      </c>
      <c r="C20" s="1173"/>
      <c r="D20" s="1172" t="s">
        <v>321</v>
      </c>
      <c r="E20" s="1173"/>
      <c r="F20" s="1172"/>
      <c r="G20" s="1173"/>
      <c r="H20" s="1172"/>
      <c r="I20" s="1173"/>
      <c r="J20" s="1172"/>
      <c r="K20" s="1173"/>
      <c r="L20" s="1173"/>
      <c r="M20" s="1172"/>
      <c r="N20" s="1173"/>
      <c r="O20" s="1173"/>
      <c r="P20" s="1172"/>
      <c r="Q20" s="1173"/>
      <c r="R20" s="1172"/>
      <c r="S20" s="1173"/>
      <c r="T20" s="1174" t="s">
        <v>26</v>
      </c>
      <c r="U20" s="1173"/>
      <c r="V20" s="1173"/>
      <c r="W20" s="1173"/>
      <c r="X20" s="1173"/>
      <c r="Y20" s="1173"/>
      <c r="Z20" s="1173"/>
      <c r="AA20" s="1173"/>
      <c r="AB20" s="1172" t="s">
        <v>305</v>
      </c>
      <c r="AC20" s="1173"/>
      <c r="AD20" s="1173"/>
      <c r="AE20" s="1173"/>
      <c r="AF20" s="1173"/>
      <c r="AG20" s="1172" t="s">
        <v>306</v>
      </c>
      <c r="AH20" s="1173"/>
      <c r="AI20" s="1173"/>
      <c r="AJ20" s="498" t="s">
        <v>85</v>
      </c>
      <c r="AK20" s="1175" t="s">
        <v>307</v>
      </c>
      <c r="AL20" s="1173"/>
      <c r="AM20" s="1173"/>
      <c r="AN20" s="1173"/>
      <c r="AO20" s="1173"/>
      <c r="AP20" s="1173"/>
      <c r="AQ20" s="499">
        <f>+AQ171+AQ172+AQ173</f>
        <v>278937100000</v>
      </c>
      <c r="AR20" s="499">
        <f t="shared" ref="AR20:BC20" si="2">+AR171+AR172+AR173</f>
        <v>219127618750</v>
      </c>
      <c r="AS20" s="568">
        <f t="shared" si="2"/>
        <v>59809481250</v>
      </c>
      <c r="AT20" s="613">
        <f t="shared" si="2"/>
        <v>0</v>
      </c>
      <c r="AU20" s="499">
        <f t="shared" si="2"/>
        <v>205172173436</v>
      </c>
      <c r="AV20" s="499">
        <f t="shared" si="2"/>
        <v>13955445314</v>
      </c>
      <c r="AW20" s="613">
        <f t="shared" si="2"/>
        <v>100806116532</v>
      </c>
      <c r="AX20" s="499">
        <f t="shared" si="2"/>
        <v>104366056904</v>
      </c>
      <c r="AY20" s="499">
        <f t="shared" si="2"/>
        <v>100055484089</v>
      </c>
      <c r="AZ20" s="499">
        <f t="shared" si="2"/>
        <v>750632443</v>
      </c>
      <c r="BA20" s="499">
        <f t="shared" si="2"/>
        <v>100055484089</v>
      </c>
      <c r="BB20" s="499">
        <f t="shared" si="2"/>
        <v>0</v>
      </c>
      <c r="BC20" s="499">
        <f t="shared" si="2"/>
        <v>2742263</v>
      </c>
    </row>
    <row r="21" spans="1:56" s="503" customFormat="1" ht="17.25" customHeight="1" x14ac:dyDescent="0.2">
      <c r="A21" s="520"/>
      <c r="B21" s="1177"/>
      <c r="C21" s="1179"/>
      <c r="D21" s="1180"/>
      <c r="E21" s="1179"/>
      <c r="F21" s="1177"/>
      <c r="G21" s="1179"/>
      <c r="H21" s="1177"/>
      <c r="I21" s="1179"/>
      <c r="J21" s="1177"/>
      <c r="K21" s="1178"/>
      <c r="L21" s="1179"/>
      <c r="M21" s="1177"/>
      <c r="N21" s="1178"/>
      <c r="O21" s="1179"/>
      <c r="P21" s="1177"/>
      <c r="Q21" s="1179"/>
      <c r="R21" s="1177"/>
      <c r="S21" s="1179"/>
      <c r="T21" s="1177"/>
      <c r="U21" s="1178"/>
      <c r="V21" s="1178"/>
      <c r="W21" s="1178"/>
      <c r="X21" s="1178"/>
      <c r="Y21" s="1178"/>
      <c r="Z21" s="1178"/>
      <c r="AA21" s="1179"/>
      <c r="AB21" s="1177"/>
      <c r="AC21" s="1178"/>
      <c r="AD21" s="1178"/>
      <c r="AE21" s="1178"/>
      <c r="AF21" s="1179"/>
      <c r="AG21" s="1177"/>
      <c r="AH21" s="1178"/>
      <c r="AI21" s="1179"/>
      <c r="AJ21" s="501"/>
      <c r="AK21" s="1177"/>
      <c r="AL21" s="1178"/>
      <c r="AM21" s="1178"/>
      <c r="AN21" s="1178"/>
      <c r="AO21" s="1178"/>
      <c r="AP21" s="1179"/>
      <c r="AQ21" s="502">
        <f>+SUM(AQ18:AQ20)</f>
        <v>450403616667</v>
      </c>
      <c r="AR21" s="502">
        <f t="shared" ref="AR21:BC21" si="3">+SUM(AR18:AR20)</f>
        <v>381215601730.06</v>
      </c>
      <c r="AS21" s="569">
        <f t="shared" si="3"/>
        <v>69188014936.940002</v>
      </c>
      <c r="AT21" s="614">
        <f t="shared" si="3"/>
        <v>9382000000</v>
      </c>
      <c r="AU21" s="502">
        <f t="shared" si="3"/>
        <v>309556064583.29999</v>
      </c>
      <c r="AV21" s="502">
        <f t="shared" si="3"/>
        <v>71659537146.76001</v>
      </c>
      <c r="AW21" s="614">
        <f t="shared" si="3"/>
        <v>199626650548.84</v>
      </c>
      <c r="AX21" s="502">
        <f t="shared" si="3"/>
        <v>109929414034.46001</v>
      </c>
      <c r="AY21" s="502">
        <f t="shared" si="3"/>
        <v>198855432101.84</v>
      </c>
      <c r="AZ21" s="502">
        <f t="shared" si="3"/>
        <v>771218447</v>
      </c>
      <c r="BA21" s="502">
        <f t="shared" si="3"/>
        <v>198855432101.84</v>
      </c>
      <c r="BB21" s="502">
        <f t="shared" si="3"/>
        <v>0</v>
      </c>
      <c r="BC21" s="502">
        <f t="shared" si="3"/>
        <v>214274347</v>
      </c>
    </row>
    <row r="22" spans="1:56" s="500" customFormat="1" ht="12.75" x14ac:dyDescent="0.2">
      <c r="A22" s="519"/>
      <c r="B22" s="1172" t="s">
        <v>119</v>
      </c>
      <c r="C22" s="1173"/>
      <c r="D22" s="1172"/>
      <c r="E22" s="1173"/>
      <c r="F22" s="1172"/>
      <c r="G22" s="1173"/>
      <c r="H22" s="1172"/>
      <c r="I22" s="1173"/>
      <c r="J22" s="1172"/>
      <c r="K22" s="1173"/>
      <c r="L22" s="1173"/>
      <c r="M22" s="1172"/>
      <c r="N22" s="1173"/>
      <c r="O22" s="1173"/>
      <c r="P22" s="1172"/>
      <c r="Q22" s="1173"/>
      <c r="R22" s="1172"/>
      <c r="S22" s="1173"/>
      <c r="T22" s="1174" t="s">
        <v>27</v>
      </c>
      <c r="U22" s="1173"/>
      <c r="V22" s="1173"/>
      <c r="W22" s="1173"/>
      <c r="X22" s="1173"/>
      <c r="Y22" s="1173"/>
      <c r="Z22" s="1173"/>
      <c r="AA22" s="1173"/>
      <c r="AB22" s="1172" t="s">
        <v>305</v>
      </c>
      <c r="AC22" s="1173"/>
      <c r="AD22" s="1173"/>
      <c r="AE22" s="1173"/>
      <c r="AF22" s="1173"/>
      <c r="AG22" s="1172" t="s">
        <v>306</v>
      </c>
      <c r="AH22" s="1173"/>
      <c r="AI22" s="1173"/>
      <c r="AJ22" s="498" t="s">
        <v>85</v>
      </c>
      <c r="AK22" s="1175" t="s">
        <v>307</v>
      </c>
      <c r="AL22" s="1173"/>
      <c r="AM22" s="1173"/>
      <c r="AN22" s="1173"/>
      <c r="AO22" s="1173"/>
      <c r="AP22" s="1173"/>
      <c r="AQ22" s="499">
        <f>+AQ193+AQ194+AQ195</f>
        <v>32985745822</v>
      </c>
      <c r="AR22" s="499">
        <f t="shared" ref="AR22:BC22" si="4">+AR193+AR194+AR195</f>
        <v>17548204924</v>
      </c>
      <c r="AS22" s="568">
        <f t="shared" si="4"/>
        <v>15137540898</v>
      </c>
      <c r="AT22" s="613">
        <f t="shared" si="4"/>
        <v>1750000000</v>
      </c>
      <c r="AU22" s="499">
        <f t="shared" si="4"/>
        <v>14654981711</v>
      </c>
      <c r="AV22" s="499">
        <f t="shared" si="4"/>
        <v>2893223213</v>
      </c>
      <c r="AW22" s="613">
        <f t="shared" si="4"/>
        <v>3186633185.6399999</v>
      </c>
      <c r="AX22" s="499">
        <f t="shared" si="4"/>
        <v>11468348525.360001</v>
      </c>
      <c r="AY22" s="499">
        <f t="shared" si="4"/>
        <v>3100561696.6399999</v>
      </c>
      <c r="AZ22" s="499">
        <f t="shared" si="4"/>
        <v>86071489</v>
      </c>
      <c r="BA22" s="499">
        <f t="shared" si="4"/>
        <v>3100561696.6399999</v>
      </c>
      <c r="BB22" s="499">
        <f t="shared" si="4"/>
        <v>0</v>
      </c>
      <c r="BC22" s="499">
        <f t="shared" si="4"/>
        <v>1718802</v>
      </c>
    </row>
    <row r="23" spans="1:56" x14ac:dyDescent="0.25">
      <c r="B23" s="1094"/>
      <c r="C23" s="1069"/>
      <c r="D23" s="1095"/>
      <c r="E23" s="1069"/>
      <c r="F23" s="1094"/>
      <c r="G23" s="1069"/>
      <c r="H23" s="1094"/>
      <c r="I23" s="1069"/>
      <c r="J23" s="1094"/>
      <c r="K23" s="1068"/>
      <c r="L23" s="1069"/>
      <c r="M23" s="1094"/>
      <c r="N23" s="1068"/>
      <c r="O23" s="1069"/>
      <c r="P23" s="1094"/>
      <c r="Q23" s="1069"/>
      <c r="R23" s="1094"/>
      <c r="S23" s="1069"/>
      <c r="T23" s="1094"/>
      <c r="U23" s="1068"/>
      <c r="V23" s="1068"/>
      <c r="W23" s="1068"/>
      <c r="X23" s="1068"/>
      <c r="Y23" s="1068"/>
      <c r="Z23" s="1068"/>
      <c r="AA23" s="1069"/>
      <c r="AB23" s="1094"/>
      <c r="AC23" s="1068"/>
      <c r="AD23" s="1068"/>
      <c r="AE23" s="1068"/>
      <c r="AF23" s="1069"/>
      <c r="AG23" s="1094"/>
      <c r="AH23" s="1068"/>
      <c r="AI23" s="1069"/>
      <c r="AJ23" s="417"/>
      <c r="AK23" s="1094"/>
      <c r="AL23" s="1068"/>
      <c r="AM23" s="1068"/>
      <c r="AN23" s="1068"/>
      <c r="AO23" s="1068"/>
      <c r="AP23" s="1069"/>
      <c r="AQ23" s="504">
        <f>+AQ22</f>
        <v>32985745822</v>
      </c>
      <c r="AR23" s="504">
        <f t="shared" ref="AR23:BC23" si="5">+AR22</f>
        <v>17548204924</v>
      </c>
      <c r="AS23" s="570">
        <f t="shared" si="5"/>
        <v>15137540898</v>
      </c>
      <c r="AT23" s="615">
        <f t="shared" si="5"/>
        <v>1750000000</v>
      </c>
      <c r="AU23" s="504">
        <f t="shared" si="5"/>
        <v>14654981711</v>
      </c>
      <c r="AV23" s="504">
        <f t="shared" si="5"/>
        <v>2893223213</v>
      </c>
      <c r="AW23" s="615">
        <f t="shared" si="5"/>
        <v>3186633185.6399999</v>
      </c>
      <c r="AX23" s="504">
        <f t="shared" si="5"/>
        <v>11468348525.360001</v>
      </c>
      <c r="AY23" s="504">
        <f t="shared" si="5"/>
        <v>3100561696.6399999</v>
      </c>
      <c r="AZ23" s="504">
        <f t="shared" si="5"/>
        <v>86071489</v>
      </c>
      <c r="BA23" s="504">
        <f t="shared" si="5"/>
        <v>3100561696.6399999</v>
      </c>
      <c r="BB23" s="504">
        <f t="shared" si="5"/>
        <v>0</v>
      </c>
      <c r="BC23" s="504">
        <f t="shared" si="5"/>
        <v>1718802</v>
      </c>
    </row>
    <row r="24" spans="1:56" x14ac:dyDescent="0.25">
      <c r="B24" s="1094"/>
      <c r="C24" s="1069"/>
      <c r="D24" s="1095"/>
      <c r="E24" s="1069"/>
      <c r="F24" s="1094"/>
      <c r="G24" s="1069"/>
      <c r="H24" s="1094"/>
      <c r="I24" s="1069"/>
      <c r="J24" s="1094"/>
      <c r="K24" s="1068"/>
      <c r="L24" s="1069"/>
      <c r="M24" s="1094"/>
      <c r="N24" s="1068"/>
      <c r="O24" s="1069"/>
      <c r="P24" s="1094"/>
      <c r="Q24" s="1069"/>
      <c r="R24" s="1094"/>
      <c r="S24" s="1069"/>
      <c r="T24" s="1094"/>
      <c r="U24" s="1068"/>
      <c r="V24" s="1068"/>
      <c r="W24" s="1068"/>
      <c r="X24" s="1068"/>
      <c r="Y24" s="1068"/>
      <c r="Z24" s="1068"/>
      <c r="AA24" s="1069"/>
      <c r="AB24" s="1094"/>
      <c r="AC24" s="1068"/>
      <c r="AD24" s="1068"/>
      <c r="AE24" s="1068"/>
      <c r="AF24" s="1069"/>
      <c r="AG24" s="1094"/>
      <c r="AH24" s="1068"/>
      <c r="AI24" s="1069"/>
      <c r="AJ24" s="417"/>
      <c r="AK24" s="1094"/>
      <c r="AL24" s="1068"/>
      <c r="AM24" s="1068"/>
      <c r="AN24" s="1068"/>
      <c r="AO24" s="1068"/>
      <c r="AP24" s="1069"/>
      <c r="AQ24" s="504">
        <f>+AQ21+AQ23</f>
        <v>483389362489</v>
      </c>
      <c r="AR24" s="504">
        <f t="shared" ref="AR24:BC24" si="6">+AR21+AR23</f>
        <v>398763806654.06</v>
      </c>
      <c r="AS24" s="570">
        <f t="shared" si="6"/>
        <v>84325555834.940002</v>
      </c>
      <c r="AT24" s="615">
        <f t="shared" si="6"/>
        <v>11132000000</v>
      </c>
      <c r="AU24" s="504">
        <f t="shared" si="6"/>
        <v>324211046294.29999</v>
      </c>
      <c r="AV24" s="504">
        <f t="shared" si="6"/>
        <v>74552760359.76001</v>
      </c>
      <c r="AW24" s="615">
        <f t="shared" si="6"/>
        <v>202813283734.48001</v>
      </c>
      <c r="AX24" s="504">
        <f t="shared" si="6"/>
        <v>121397762559.82001</v>
      </c>
      <c r="AY24" s="504">
        <f t="shared" si="6"/>
        <v>201955993798.48001</v>
      </c>
      <c r="AZ24" s="504">
        <f t="shared" si="6"/>
        <v>857289936</v>
      </c>
      <c r="BA24" s="504">
        <f t="shared" si="6"/>
        <v>201955993798.48001</v>
      </c>
      <c r="BB24" s="504">
        <f t="shared" si="6"/>
        <v>0</v>
      </c>
      <c r="BC24" s="504">
        <f t="shared" si="6"/>
        <v>215993149</v>
      </c>
    </row>
    <row r="25" spans="1:56" s="500" customFormat="1" ht="12.75" x14ac:dyDescent="0.2">
      <c r="A25" s="519"/>
      <c r="B25" s="1172"/>
      <c r="C25" s="1173"/>
      <c r="D25" s="1172"/>
      <c r="E25" s="1173"/>
      <c r="F25" s="1172"/>
      <c r="G25" s="1173"/>
      <c r="H25" s="1172"/>
      <c r="I25" s="1173"/>
      <c r="J25" s="1172"/>
      <c r="K25" s="1173"/>
      <c r="L25" s="1173"/>
      <c r="M25" s="1172"/>
      <c r="N25" s="1173"/>
      <c r="O25" s="1173"/>
      <c r="P25" s="1172"/>
      <c r="Q25" s="1173"/>
      <c r="R25" s="1172"/>
      <c r="S25" s="1173"/>
      <c r="T25" s="1174"/>
      <c r="U25" s="1173"/>
      <c r="V25" s="1173"/>
      <c r="W25" s="1173"/>
      <c r="X25" s="1173"/>
      <c r="Y25" s="1173"/>
      <c r="Z25" s="1173"/>
      <c r="AA25" s="1173"/>
      <c r="AB25" s="1172"/>
      <c r="AC25" s="1173"/>
      <c r="AD25" s="1173"/>
      <c r="AE25" s="1173"/>
      <c r="AF25" s="1173"/>
      <c r="AG25" s="1172"/>
      <c r="AH25" s="1173"/>
      <c r="AI25" s="1173"/>
      <c r="AJ25" s="498"/>
      <c r="AK25" s="1175"/>
      <c r="AL25" s="1173"/>
      <c r="AM25" s="1173"/>
      <c r="AN25" s="1173"/>
      <c r="AO25" s="1173"/>
      <c r="AP25" s="1173"/>
      <c r="AQ25" s="499"/>
      <c r="AR25" s="499">
        <v>398763806654.06</v>
      </c>
      <c r="AS25" s="568"/>
      <c r="AT25" s="613"/>
      <c r="AU25" s="499">
        <v>324211046294.29999</v>
      </c>
      <c r="AV25" s="499">
        <v>74552760359.759995</v>
      </c>
      <c r="AW25" s="613"/>
      <c r="AX25" s="499">
        <v>121397762559.81999</v>
      </c>
      <c r="AY25" s="499"/>
      <c r="AZ25" s="499"/>
      <c r="BA25" s="499"/>
      <c r="BB25" s="499"/>
      <c r="BC25" s="499"/>
    </row>
    <row r="26" spans="1:56" x14ac:dyDescent="0.25">
      <c r="B26" s="1094"/>
      <c r="C26" s="1069"/>
      <c r="D26" s="1095"/>
      <c r="E26" s="1069"/>
      <c r="F26" s="1094"/>
      <c r="G26" s="1069"/>
      <c r="H26" s="1094"/>
      <c r="I26" s="1069"/>
      <c r="J26" s="1094"/>
      <c r="K26" s="1068"/>
      <c r="L26" s="1069"/>
      <c r="M26" s="1094"/>
      <c r="N26" s="1068"/>
      <c r="O26" s="1069"/>
      <c r="P26" s="1094"/>
      <c r="Q26" s="1069"/>
      <c r="R26" s="1094"/>
      <c r="S26" s="1069"/>
      <c r="T26" s="1094"/>
      <c r="U26" s="1068"/>
      <c r="V26" s="1068"/>
      <c r="W26" s="1068"/>
      <c r="X26" s="1068"/>
      <c r="Y26" s="1068"/>
      <c r="Z26" s="1068"/>
      <c r="AA26" s="1069"/>
      <c r="AB26" s="1094"/>
      <c r="AC26" s="1068"/>
      <c r="AD26" s="1068"/>
      <c r="AE26" s="1068"/>
      <c r="AF26" s="1069"/>
      <c r="AG26" s="1094"/>
      <c r="AH26" s="1068"/>
      <c r="AI26" s="1069"/>
      <c r="AJ26" s="417"/>
      <c r="AK26" s="1094"/>
      <c r="AL26" s="1068"/>
      <c r="AM26" s="1068"/>
      <c r="AN26" s="1068"/>
      <c r="AO26" s="1068"/>
      <c r="AP26" s="1069"/>
      <c r="AQ26" s="504"/>
      <c r="AR26" s="504">
        <f>+AR24-AR25</f>
        <v>0</v>
      </c>
      <c r="AS26" s="570"/>
      <c r="AT26" s="615"/>
      <c r="AU26" s="504">
        <f>+AU24-AU25</f>
        <v>0</v>
      </c>
      <c r="AV26" s="504">
        <f>+AV24-AV25</f>
        <v>0</v>
      </c>
      <c r="AW26" s="615"/>
      <c r="AX26" s="504">
        <f>+AX24-AX25</f>
        <v>0</v>
      </c>
      <c r="AY26" s="504"/>
      <c r="AZ26" s="504"/>
      <c r="BA26" s="504"/>
      <c r="BB26" s="504"/>
      <c r="BC26" s="504"/>
    </row>
    <row r="27" spans="1:56" x14ac:dyDescent="0.25">
      <c r="B27" s="1094"/>
      <c r="C27" s="1069"/>
      <c r="D27" s="1095"/>
      <c r="E27" s="1069"/>
      <c r="F27" s="1094"/>
      <c r="G27" s="1069"/>
      <c r="H27" s="1094"/>
      <c r="I27" s="1069"/>
      <c r="J27" s="1094"/>
      <c r="K27" s="1068"/>
      <c r="L27" s="1069"/>
      <c r="M27" s="1094"/>
      <c r="N27" s="1068"/>
      <c r="O27" s="1069"/>
      <c r="P27" s="1094"/>
      <c r="Q27" s="1069"/>
      <c r="R27" s="1094"/>
      <c r="S27" s="1069"/>
      <c r="T27" s="1094"/>
      <c r="U27" s="1068"/>
      <c r="V27" s="1068"/>
      <c r="W27" s="1068"/>
      <c r="X27" s="1068"/>
      <c r="Y27" s="1068"/>
      <c r="Z27" s="1068"/>
      <c r="AA27" s="1069"/>
      <c r="AB27" s="1094"/>
      <c r="AC27" s="1068"/>
      <c r="AD27" s="1068"/>
      <c r="AE27" s="1068"/>
      <c r="AF27" s="1069"/>
      <c r="AG27" s="1094"/>
      <c r="AH27" s="1068"/>
      <c r="AI27" s="1069"/>
      <c r="AJ27" s="417"/>
      <c r="AK27" s="1094"/>
      <c r="AL27" s="1068"/>
      <c r="AM27" s="1068"/>
      <c r="AN27" s="1068"/>
      <c r="AO27" s="1068"/>
      <c r="AP27" s="1069"/>
      <c r="AQ27" s="504"/>
      <c r="AR27" s="504"/>
      <c r="AS27" s="570"/>
      <c r="AT27" s="615"/>
      <c r="AU27" s="504"/>
      <c r="AV27" s="504"/>
      <c r="AW27" s="615"/>
      <c r="AX27" s="504"/>
      <c r="AY27" s="504"/>
      <c r="AZ27" s="504"/>
      <c r="BA27" s="504"/>
      <c r="BB27" s="504"/>
      <c r="BC27" s="504"/>
    </row>
    <row r="28" spans="1:56" x14ac:dyDescent="0.25">
      <c r="B28" s="1181"/>
      <c r="C28" s="1182"/>
      <c r="D28" s="1181"/>
      <c r="E28" s="1182"/>
      <c r="F28" s="1181"/>
      <c r="G28" s="1182"/>
      <c r="H28" s="1181"/>
      <c r="I28" s="1182"/>
      <c r="J28" s="1181"/>
      <c r="K28" s="1182"/>
      <c r="L28" s="1182"/>
      <c r="M28" s="1181"/>
      <c r="N28" s="1182"/>
      <c r="O28" s="1182"/>
      <c r="P28" s="1181"/>
      <c r="Q28" s="1182"/>
      <c r="R28" s="1181"/>
      <c r="S28" s="1182"/>
      <c r="T28" s="1181"/>
      <c r="U28" s="1182"/>
      <c r="V28" s="1182"/>
      <c r="W28" s="1182"/>
      <c r="X28" s="1182"/>
      <c r="Y28" s="1182"/>
      <c r="Z28" s="1182"/>
      <c r="AA28" s="1182"/>
      <c r="AB28" s="1181"/>
      <c r="AC28" s="1182"/>
      <c r="AD28" s="1182"/>
      <c r="AE28" s="1182"/>
      <c r="AF28" s="1182"/>
      <c r="AG28" s="1181"/>
      <c r="AH28" s="1182"/>
      <c r="AI28" s="1182"/>
      <c r="AJ28" s="506"/>
      <c r="AK28" s="1181"/>
      <c r="AL28" s="1182"/>
      <c r="AM28" s="1182"/>
      <c r="AN28" s="1182"/>
      <c r="AO28" s="1182"/>
      <c r="AP28" s="1182"/>
      <c r="AQ28" s="507"/>
      <c r="AR28" s="506"/>
      <c r="AS28" s="571"/>
      <c r="AT28" s="616"/>
      <c r="AU28" s="506"/>
      <c r="AV28" s="506"/>
      <c r="AW28" s="616"/>
      <c r="AX28" s="506"/>
      <c r="AY28" s="506"/>
      <c r="AZ28" s="506"/>
      <c r="BA28" s="506"/>
      <c r="BB28" s="506"/>
      <c r="BC28" s="506"/>
    </row>
    <row r="29" spans="1:56" ht="27" customHeight="1" x14ac:dyDescent="0.25">
      <c r="B29" s="1056" t="s">
        <v>279</v>
      </c>
      <c r="C29" s="1057"/>
      <c r="D29" s="1056" t="s">
        <v>280</v>
      </c>
      <c r="E29" s="1057"/>
      <c r="F29" s="1056" t="s">
        <v>281</v>
      </c>
      <c r="G29" s="1057"/>
      <c r="H29" s="1056" t="s">
        <v>282</v>
      </c>
      <c r="I29" s="1057"/>
      <c r="J29" s="1056" t="s">
        <v>283</v>
      </c>
      <c r="K29" s="1057"/>
      <c r="L29" s="1057"/>
      <c r="M29" s="1056" t="s">
        <v>284</v>
      </c>
      <c r="N29" s="1057"/>
      <c r="O29" s="1057"/>
      <c r="P29" s="1188" t="s">
        <v>285</v>
      </c>
      <c r="Q29" s="1189"/>
      <c r="R29" s="1056" t="s">
        <v>286</v>
      </c>
      <c r="S29" s="1057"/>
      <c r="T29" s="1056" t="s">
        <v>287</v>
      </c>
      <c r="U29" s="1057"/>
      <c r="V29" s="1057"/>
      <c r="W29" s="1057"/>
      <c r="X29" s="1057"/>
      <c r="Y29" s="1057"/>
      <c r="Z29" s="1057"/>
      <c r="AA29" s="1057"/>
      <c r="AB29" s="1056" t="s">
        <v>288</v>
      </c>
      <c r="AC29" s="1057"/>
      <c r="AD29" s="1057"/>
      <c r="AE29" s="1057"/>
      <c r="AF29" s="1057"/>
      <c r="AG29" s="1056" t="s">
        <v>289</v>
      </c>
      <c r="AH29" s="1057"/>
      <c r="AI29" s="1057"/>
      <c r="AJ29" s="509" t="s">
        <v>290</v>
      </c>
      <c r="AK29" s="1056" t="s">
        <v>291</v>
      </c>
      <c r="AL29" s="1057"/>
      <c r="AM29" s="1057"/>
      <c r="AN29" s="1057"/>
      <c r="AO29" s="1057"/>
      <c r="AP29" s="1057"/>
      <c r="AQ29" s="509" t="s">
        <v>292</v>
      </c>
      <c r="AR29" s="509" t="s">
        <v>293</v>
      </c>
      <c r="AS29" s="572" t="s">
        <v>294</v>
      </c>
      <c r="AT29" s="617" t="s">
        <v>295</v>
      </c>
      <c r="AU29" s="509" t="s">
        <v>296</v>
      </c>
      <c r="AV29" s="509" t="s">
        <v>297</v>
      </c>
      <c r="AW29" s="617" t="s">
        <v>298</v>
      </c>
      <c r="AX29" s="509" t="s">
        <v>299</v>
      </c>
      <c r="AY29" s="509" t="s">
        <v>300</v>
      </c>
      <c r="AZ29" s="509" t="s">
        <v>301</v>
      </c>
      <c r="BA29" s="509" t="s">
        <v>302</v>
      </c>
      <c r="BB29" s="509" t="s">
        <v>303</v>
      </c>
      <c r="BC29" s="509" t="s">
        <v>304</v>
      </c>
    </row>
    <row r="30" spans="1:56" s="412" customFormat="1" ht="13.5" hidden="1" x14ac:dyDescent="0.2">
      <c r="A30" s="521"/>
      <c r="B30" s="1183" t="s">
        <v>34</v>
      </c>
      <c r="C30" s="1184"/>
      <c r="D30" s="1183"/>
      <c r="E30" s="1184"/>
      <c r="F30" s="1183"/>
      <c r="G30" s="1184"/>
      <c r="H30" s="1183"/>
      <c r="I30" s="1184"/>
      <c r="J30" s="1183"/>
      <c r="K30" s="1184"/>
      <c r="L30" s="1184"/>
      <c r="M30" s="1183"/>
      <c r="N30" s="1184"/>
      <c r="O30" s="1184"/>
      <c r="P30" s="1185"/>
      <c r="Q30" s="1186"/>
      <c r="R30" s="1183"/>
      <c r="S30" s="1184"/>
      <c r="T30" s="1187" t="s">
        <v>24</v>
      </c>
      <c r="U30" s="1184"/>
      <c r="V30" s="1184"/>
      <c r="W30" s="1184"/>
      <c r="X30" s="1184"/>
      <c r="Y30" s="1184"/>
      <c r="Z30" s="1184"/>
      <c r="AA30" s="1184"/>
      <c r="AB30" s="1183" t="s">
        <v>305</v>
      </c>
      <c r="AC30" s="1184"/>
      <c r="AD30" s="1184"/>
      <c r="AE30" s="1184"/>
      <c r="AF30" s="1184"/>
      <c r="AG30" s="1183" t="s">
        <v>306</v>
      </c>
      <c r="AH30" s="1184"/>
      <c r="AI30" s="1184"/>
      <c r="AJ30" s="510" t="s">
        <v>85</v>
      </c>
      <c r="AK30" s="1190" t="s">
        <v>307</v>
      </c>
      <c r="AL30" s="1184"/>
      <c r="AM30" s="1184"/>
      <c r="AN30" s="1184"/>
      <c r="AO30" s="1184"/>
      <c r="AP30" s="1184"/>
      <c r="AQ30" s="511">
        <v>379349630846</v>
      </c>
      <c r="AR30" s="511">
        <v>364178947131.06</v>
      </c>
      <c r="AS30" s="573">
        <v>15170683714.940001</v>
      </c>
      <c r="AT30" s="618">
        <v>9382000000</v>
      </c>
      <c r="AU30" s="511">
        <v>294946118460.29999</v>
      </c>
      <c r="AV30" s="511">
        <v>69232828670.759995</v>
      </c>
      <c r="AW30" s="618">
        <v>189405064943.84</v>
      </c>
      <c r="AX30" s="511">
        <v>105541053516.46001</v>
      </c>
      <c r="AY30" s="511">
        <v>188963784287.84</v>
      </c>
      <c r="AZ30" s="511">
        <v>441280656</v>
      </c>
      <c r="BA30" s="511">
        <v>188963784287.84</v>
      </c>
      <c r="BB30" s="512">
        <v>0</v>
      </c>
      <c r="BC30" s="511">
        <v>214274347</v>
      </c>
    </row>
    <row r="31" spans="1:56" s="412" customFormat="1" ht="13.5" hidden="1" x14ac:dyDescent="0.2">
      <c r="A31" s="521"/>
      <c r="B31" s="1183" t="s">
        <v>34</v>
      </c>
      <c r="C31" s="1184"/>
      <c r="D31" s="1183"/>
      <c r="E31" s="1184"/>
      <c r="F31" s="1183"/>
      <c r="G31" s="1184"/>
      <c r="H31" s="1183"/>
      <c r="I31" s="1184"/>
      <c r="J31" s="1183"/>
      <c r="K31" s="1184"/>
      <c r="L31" s="1184"/>
      <c r="M31" s="1183"/>
      <c r="N31" s="1184"/>
      <c r="O31" s="1184"/>
      <c r="P31" s="1185"/>
      <c r="Q31" s="1186"/>
      <c r="R31" s="1183"/>
      <c r="S31" s="1184"/>
      <c r="T31" s="1187" t="s">
        <v>24</v>
      </c>
      <c r="U31" s="1184"/>
      <c r="V31" s="1184"/>
      <c r="W31" s="1184"/>
      <c r="X31" s="1184"/>
      <c r="Y31" s="1184"/>
      <c r="Z31" s="1184"/>
      <c r="AA31" s="1184"/>
      <c r="AB31" s="1183" t="s">
        <v>305</v>
      </c>
      <c r="AC31" s="1184"/>
      <c r="AD31" s="1184"/>
      <c r="AE31" s="1184"/>
      <c r="AF31" s="1184"/>
      <c r="AG31" s="1183" t="s">
        <v>306</v>
      </c>
      <c r="AH31" s="1184"/>
      <c r="AI31" s="1184"/>
      <c r="AJ31" s="510" t="s">
        <v>335</v>
      </c>
      <c r="AK31" s="1190" t="s">
        <v>353</v>
      </c>
      <c r="AL31" s="1184"/>
      <c r="AM31" s="1184"/>
      <c r="AN31" s="1184"/>
      <c r="AO31" s="1184"/>
      <c r="AP31" s="1184"/>
      <c r="AQ31" s="511">
        <v>4021085821</v>
      </c>
      <c r="AR31" s="511">
        <v>550000000</v>
      </c>
      <c r="AS31" s="573">
        <v>3471085821</v>
      </c>
      <c r="AT31" s="619">
        <v>0</v>
      </c>
      <c r="AU31" s="512">
        <v>0</v>
      </c>
      <c r="AV31" s="511">
        <v>550000000</v>
      </c>
      <c r="AW31" s="619">
        <v>0</v>
      </c>
      <c r="AX31" s="512">
        <v>0</v>
      </c>
      <c r="AY31" s="512">
        <v>0</v>
      </c>
      <c r="AZ31" s="512">
        <v>0</v>
      </c>
      <c r="BA31" s="512">
        <v>0</v>
      </c>
      <c r="BB31" s="512">
        <v>0</v>
      </c>
      <c r="BC31" s="512">
        <v>0</v>
      </c>
    </row>
    <row r="32" spans="1:56" s="412" customFormat="1" ht="13.5" hidden="1" x14ac:dyDescent="0.2">
      <c r="A32" s="521"/>
      <c r="B32" s="1183" t="s">
        <v>34</v>
      </c>
      <c r="C32" s="1184"/>
      <c r="D32" s="1183"/>
      <c r="E32" s="1184"/>
      <c r="F32" s="1183"/>
      <c r="G32" s="1184"/>
      <c r="H32" s="1183"/>
      <c r="I32" s="1184"/>
      <c r="J32" s="1183"/>
      <c r="K32" s="1184"/>
      <c r="L32" s="1184"/>
      <c r="M32" s="1183"/>
      <c r="N32" s="1184"/>
      <c r="O32" s="1184"/>
      <c r="P32" s="1185"/>
      <c r="Q32" s="1186"/>
      <c r="R32" s="1183"/>
      <c r="S32" s="1184"/>
      <c r="T32" s="1187" t="s">
        <v>24</v>
      </c>
      <c r="U32" s="1184"/>
      <c r="V32" s="1184"/>
      <c r="W32" s="1184"/>
      <c r="X32" s="1184"/>
      <c r="Y32" s="1184"/>
      <c r="Z32" s="1184"/>
      <c r="AA32" s="1184"/>
      <c r="AB32" s="1183" t="s">
        <v>305</v>
      </c>
      <c r="AC32" s="1184"/>
      <c r="AD32" s="1184"/>
      <c r="AE32" s="1184"/>
      <c r="AF32" s="1184"/>
      <c r="AG32" s="1183" t="s">
        <v>308</v>
      </c>
      <c r="AH32" s="1184"/>
      <c r="AI32" s="1184"/>
      <c r="AJ32" s="510" t="s">
        <v>100</v>
      </c>
      <c r="AK32" s="1190" t="s">
        <v>309</v>
      </c>
      <c r="AL32" s="1184"/>
      <c r="AM32" s="1184"/>
      <c r="AN32" s="1184"/>
      <c r="AO32" s="1184"/>
      <c r="AP32" s="1184"/>
      <c r="AQ32" s="511">
        <v>519000000</v>
      </c>
      <c r="AR32" s="512">
        <v>0</v>
      </c>
      <c r="AS32" s="573">
        <v>519000000</v>
      </c>
      <c r="AT32" s="619">
        <v>0</v>
      </c>
      <c r="AU32" s="512">
        <v>0</v>
      </c>
      <c r="AV32" s="512">
        <v>0</v>
      </c>
      <c r="AW32" s="619">
        <v>0</v>
      </c>
      <c r="AX32" s="512">
        <v>0</v>
      </c>
      <c r="AY32" s="512">
        <v>0</v>
      </c>
      <c r="AZ32" s="512">
        <v>0</v>
      </c>
      <c r="BA32" s="512">
        <v>0</v>
      </c>
      <c r="BB32" s="512">
        <v>0</v>
      </c>
      <c r="BC32" s="512">
        <v>0</v>
      </c>
    </row>
    <row r="33" spans="1:55" s="412" customFormat="1" ht="13.5" hidden="1" x14ac:dyDescent="0.2">
      <c r="A33" s="521"/>
      <c r="B33" s="1183" t="s">
        <v>34</v>
      </c>
      <c r="C33" s="1184"/>
      <c r="D33" s="1183"/>
      <c r="E33" s="1184"/>
      <c r="F33" s="1183"/>
      <c r="G33" s="1184"/>
      <c r="H33" s="1183"/>
      <c r="I33" s="1184"/>
      <c r="J33" s="1183"/>
      <c r="K33" s="1184"/>
      <c r="L33" s="1184"/>
      <c r="M33" s="1183"/>
      <c r="N33" s="1184"/>
      <c r="O33" s="1184"/>
      <c r="P33" s="1185"/>
      <c r="Q33" s="1186"/>
      <c r="R33" s="1183"/>
      <c r="S33" s="1184"/>
      <c r="T33" s="1187" t="s">
        <v>24</v>
      </c>
      <c r="U33" s="1184"/>
      <c r="V33" s="1184"/>
      <c r="W33" s="1184"/>
      <c r="X33" s="1184"/>
      <c r="Y33" s="1184"/>
      <c r="Z33" s="1184"/>
      <c r="AA33" s="1184"/>
      <c r="AB33" s="1183" t="s">
        <v>305</v>
      </c>
      <c r="AC33" s="1184"/>
      <c r="AD33" s="1184"/>
      <c r="AE33" s="1184"/>
      <c r="AF33" s="1184"/>
      <c r="AG33" s="1183" t="s">
        <v>308</v>
      </c>
      <c r="AH33" s="1184"/>
      <c r="AI33" s="1184"/>
      <c r="AJ33" s="510" t="s">
        <v>43</v>
      </c>
      <c r="AK33" s="1190" t="s">
        <v>310</v>
      </c>
      <c r="AL33" s="1184"/>
      <c r="AM33" s="1184"/>
      <c r="AN33" s="1184"/>
      <c r="AO33" s="1184"/>
      <c r="AP33" s="1184"/>
      <c r="AQ33" s="511">
        <v>66513900000</v>
      </c>
      <c r="AR33" s="511">
        <v>16486654599</v>
      </c>
      <c r="AS33" s="573">
        <v>50027245401</v>
      </c>
      <c r="AT33" s="619">
        <v>0</v>
      </c>
      <c r="AU33" s="511">
        <v>14609946123</v>
      </c>
      <c r="AV33" s="511">
        <v>1876708476</v>
      </c>
      <c r="AW33" s="618">
        <v>10221585605</v>
      </c>
      <c r="AX33" s="511">
        <v>4388360518</v>
      </c>
      <c r="AY33" s="511">
        <v>9891647814</v>
      </c>
      <c r="AZ33" s="511">
        <v>329937791</v>
      </c>
      <c r="BA33" s="511">
        <v>9891647814</v>
      </c>
      <c r="BB33" s="512">
        <v>0</v>
      </c>
      <c r="BC33" s="512">
        <v>0</v>
      </c>
    </row>
    <row r="34" spans="1:55" s="500" customFormat="1" ht="12.75" hidden="1" x14ac:dyDescent="0.2">
      <c r="A34" s="519"/>
      <c r="B34" s="1172" t="s">
        <v>34</v>
      </c>
      <c r="C34" s="1173"/>
      <c r="D34" s="1172" t="s">
        <v>311</v>
      </c>
      <c r="E34" s="1173"/>
      <c r="F34" s="1172"/>
      <c r="G34" s="1173"/>
      <c r="H34" s="1172"/>
      <c r="I34" s="1173"/>
      <c r="J34" s="1172"/>
      <c r="K34" s="1173"/>
      <c r="L34" s="1173"/>
      <c r="M34" s="1172"/>
      <c r="N34" s="1173"/>
      <c r="O34" s="1173"/>
      <c r="P34" s="1191"/>
      <c r="Q34" s="1192"/>
      <c r="R34" s="1172"/>
      <c r="S34" s="1173"/>
      <c r="T34" s="1174" t="s">
        <v>23</v>
      </c>
      <c r="U34" s="1173"/>
      <c r="V34" s="1173"/>
      <c r="W34" s="1173"/>
      <c r="X34" s="1173"/>
      <c r="Y34" s="1173"/>
      <c r="Z34" s="1173"/>
      <c r="AA34" s="1173"/>
      <c r="AB34" s="1172" t="s">
        <v>305</v>
      </c>
      <c r="AC34" s="1173"/>
      <c r="AD34" s="1173"/>
      <c r="AE34" s="1173"/>
      <c r="AF34" s="1173"/>
      <c r="AG34" s="1172" t="s">
        <v>306</v>
      </c>
      <c r="AH34" s="1173"/>
      <c r="AI34" s="1173"/>
      <c r="AJ34" s="498" t="s">
        <v>85</v>
      </c>
      <c r="AK34" s="1175" t="s">
        <v>307</v>
      </c>
      <c r="AL34" s="1173"/>
      <c r="AM34" s="1173"/>
      <c r="AN34" s="1173"/>
      <c r="AO34" s="1173"/>
      <c r="AP34" s="1173"/>
      <c r="AQ34" s="499">
        <v>153005016667</v>
      </c>
      <c r="AR34" s="499">
        <v>151004919096</v>
      </c>
      <c r="AS34" s="568">
        <v>2000097571</v>
      </c>
      <c r="AT34" s="613">
        <v>9382000000</v>
      </c>
      <c r="AU34" s="499">
        <v>95319446798</v>
      </c>
      <c r="AV34" s="499">
        <v>55685472298</v>
      </c>
      <c r="AW34" s="613">
        <v>93799286837</v>
      </c>
      <c r="AX34" s="499">
        <v>1520159961</v>
      </c>
      <c r="AY34" s="499">
        <v>93799286837</v>
      </c>
      <c r="AZ34" s="513">
        <v>0</v>
      </c>
      <c r="BA34" s="499">
        <v>93799286837</v>
      </c>
      <c r="BB34" s="513">
        <v>0</v>
      </c>
      <c r="BC34" s="499">
        <v>209100732</v>
      </c>
    </row>
    <row r="35" spans="1:55" s="412" customFormat="1" ht="13.5" hidden="1" x14ac:dyDescent="0.2">
      <c r="A35" s="521"/>
      <c r="B35" s="1183" t="s">
        <v>34</v>
      </c>
      <c r="C35" s="1184"/>
      <c r="D35" s="1183" t="s">
        <v>311</v>
      </c>
      <c r="E35" s="1184"/>
      <c r="F35" s="1183" t="s">
        <v>312</v>
      </c>
      <c r="G35" s="1184"/>
      <c r="H35" s="1183"/>
      <c r="I35" s="1184"/>
      <c r="J35" s="1183"/>
      <c r="K35" s="1184"/>
      <c r="L35" s="1184"/>
      <c r="M35" s="1183"/>
      <c r="N35" s="1184"/>
      <c r="O35" s="1184"/>
      <c r="P35" s="1185"/>
      <c r="Q35" s="1186"/>
      <c r="R35" s="1183"/>
      <c r="S35" s="1184"/>
      <c r="T35" s="1187" t="s">
        <v>23</v>
      </c>
      <c r="U35" s="1184"/>
      <c r="V35" s="1184"/>
      <c r="W35" s="1184"/>
      <c r="X35" s="1184"/>
      <c r="Y35" s="1184"/>
      <c r="Z35" s="1184"/>
      <c r="AA35" s="1184"/>
      <c r="AB35" s="1183" t="s">
        <v>305</v>
      </c>
      <c r="AC35" s="1184"/>
      <c r="AD35" s="1184"/>
      <c r="AE35" s="1184"/>
      <c r="AF35" s="1184"/>
      <c r="AG35" s="1183" t="s">
        <v>306</v>
      </c>
      <c r="AH35" s="1184"/>
      <c r="AI35" s="1184"/>
      <c r="AJ35" s="510" t="s">
        <v>85</v>
      </c>
      <c r="AK35" s="1190" t="s">
        <v>307</v>
      </c>
      <c r="AL35" s="1184"/>
      <c r="AM35" s="1184"/>
      <c r="AN35" s="1184"/>
      <c r="AO35" s="1184"/>
      <c r="AP35" s="1184"/>
      <c r="AQ35" s="511">
        <v>153005016667</v>
      </c>
      <c r="AR35" s="511">
        <v>151004919096</v>
      </c>
      <c r="AS35" s="573">
        <v>2000097571</v>
      </c>
      <c r="AT35" s="618">
        <v>9382000000</v>
      </c>
      <c r="AU35" s="511">
        <v>95319446798</v>
      </c>
      <c r="AV35" s="511">
        <v>55685472298</v>
      </c>
      <c r="AW35" s="618">
        <v>93799286837</v>
      </c>
      <c r="AX35" s="511">
        <v>1520159961</v>
      </c>
      <c r="AY35" s="511">
        <v>93799286837</v>
      </c>
      <c r="AZ35" s="512">
        <v>0</v>
      </c>
      <c r="BA35" s="511">
        <v>93799286837</v>
      </c>
      <c r="BB35" s="512">
        <v>0</v>
      </c>
      <c r="BC35" s="511">
        <v>209100732</v>
      </c>
    </row>
    <row r="36" spans="1:55" s="412" customFormat="1" ht="13.5" hidden="1" x14ac:dyDescent="0.2">
      <c r="A36" s="521"/>
      <c r="B36" s="1183" t="s">
        <v>34</v>
      </c>
      <c r="C36" s="1184"/>
      <c r="D36" s="1183" t="s">
        <v>311</v>
      </c>
      <c r="E36" s="1184"/>
      <c r="F36" s="1183" t="s">
        <v>312</v>
      </c>
      <c r="G36" s="1184"/>
      <c r="H36" s="1183" t="s">
        <v>311</v>
      </c>
      <c r="I36" s="1184"/>
      <c r="J36" s="1183"/>
      <c r="K36" s="1184"/>
      <c r="L36" s="1184"/>
      <c r="M36" s="1183"/>
      <c r="N36" s="1184"/>
      <c r="O36" s="1184"/>
      <c r="P36" s="1185"/>
      <c r="Q36" s="1186"/>
      <c r="R36" s="1183"/>
      <c r="S36" s="1184"/>
      <c r="T36" s="1187" t="s">
        <v>313</v>
      </c>
      <c r="U36" s="1184"/>
      <c r="V36" s="1184"/>
      <c r="W36" s="1184"/>
      <c r="X36" s="1184"/>
      <c r="Y36" s="1184"/>
      <c r="Z36" s="1184"/>
      <c r="AA36" s="1184"/>
      <c r="AB36" s="1183" t="s">
        <v>305</v>
      </c>
      <c r="AC36" s="1184"/>
      <c r="AD36" s="1184"/>
      <c r="AE36" s="1184"/>
      <c r="AF36" s="1184"/>
      <c r="AG36" s="1183" t="s">
        <v>306</v>
      </c>
      <c r="AH36" s="1184"/>
      <c r="AI36" s="1184"/>
      <c r="AJ36" s="510" t="s">
        <v>85</v>
      </c>
      <c r="AK36" s="1190" t="s">
        <v>307</v>
      </c>
      <c r="AL36" s="1184"/>
      <c r="AM36" s="1184"/>
      <c r="AN36" s="1184"/>
      <c r="AO36" s="1184"/>
      <c r="AP36" s="1184"/>
      <c r="AQ36" s="511">
        <v>115327000000</v>
      </c>
      <c r="AR36" s="511">
        <v>113327000000</v>
      </c>
      <c r="AS36" s="573">
        <v>2000000000</v>
      </c>
      <c r="AT36" s="618">
        <v>9382000000</v>
      </c>
      <c r="AU36" s="511">
        <v>70535213592</v>
      </c>
      <c r="AV36" s="511">
        <v>42791786408</v>
      </c>
      <c r="AW36" s="618">
        <v>70535138331</v>
      </c>
      <c r="AX36" s="511">
        <v>75261</v>
      </c>
      <c r="AY36" s="511">
        <v>70535138331</v>
      </c>
      <c r="AZ36" s="512">
        <v>0</v>
      </c>
      <c r="BA36" s="511">
        <v>70535138331</v>
      </c>
      <c r="BB36" s="512">
        <v>0</v>
      </c>
      <c r="BC36" s="511">
        <v>155081408</v>
      </c>
    </row>
    <row r="37" spans="1:55" s="412" customFormat="1" ht="13.5" hidden="1" x14ac:dyDescent="0.2">
      <c r="A37" s="521"/>
      <c r="B37" s="1183" t="s">
        <v>34</v>
      </c>
      <c r="C37" s="1184"/>
      <c r="D37" s="1183" t="s">
        <v>311</v>
      </c>
      <c r="E37" s="1184"/>
      <c r="F37" s="1183" t="s">
        <v>312</v>
      </c>
      <c r="G37" s="1184"/>
      <c r="H37" s="1183" t="s">
        <v>311</v>
      </c>
      <c r="I37" s="1184"/>
      <c r="J37" s="1183" t="s">
        <v>311</v>
      </c>
      <c r="K37" s="1184"/>
      <c r="L37" s="1184"/>
      <c r="M37" s="1183"/>
      <c r="N37" s="1184"/>
      <c r="O37" s="1184"/>
      <c r="P37" s="1185"/>
      <c r="Q37" s="1186"/>
      <c r="R37" s="1183"/>
      <c r="S37" s="1184"/>
      <c r="T37" s="1187" t="s">
        <v>218</v>
      </c>
      <c r="U37" s="1184"/>
      <c r="V37" s="1184"/>
      <c r="W37" s="1184"/>
      <c r="X37" s="1184"/>
      <c r="Y37" s="1184"/>
      <c r="Z37" s="1184"/>
      <c r="AA37" s="1184"/>
      <c r="AB37" s="1183" t="s">
        <v>305</v>
      </c>
      <c r="AC37" s="1184"/>
      <c r="AD37" s="1184"/>
      <c r="AE37" s="1184"/>
      <c r="AF37" s="1184"/>
      <c r="AG37" s="1183" t="s">
        <v>306</v>
      </c>
      <c r="AH37" s="1184"/>
      <c r="AI37" s="1184"/>
      <c r="AJ37" s="510" t="s">
        <v>85</v>
      </c>
      <c r="AK37" s="1190" t="s">
        <v>307</v>
      </c>
      <c r="AL37" s="1184"/>
      <c r="AM37" s="1184"/>
      <c r="AN37" s="1184"/>
      <c r="AO37" s="1184"/>
      <c r="AP37" s="1184"/>
      <c r="AQ37" s="511">
        <v>89215000000</v>
      </c>
      <c r="AR37" s="511">
        <v>87215000000</v>
      </c>
      <c r="AS37" s="573">
        <v>2000000000</v>
      </c>
      <c r="AT37" s="619">
        <v>0</v>
      </c>
      <c r="AU37" s="511">
        <v>57622036409</v>
      </c>
      <c r="AV37" s="511">
        <v>29592963591</v>
      </c>
      <c r="AW37" s="618">
        <v>57621972953</v>
      </c>
      <c r="AX37" s="511">
        <v>63456</v>
      </c>
      <c r="AY37" s="511">
        <v>57621972953</v>
      </c>
      <c r="AZ37" s="512">
        <v>0</v>
      </c>
      <c r="BA37" s="511">
        <v>57621972953</v>
      </c>
      <c r="BB37" s="512">
        <v>0</v>
      </c>
      <c r="BC37" s="511">
        <v>153079059</v>
      </c>
    </row>
    <row r="38" spans="1:55" s="521" customFormat="1" ht="13.5" hidden="1" x14ac:dyDescent="0.2">
      <c r="A38" s="521" t="str">
        <f>+B38&amp;D38&amp;F38&amp;H38&amp;J38&amp;M38&amp;P38&amp;AJ38</f>
        <v>A1011110</v>
      </c>
      <c r="B38" s="1193" t="s">
        <v>34</v>
      </c>
      <c r="C38" s="1186"/>
      <c r="D38" s="1193" t="s">
        <v>311</v>
      </c>
      <c r="E38" s="1186"/>
      <c r="F38" s="1193" t="s">
        <v>312</v>
      </c>
      <c r="G38" s="1186"/>
      <c r="H38" s="1193" t="s">
        <v>311</v>
      </c>
      <c r="I38" s="1186"/>
      <c r="J38" s="1193" t="s">
        <v>311</v>
      </c>
      <c r="K38" s="1186"/>
      <c r="L38" s="1186"/>
      <c r="M38" s="1193" t="s">
        <v>311</v>
      </c>
      <c r="N38" s="1186"/>
      <c r="O38" s="1186"/>
      <c r="P38" s="1193"/>
      <c r="Q38" s="1186"/>
      <c r="R38" s="1193"/>
      <c r="S38" s="1186"/>
      <c r="T38" s="1198" t="s">
        <v>35</v>
      </c>
      <c r="U38" s="1186"/>
      <c r="V38" s="1186"/>
      <c r="W38" s="1186"/>
      <c r="X38" s="1186"/>
      <c r="Y38" s="1186"/>
      <c r="Z38" s="1186"/>
      <c r="AA38" s="1186"/>
      <c r="AB38" s="1193" t="s">
        <v>305</v>
      </c>
      <c r="AC38" s="1186"/>
      <c r="AD38" s="1186"/>
      <c r="AE38" s="1186"/>
      <c r="AF38" s="1186"/>
      <c r="AG38" s="1193" t="s">
        <v>306</v>
      </c>
      <c r="AH38" s="1186"/>
      <c r="AI38" s="1186"/>
      <c r="AJ38" s="524" t="s">
        <v>85</v>
      </c>
      <c r="AK38" s="1196" t="s">
        <v>307</v>
      </c>
      <c r="AL38" s="1186"/>
      <c r="AM38" s="1186"/>
      <c r="AN38" s="1186"/>
      <c r="AO38" s="1186"/>
      <c r="AP38" s="1186"/>
      <c r="AQ38" s="525">
        <v>83015000000</v>
      </c>
      <c r="AR38" s="525">
        <v>81215000000</v>
      </c>
      <c r="AS38" s="575">
        <v>1800000000</v>
      </c>
      <c r="AT38" s="523">
        <v>0</v>
      </c>
      <c r="AU38" s="525">
        <v>53797923503</v>
      </c>
      <c r="AV38" s="525">
        <v>27417076497</v>
      </c>
      <c r="AW38" s="522">
        <v>53797910812</v>
      </c>
      <c r="AX38" s="525">
        <v>12691</v>
      </c>
      <c r="AY38" s="525">
        <v>53797910812</v>
      </c>
      <c r="AZ38" s="526">
        <v>0</v>
      </c>
      <c r="BA38" s="525">
        <v>53797910812</v>
      </c>
      <c r="BB38" s="526">
        <v>0</v>
      </c>
      <c r="BC38" s="525">
        <v>116708</v>
      </c>
    </row>
    <row r="39" spans="1:55" s="412" customFormat="1" ht="13.5" hidden="1" x14ac:dyDescent="0.2">
      <c r="A39" s="521" t="str">
        <f t="shared" ref="A39:A102" si="7">+B39&amp;D39&amp;F39&amp;H39&amp;J39&amp;M39&amp;P39&amp;AJ39</f>
        <v>A1011210</v>
      </c>
      <c r="B39" s="1194" t="s">
        <v>34</v>
      </c>
      <c r="C39" s="1184"/>
      <c r="D39" s="1194" t="s">
        <v>311</v>
      </c>
      <c r="E39" s="1184"/>
      <c r="F39" s="1194" t="s">
        <v>312</v>
      </c>
      <c r="G39" s="1184"/>
      <c r="H39" s="1194" t="s">
        <v>311</v>
      </c>
      <c r="I39" s="1184"/>
      <c r="J39" s="1194" t="s">
        <v>311</v>
      </c>
      <c r="K39" s="1184"/>
      <c r="L39" s="1184"/>
      <c r="M39" s="1194" t="s">
        <v>314</v>
      </c>
      <c r="N39" s="1184"/>
      <c r="O39" s="1184"/>
      <c r="P39" s="1193"/>
      <c r="Q39" s="1186"/>
      <c r="R39" s="1194"/>
      <c r="S39" s="1184"/>
      <c r="T39" s="1197" t="s">
        <v>36</v>
      </c>
      <c r="U39" s="1184"/>
      <c r="V39" s="1184"/>
      <c r="W39" s="1184"/>
      <c r="X39" s="1184"/>
      <c r="Y39" s="1184"/>
      <c r="Z39" s="1184"/>
      <c r="AA39" s="1184"/>
      <c r="AB39" s="1194" t="s">
        <v>305</v>
      </c>
      <c r="AC39" s="1184"/>
      <c r="AD39" s="1184"/>
      <c r="AE39" s="1184"/>
      <c r="AF39" s="1184"/>
      <c r="AG39" s="1194" t="s">
        <v>306</v>
      </c>
      <c r="AH39" s="1184"/>
      <c r="AI39" s="1184"/>
      <c r="AJ39" s="514" t="s">
        <v>85</v>
      </c>
      <c r="AK39" s="1195" t="s">
        <v>307</v>
      </c>
      <c r="AL39" s="1184"/>
      <c r="AM39" s="1184"/>
      <c r="AN39" s="1184"/>
      <c r="AO39" s="1184"/>
      <c r="AP39" s="1184"/>
      <c r="AQ39" s="515">
        <v>5180000000</v>
      </c>
      <c r="AR39" s="515">
        <v>5000000000</v>
      </c>
      <c r="AS39" s="575">
        <v>180000000</v>
      </c>
      <c r="AT39" s="523">
        <v>0</v>
      </c>
      <c r="AU39" s="515">
        <v>3313979780</v>
      </c>
      <c r="AV39" s="515">
        <v>1686020220</v>
      </c>
      <c r="AW39" s="522">
        <v>3313979780</v>
      </c>
      <c r="AX39" s="516">
        <v>0</v>
      </c>
      <c r="AY39" s="515">
        <v>3313979780</v>
      </c>
      <c r="AZ39" s="516">
        <v>0</v>
      </c>
      <c r="BA39" s="515">
        <v>3313979780</v>
      </c>
      <c r="BB39" s="516">
        <v>0</v>
      </c>
      <c r="BC39" s="515">
        <v>2549184</v>
      </c>
    </row>
    <row r="40" spans="1:55" s="412" customFormat="1" ht="13.5" hidden="1" x14ac:dyDescent="0.2">
      <c r="A40" s="521" t="str">
        <f t="shared" si="7"/>
        <v>A1011410</v>
      </c>
      <c r="B40" s="1194" t="s">
        <v>34</v>
      </c>
      <c r="C40" s="1184"/>
      <c r="D40" s="1194" t="s">
        <v>311</v>
      </c>
      <c r="E40" s="1184"/>
      <c r="F40" s="1194" t="s">
        <v>312</v>
      </c>
      <c r="G40" s="1184"/>
      <c r="H40" s="1194" t="s">
        <v>311</v>
      </c>
      <c r="I40" s="1184"/>
      <c r="J40" s="1194" t="s">
        <v>311</v>
      </c>
      <c r="K40" s="1184"/>
      <c r="L40" s="1184"/>
      <c r="M40" s="1194" t="s">
        <v>315</v>
      </c>
      <c r="N40" s="1184"/>
      <c r="O40" s="1184"/>
      <c r="P40" s="1194"/>
      <c r="Q40" s="1184"/>
      <c r="R40" s="1194"/>
      <c r="S40" s="1184"/>
      <c r="T40" s="1197" t="s">
        <v>37</v>
      </c>
      <c r="U40" s="1184"/>
      <c r="V40" s="1184"/>
      <c r="W40" s="1184"/>
      <c r="X40" s="1184"/>
      <c r="Y40" s="1184"/>
      <c r="Z40" s="1184"/>
      <c r="AA40" s="1184"/>
      <c r="AB40" s="1194" t="s">
        <v>305</v>
      </c>
      <c r="AC40" s="1184"/>
      <c r="AD40" s="1184"/>
      <c r="AE40" s="1184"/>
      <c r="AF40" s="1184"/>
      <c r="AG40" s="1194" t="s">
        <v>306</v>
      </c>
      <c r="AH40" s="1184"/>
      <c r="AI40" s="1184"/>
      <c r="AJ40" s="514" t="s">
        <v>85</v>
      </c>
      <c r="AK40" s="1195" t="s">
        <v>307</v>
      </c>
      <c r="AL40" s="1184"/>
      <c r="AM40" s="1184"/>
      <c r="AN40" s="1184"/>
      <c r="AO40" s="1184"/>
      <c r="AP40" s="1184"/>
      <c r="AQ40" s="515">
        <v>1020000000</v>
      </c>
      <c r="AR40" s="515">
        <v>1000000000</v>
      </c>
      <c r="AS40" s="575">
        <v>20000000</v>
      </c>
      <c r="AT40" s="523">
        <v>0</v>
      </c>
      <c r="AU40" s="515">
        <v>510133126</v>
      </c>
      <c r="AV40" s="515">
        <v>489866874</v>
      </c>
      <c r="AW40" s="522">
        <v>510082361</v>
      </c>
      <c r="AX40" s="515">
        <v>50765</v>
      </c>
      <c r="AY40" s="515">
        <v>510082361</v>
      </c>
      <c r="AZ40" s="516">
        <v>0</v>
      </c>
      <c r="BA40" s="515">
        <v>510082361</v>
      </c>
      <c r="BB40" s="516">
        <v>0</v>
      </c>
      <c r="BC40" s="515">
        <v>150413167</v>
      </c>
    </row>
    <row r="41" spans="1:55" s="412" customFormat="1" ht="13.5" hidden="1" x14ac:dyDescent="0.2">
      <c r="A41" s="521" t="str">
        <f t="shared" si="7"/>
        <v>A101410</v>
      </c>
      <c r="B41" s="1183" t="s">
        <v>34</v>
      </c>
      <c r="C41" s="1184"/>
      <c r="D41" s="1183" t="s">
        <v>311</v>
      </c>
      <c r="E41" s="1184"/>
      <c r="F41" s="1183" t="s">
        <v>312</v>
      </c>
      <c r="G41" s="1184"/>
      <c r="H41" s="1183" t="s">
        <v>311</v>
      </c>
      <c r="I41" s="1184"/>
      <c r="J41" s="1183" t="s">
        <v>315</v>
      </c>
      <c r="K41" s="1184"/>
      <c r="L41" s="1184"/>
      <c r="M41" s="1183"/>
      <c r="N41" s="1184"/>
      <c r="O41" s="1184"/>
      <c r="P41" s="1183"/>
      <c r="Q41" s="1184"/>
      <c r="R41" s="1183"/>
      <c r="S41" s="1184"/>
      <c r="T41" s="1187" t="s">
        <v>219</v>
      </c>
      <c r="U41" s="1184"/>
      <c r="V41" s="1184"/>
      <c r="W41" s="1184"/>
      <c r="X41" s="1184"/>
      <c r="Y41" s="1184"/>
      <c r="Z41" s="1184"/>
      <c r="AA41" s="1184"/>
      <c r="AB41" s="1183" t="s">
        <v>305</v>
      </c>
      <c r="AC41" s="1184"/>
      <c r="AD41" s="1184"/>
      <c r="AE41" s="1184"/>
      <c r="AF41" s="1184"/>
      <c r="AG41" s="1183" t="s">
        <v>306</v>
      </c>
      <c r="AH41" s="1184"/>
      <c r="AI41" s="1184"/>
      <c r="AJ41" s="510" t="s">
        <v>85</v>
      </c>
      <c r="AK41" s="1190" t="s">
        <v>307</v>
      </c>
      <c r="AL41" s="1184"/>
      <c r="AM41" s="1184"/>
      <c r="AN41" s="1184"/>
      <c r="AO41" s="1184"/>
      <c r="AP41" s="1184"/>
      <c r="AQ41" s="511">
        <v>1525000000</v>
      </c>
      <c r="AR41" s="511">
        <v>1525000000</v>
      </c>
      <c r="AS41" s="574">
        <v>0</v>
      </c>
      <c r="AT41" s="619">
        <v>0</v>
      </c>
      <c r="AU41" s="511">
        <v>1003646188</v>
      </c>
      <c r="AV41" s="511">
        <v>521353812</v>
      </c>
      <c r="AW41" s="618">
        <v>1003646188</v>
      </c>
      <c r="AX41" s="512">
        <v>0</v>
      </c>
      <c r="AY41" s="511">
        <v>1003646188</v>
      </c>
      <c r="AZ41" s="512">
        <v>0</v>
      </c>
      <c r="BA41" s="511">
        <v>1003646188</v>
      </c>
      <c r="BB41" s="512">
        <v>0</v>
      </c>
      <c r="BC41" s="512">
        <v>0</v>
      </c>
    </row>
    <row r="42" spans="1:55" s="412" customFormat="1" ht="13.5" hidden="1" x14ac:dyDescent="0.2">
      <c r="A42" s="521" t="str">
        <f t="shared" si="7"/>
        <v>A1014210</v>
      </c>
      <c r="B42" s="1194" t="s">
        <v>34</v>
      </c>
      <c r="C42" s="1184"/>
      <c r="D42" s="1194" t="s">
        <v>311</v>
      </c>
      <c r="E42" s="1184"/>
      <c r="F42" s="1194" t="s">
        <v>312</v>
      </c>
      <c r="G42" s="1184"/>
      <c r="H42" s="1194" t="s">
        <v>311</v>
      </c>
      <c r="I42" s="1184"/>
      <c r="J42" s="1194" t="s">
        <v>315</v>
      </c>
      <c r="K42" s="1184"/>
      <c r="L42" s="1184"/>
      <c r="M42" s="1194" t="s">
        <v>314</v>
      </c>
      <c r="N42" s="1184"/>
      <c r="O42" s="1184"/>
      <c r="P42" s="1194"/>
      <c r="Q42" s="1184"/>
      <c r="R42" s="1194"/>
      <c r="S42" s="1184"/>
      <c r="T42" s="1197" t="s">
        <v>38</v>
      </c>
      <c r="U42" s="1184"/>
      <c r="V42" s="1184"/>
      <c r="W42" s="1184"/>
      <c r="X42" s="1184"/>
      <c r="Y42" s="1184"/>
      <c r="Z42" s="1184"/>
      <c r="AA42" s="1184"/>
      <c r="AB42" s="1194" t="s">
        <v>305</v>
      </c>
      <c r="AC42" s="1184"/>
      <c r="AD42" s="1184"/>
      <c r="AE42" s="1184"/>
      <c r="AF42" s="1184"/>
      <c r="AG42" s="1194" t="s">
        <v>306</v>
      </c>
      <c r="AH42" s="1184"/>
      <c r="AI42" s="1184"/>
      <c r="AJ42" s="514" t="s">
        <v>85</v>
      </c>
      <c r="AK42" s="1195" t="s">
        <v>307</v>
      </c>
      <c r="AL42" s="1184"/>
      <c r="AM42" s="1184"/>
      <c r="AN42" s="1184"/>
      <c r="AO42" s="1184"/>
      <c r="AP42" s="1184"/>
      <c r="AQ42" s="515">
        <v>1525000000</v>
      </c>
      <c r="AR42" s="515">
        <v>1525000000</v>
      </c>
      <c r="AS42" s="576">
        <v>0</v>
      </c>
      <c r="AT42" s="523">
        <v>0</v>
      </c>
      <c r="AU42" s="515">
        <v>1003646188</v>
      </c>
      <c r="AV42" s="515">
        <v>521353812</v>
      </c>
      <c r="AW42" s="522">
        <v>1003646188</v>
      </c>
      <c r="AX42" s="516">
        <v>0</v>
      </c>
      <c r="AY42" s="515">
        <v>1003646188</v>
      </c>
      <c r="AZ42" s="516">
        <v>0</v>
      </c>
      <c r="BA42" s="515">
        <v>1003646188</v>
      </c>
      <c r="BB42" s="516">
        <v>0</v>
      </c>
      <c r="BC42" s="516">
        <v>0</v>
      </c>
    </row>
    <row r="43" spans="1:55" s="412" customFormat="1" ht="13.5" hidden="1" x14ac:dyDescent="0.2">
      <c r="A43" s="521" t="str">
        <f t="shared" si="7"/>
        <v>A101510</v>
      </c>
      <c r="B43" s="1183" t="s">
        <v>34</v>
      </c>
      <c r="C43" s="1184"/>
      <c r="D43" s="1183" t="s">
        <v>311</v>
      </c>
      <c r="E43" s="1184"/>
      <c r="F43" s="1183" t="s">
        <v>312</v>
      </c>
      <c r="G43" s="1184"/>
      <c r="H43" s="1183" t="s">
        <v>311</v>
      </c>
      <c r="I43" s="1184"/>
      <c r="J43" s="1183" t="s">
        <v>316</v>
      </c>
      <c r="K43" s="1184"/>
      <c r="L43" s="1184"/>
      <c r="M43" s="1183"/>
      <c r="N43" s="1184"/>
      <c r="O43" s="1184"/>
      <c r="P43" s="1183"/>
      <c r="Q43" s="1184"/>
      <c r="R43" s="1183"/>
      <c r="S43" s="1184"/>
      <c r="T43" s="1187" t="s">
        <v>221</v>
      </c>
      <c r="U43" s="1184"/>
      <c r="V43" s="1184"/>
      <c r="W43" s="1184"/>
      <c r="X43" s="1184"/>
      <c r="Y43" s="1184"/>
      <c r="Z43" s="1184"/>
      <c r="AA43" s="1184"/>
      <c r="AB43" s="1183" t="s">
        <v>305</v>
      </c>
      <c r="AC43" s="1184"/>
      <c r="AD43" s="1184"/>
      <c r="AE43" s="1184"/>
      <c r="AF43" s="1184"/>
      <c r="AG43" s="1183" t="s">
        <v>306</v>
      </c>
      <c r="AH43" s="1184"/>
      <c r="AI43" s="1184"/>
      <c r="AJ43" s="510" t="s">
        <v>85</v>
      </c>
      <c r="AK43" s="1190" t="s">
        <v>307</v>
      </c>
      <c r="AL43" s="1184"/>
      <c r="AM43" s="1184"/>
      <c r="AN43" s="1184"/>
      <c r="AO43" s="1184"/>
      <c r="AP43" s="1184"/>
      <c r="AQ43" s="511">
        <v>24015000000</v>
      </c>
      <c r="AR43" s="511">
        <v>24015000000</v>
      </c>
      <c r="AS43" s="574">
        <v>0</v>
      </c>
      <c r="AT43" s="619">
        <v>0</v>
      </c>
      <c r="AU43" s="511">
        <v>11567761479</v>
      </c>
      <c r="AV43" s="511">
        <v>12447238521</v>
      </c>
      <c r="AW43" s="618">
        <v>11567756654</v>
      </c>
      <c r="AX43" s="511">
        <v>4825</v>
      </c>
      <c r="AY43" s="511">
        <v>11567756654</v>
      </c>
      <c r="AZ43" s="512">
        <v>0</v>
      </c>
      <c r="BA43" s="511">
        <v>11567756654</v>
      </c>
      <c r="BB43" s="512">
        <v>0</v>
      </c>
      <c r="BC43" s="511">
        <v>2002349</v>
      </c>
    </row>
    <row r="44" spans="1:55" s="412" customFormat="1" ht="13.5" hidden="1" x14ac:dyDescent="0.2">
      <c r="A44" s="521" t="str">
        <f t="shared" si="7"/>
        <v>A1015110</v>
      </c>
      <c r="B44" s="1194" t="s">
        <v>34</v>
      </c>
      <c r="C44" s="1184"/>
      <c r="D44" s="1194" t="s">
        <v>311</v>
      </c>
      <c r="E44" s="1184"/>
      <c r="F44" s="1194" t="s">
        <v>312</v>
      </c>
      <c r="G44" s="1184"/>
      <c r="H44" s="1194" t="s">
        <v>311</v>
      </c>
      <c r="I44" s="1184"/>
      <c r="J44" s="1194" t="s">
        <v>316</v>
      </c>
      <c r="K44" s="1184"/>
      <c r="L44" s="1184"/>
      <c r="M44" s="1194" t="s">
        <v>311</v>
      </c>
      <c r="N44" s="1184"/>
      <c r="O44" s="1184"/>
      <c r="P44" s="1194"/>
      <c r="Q44" s="1184"/>
      <c r="R44" s="1194"/>
      <c r="S44" s="1184"/>
      <c r="T44" s="1197" t="s">
        <v>39</v>
      </c>
      <c r="U44" s="1184"/>
      <c r="V44" s="1184"/>
      <c r="W44" s="1184"/>
      <c r="X44" s="1184"/>
      <c r="Y44" s="1184"/>
      <c r="Z44" s="1184"/>
      <c r="AA44" s="1184"/>
      <c r="AB44" s="1194" t="s">
        <v>305</v>
      </c>
      <c r="AC44" s="1184"/>
      <c r="AD44" s="1184"/>
      <c r="AE44" s="1184"/>
      <c r="AF44" s="1184"/>
      <c r="AG44" s="1194" t="s">
        <v>306</v>
      </c>
      <c r="AH44" s="1184"/>
      <c r="AI44" s="1184"/>
      <c r="AJ44" s="514" t="s">
        <v>85</v>
      </c>
      <c r="AK44" s="1195" t="s">
        <v>307</v>
      </c>
      <c r="AL44" s="1184"/>
      <c r="AM44" s="1184"/>
      <c r="AN44" s="1184"/>
      <c r="AO44" s="1184"/>
      <c r="AP44" s="1184"/>
      <c r="AQ44" s="515">
        <v>3150962889</v>
      </c>
      <c r="AR44" s="515">
        <v>3150962889</v>
      </c>
      <c r="AS44" s="576">
        <v>0</v>
      </c>
      <c r="AT44" s="523">
        <v>0</v>
      </c>
      <c r="AU44" s="515">
        <v>2013126304</v>
      </c>
      <c r="AV44" s="515">
        <v>1137836585</v>
      </c>
      <c r="AW44" s="522">
        <v>2013126304</v>
      </c>
      <c r="AX44" s="516">
        <v>0</v>
      </c>
      <c r="AY44" s="515">
        <v>2013126304</v>
      </c>
      <c r="AZ44" s="516">
        <v>0</v>
      </c>
      <c r="BA44" s="515">
        <v>2013126304</v>
      </c>
      <c r="BB44" s="516">
        <v>0</v>
      </c>
      <c r="BC44" s="516">
        <v>0</v>
      </c>
    </row>
    <row r="45" spans="1:55" s="412" customFormat="1" ht="13.5" hidden="1" x14ac:dyDescent="0.2">
      <c r="A45" s="521" t="str">
        <f t="shared" si="7"/>
        <v>A1015210</v>
      </c>
      <c r="B45" s="1194" t="s">
        <v>34</v>
      </c>
      <c r="C45" s="1184"/>
      <c r="D45" s="1194" t="s">
        <v>311</v>
      </c>
      <c r="E45" s="1184"/>
      <c r="F45" s="1194" t="s">
        <v>312</v>
      </c>
      <c r="G45" s="1184"/>
      <c r="H45" s="1194" t="s">
        <v>311</v>
      </c>
      <c r="I45" s="1184"/>
      <c r="J45" s="1194" t="s">
        <v>316</v>
      </c>
      <c r="K45" s="1184"/>
      <c r="L45" s="1184"/>
      <c r="M45" s="1194" t="s">
        <v>314</v>
      </c>
      <c r="N45" s="1184"/>
      <c r="O45" s="1184"/>
      <c r="P45" s="1194"/>
      <c r="Q45" s="1184"/>
      <c r="R45" s="1194"/>
      <c r="S45" s="1184"/>
      <c r="T45" s="1197" t="s">
        <v>40</v>
      </c>
      <c r="U45" s="1184"/>
      <c r="V45" s="1184"/>
      <c r="W45" s="1184"/>
      <c r="X45" s="1184"/>
      <c r="Y45" s="1184"/>
      <c r="Z45" s="1184"/>
      <c r="AA45" s="1184"/>
      <c r="AB45" s="1194" t="s">
        <v>305</v>
      </c>
      <c r="AC45" s="1184"/>
      <c r="AD45" s="1184"/>
      <c r="AE45" s="1184"/>
      <c r="AF45" s="1184"/>
      <c r="AG45" s="1194" t="s">
        <v>306</v>
      </c>
      <c r="AH45" s="1184"/>
      <c r="AI45" s="1184"/>
      <c r="AJ45" s="514" t="s">
        <v>85</v>
      </c>
      <c r="AK45" s="1195" t="s">
        <v>307</v>
      </c>
      <c r="AL45" s="1184"/>
      <c r="AM45" s="1184"/>
      <c r="AN45" s="1184"/>
      <c r="AO45" s="1184"/>
      <c r="AP45" s="1184"/>
      <c r="AQ45" s="515">
        <v>2597340556</v>
      </c>
      <c r="AR45" s="515">
        <v>2597340556</v>
      </c>
      <c r="AS45" s="576">
        <v>0</v>
      </c>
      <c r="AT45" s="523">
        <v>0</v>
      </c>
      <c r="AU45" s="515">
        <v>1700549383</v>
      </c>
      <c r="AV45" s="515">
        <v>896791173</v>
      </c>
      <c r="AW45" s="522">
        <v>1700549383</v>
      </c>
      <c r="AX45" s="516">
        <v>0</v>
      </c>
      <c r="AY45" s="515">
        <v>1700549383</v>
      </c>
      <c r="AZ45" s="516">
        <v>0</v>
      </c>
      <c r="BA45" s="515">
        <v>1700549383</v>
      </c>
      <c r="BB45" s="516">
        <v>0</v>
      </c>
      <c r="BC45" s="516">
        <v>0</v>
      </c>
    </row>
    <row r="46" spans="1:55" s="412" customFormat="1" ht="13.5" hidden="1" x14ac:dyDescent="0.2">
      <c r="A46" s="521" t="str">
        <f t="shared" si="7"/>
        <v>A10151410</v>
      </c>
      <c r="B46" s="1194" t="s">
        <v>34</v>
      </c>
      <c r="C46" s="1184"/>
      <c r="D46" s="1194" t="s">
        <v>311</v>
      </c>
      <c r="E46" s="1184"/>
      <c r="F46" s="1194" t="s">
        <v>312</v>
      </c>
      <c r="G46" s="1184"/>
      <c r="H46" s="1194" t="s">
        <v>311</v>
      </c>
      <c r="I46" s="1184"/>
      <c r="J46" s="1194" t="s">
        <v>316</v>
      </c>
      <c r="K46" s="1184"/>
      <c r="L46" s="1184"/>
      <c r="M46" s="1194" t="s">
        <v>317</v>
      </c>
      <c r="N46" s="1184"/>
      <c r="O46" s="1184"/>
      <c r="P46" s="1194"/>
      <c r="Q46" s="1184"/>
      <c r="R46" s="1194"/>
      <c r="S46" s="1184"/>
      <c r="T46" s="1197" t="s">
        <v>41</v>
      </c>
      <c r="U46" s="1184"/>
      <c r="V46" s="1184"/>
      <c r="W46" s="1184"/>
      <c r="X46" s="1184"/>
      <c r="Y46" s="1184"/>
      <c r="Z46" s="1184"/>
      <c r="AA46" s="1184"/>
      <c r="AB46" s="1194" t="s">
        <v>305</v>
      </c>
      <c r="AC46" s="1184"/>
      <c r="AD46" s="1184"/>
      <c r="AE46" s="1184"/>
      <c r="AF46" s="1184"/>
      <c r="AG46" s="1194" t="s">
        <v>306</v>
      </c>
      <c r="AH46" s="1184"/>
      <c r="AI46" s="1184"/>
      <c r="AJ46" s="514" t="s">
        <v>85</v>
      </c>
      <c r="AK46" s="1195" t="s">
        <v>307</v>
      </c>
      <c r="AL46" s="1184"/>
      <c r="AM46" s="1184"/>
      <c r="AN46" s="1184"/>
      <c r="AO46" s="1184"/>
      <c r="AP46" s="1184"/>
      <c r="AQ46" s="515">
        <v>4253886505</v>
      </c>
      <c r="AR46" s="515">
        <v>4253886505</v>
      </c>
      <c r="AS46" s="576">
        <v>0</v>
      </c>
      <c r="AT46" s="523">
        <v>0</v>
      </c>
      <c r="AU46" s="515">
        <v>4148270126</v>
      </c>
      <c r="AV46" s="515">
        <v>105616379</v>
      </c>
      <c r="AW46" s="522">
        <v>4148270126</v>
      </c>
      <c r="AX46" s="516">
        <v>0</v>
      </c>
      <c r="AY46" s="515">
        <v>4148270126</v>
      </c>
      <c r="AZ46" s="516">
        <v>0</v>
      </c>
      <c r="BA46" s="515">
        <v>4148270126</v>
      </c>
      <c r="BB46" s="516">
        <v>0</v>
      </c>
      <c r="BC46" s="516">
        <v>0</v>
      </c>
    </row>
    <row r="47" spans="1:55" s="412" customFormat="1" ht="13.5" hidden="1" x14ac:dyDescent="0.2">
      <c r="A47" s="521" t="str">
        <f t="shared" si="7"/>
        <v>A10151510</v>
      </c>
      <c r="B47" s="1194" t="s">
        <v>34</v>
      </c>
      <c r="C47" s="1184"/>
      <c r="D47" s="1194" t="s">
        <v>311</v>
      </c>
      <c r="E47" s="1184"/>
      <c r="F47" s="1194" t="s">
        <v>312</v>
      </c>
      <c r="G47" s="1184"/>
      <c r="H47" s="1194" t="s">
        <v>311</v>
      </c>
      <c r="I47" s="1184"/>
      <c r="J47" s="1194" t="s">
        <v>316</v>
      </c>
      <c r="K47" s="1184"/>
      <c r="L47" s="1184"/>
      <c r="M47" s="1194" t="s">
        <v>318</v>
      </c>
      <c r="N47" s="1184"/>
      <c r="O47" s="1184"/>
      <c r="P47" s="1194"/>
      <c r="Q47" s="1184"/>
      <c r="R47" s="1194"/>
      <c r="S47" s="1184"/>
      <c r="T47" s="1197" t="s">
        <v>42</v>
      </c>
      <c r="U47" s="1184"/>
      <c r="V47" s="1184"/>
      <c r="W47" s="1184"/>
      <c r="X47" s="1184"/>
      <c r="Y47" s="1184"/>
      <c r="Z47" s="1184"/>
      <c r="AA47" s="1184"/>
      <c r="AB47" s="1194" t="s">
        <v>305</v>
      </c>
      <c r="AC47" s="1184"/>
      <c r="AD47" s="1184"/>
      <c r="AE47" s="1184"/>
      <c r="AF47" s="1184"/>
      <c r="AG47" s="1194" t="s">
        <v>306</v>
      </c>
      <c r="AH47" s="1184"/>
      <c r="AI47" s="1184"/>
      <c r="AJ47" s="514" t="s">
        <v>85</v>
      </c>
      <c r="AK47" s="1195" t="s">
        <v>307</v>
      </c>
      <c r="AL47" s="1184"/>
      <c r="AM47" s="1184"/>
      <c r="AN47" s="1184"/>
      <c r="AO47" s="1184"/>
      <c r="AP47" s="1184"/>
      <c r="AQ47" s="515">
        <v>4008125026</v>
      </c>
      <c r="AR47" s="515">
        <v>4008125026</v>
      </c>
      <c r="AS47" s="576">
        <v>0</v>
      </c>
      <c r="AT47" s="523">
        <v>0</v>
      </c>
      <c r="AU47" s="515">
        <v>2380430120</v>
      </c>
      <c r="AV47" s="515">
        <v>1627694906</v>
      </c>
      <c r="AW47" s="522">
        <v>2380425361</v>
      </c>
      <c r="AX47" s="515">
        <v>4759</v>
      </c>
      <c r="AY47" s="515">
        <v>2380425361</v>
      </c>
      <c r="AZ47" s="516">
        <v>0</v>
      </c>
      <c r="BA47" s="515">
        <v>2380425361</v>
      </c>
      <c r="BB47" s="516">
        <v>0</v>
      </c>
      <c r="BC47" s="515">
        <v>2002349</v>
      </c>
    </row>
    <row r="48" spans="1:55" s="412" customFormat="1" ht="13.5" hidden="1" x14ac:dyDescent="0.2">
      <c r="A48" s="521" t="str">
        <f t="shared" si="7"/>
        <v>A10151610</v>
      </c>
      <c r="B48" s="1194" t="s">
        <v>34</v>
      </c>
      <c r="C48" s="1184"/>
      <c r="D48" s="1194" t="s">
        <v>311</v>
      </c>
      <c r="E48" s="1184"/>
      <c r="F48" s="1194" t="s">
        <v>312</v>
      </c>
      <c r="G48" s="1184"/>
      <c r="H48" s="1194" t="s">
        <v>311</v>
      </c>
      <c r="I48" s="1184"/>
      <c r="J48" s="1194" t="s">
        <v>316</v>
      </c>
      <c r="K48" s="1184"/>
      <c r="L48" s="1184"/>
      <c r="M48" s="1194" t="s">
        <v>43</v>
      </c>
      <c r="N48" s="1184"/>
      <c r="O48" s="1184"/>
      <c r="P48" s="1194"/>
      <c r="Q48" s="1184"/>
      <c r="R48" s="1194"/>
      <c r="S48" s="1184"/>
      <c r="T48" s="1197" t="s">
        <v>44</v>
      </c>
      <c r="U48" s="1184"/>
      <c r="V48" s="1184"/>
      <c r="W48" s="1184"/>
      <c r="X48" s="1184"/>
      <c r="Y48" s="1184"/>
      <c r="Z48" s="1184"/>
      <c r="AA48" s="1184"/>
      <c r="AB48" s="1194" t="s">
        <v>305</v>
      </c>
      <c r="AC48" s="1184"/>
      <c r="AD48" s="1184"/>
      <c r="AE48" s="1184"/>
      <c r="AF48" s="1184"/>
      <c r="AG48" s="1194" t="s">
        <v>306</v>
      </c>
      <c r="AH48" s="1184"/>
      <c r="AI48" s="1184"/>
      <c r="AJ48" s="514" t="s">
        <v>85</v>
      </c>
      <c r="AK48" s="1195" t="s">
        <v>307</v>
      </c>
      <c r="AL48" s="1184"/>
      <c r="AM48" s="1184"/>
      <c r="AN48" s="1184"/>
      <c r="AO48" s="1184"/>
      <c r="AP48" s="1184"/>
      <c r="AQ48" s="515">
        <v>7990939236</v>
      </c>
      <c r="AR48" s="515">
        <v>7990939236</v>
      </c>
      <c r="AS48" s="576">
        <v>0</v>
      </c>
      <c r="AT48" s="523">
        <v>0</v>
      </c>
      <c r="AU48" s="515">
        <v>43649965</v>
      </c>
      <c r="AV48" s="515">
        <v>7947289271</v>
      </c>
      <c r="AW48" s="522">
        <v>43649899</v>
      </c>
      <c r="AX48" s="516">
        <v>66</v>
      </c>
      <c r="AY48" s="515">
        <v>43649899</v>
      </c>
      <c r="AZ48" s="516">
        <v>0</v>
      </c>
      <c r="BA48" s="515">
        <v>43649899</v>
      </c>
      <c r="BB48" s="516">
        <v>0</v>
      </c>
      <c r="BC48" s="516">
        <v>0</v>
      </c>
    </row>
    <row r="49" spans="1:55" s="412" customFormat="1" ht="13.5" hidden="1" x14ac:dyDescent="0.2">
      <c r="A49" s="521" t="str">
        <f t="shared" si="7"/>
        <v>A10152210</v>
      </c>
      <c r="B49" s="1194" t="s">
        <v>34</v>
      </c>
      <c r="C49" s="1184"/>
      <c r="D49" s="1194" t="s">
        <v>311</v>
      </c>
      <c r="E49" s="1184"/>
      <c r="F49" s="1194" t="s">
        <v>312</v>
      </c>
      <c r="G49" s="1184"/>
      <c r="H49" s="1194" t="s">
        <v>311</v>
      </c>
      <c r="I49" s="1184"/>
      <c r="J49" s="1194" t="s">
        <v>316</v>
      </c>
      <c r="K49" s="1184"/>
      <c r="L49" s="1184"/>
      <c r="M49" s="1194" t="s">
        <v>319</v>
      </c>
      <c r="N49" s="1184"/>
      <c r="O49" s="1184"/>
      <c r="P49" s="1194"/>
      <c r="Q49" s="1184"/>
      <c r="R49" s="1194"/>
      <c r="S49" s="1184"/>
      <c r="T49" s="1197" t="s">
        <v>45</v>
      </c>
      <c r="U49" s="1184"/>
      <c r="V49" s="1184"/>
      <c r="W49" s="1184"/>
      <c r="X49" s="1184"/>
      <c r="Y49" s="1184"/>
      <c r="Z49" s="1184"/>
      <c r="AA49" s="1184"/>
      <c r="AB49" s="1194" t="s">
        <v>305</v>
      </c>
      <c r="AC49" s="1184"/>
      <c r="AD49" s="1184"/>
      <c r="AE49" s="1184"/>
      <c r="AF49" s="1184"/>
      <c r="AG49" s="1194" t="s">
        <v>306</v>
      </c>
      <c r="AH49" s="1184"/>
      <c r="AI49" s="1184"/>
      <c r="AJ49" s="514" t="s">
        <v>85</v>
      </c>
      <c r="AK49" s="1195" t="s">
        <v>307</v>
      </c>
      <c r="AL49" s="1184"/>
      <c r="AM49" s="1184"/>
      <c r="AN49" s="1184"/>
      <c r="AO49" s="1184"/>
      <c r="AP49" s="1184"/>
      <c r="AQ49" s="515">
        <v>2013745788</v>
      </c>
      <c r="AR49" s="515">
        <v>2013745788</v>
      </c>
      <c r="AS49" s="576">
        <v>0</v>
      </c>
      <c r="AT49" s="523">
        <v>0</v>
      </c>
      <c r="AU49" s="515">
        <v>1281735581</v>
      </c>
      <c r="AV49" s="515">
        <v>732010207</v>
      </c>
      <c r="AW49" s="522">
        <v>1281735581</v>
      </c>
      <c r="AX49" s="516">
        <v>0</v>
      </c>
      <c r="AY49" s="515">
        <v>1281735581</v>
      </c>
      <c r="AZ49" s="516">
        <v>0</v>
      </c>
      <c r="BA49" s="515">
        <v>1281735581</v>
      </c>
      <c r="BB49" s="516">
        <v>0</v>
      </c>
      <c r="BC49" s="516">
        <v>0</v>
      </c>
    </row>
    <row r="50" spans="1:55" s="412" customFormat="1" ht="13.5" hidden="1" x14ac:dyDescent="0.2">
      <c r="A50" s="521" t="str">
        <f t="shared" si="7"/>
        <v>A101910</v>
      </c>
      <c r="B50" s="1183" t="s">
        <v>34</v>
      </c>
      <c r="C50" s="1184"/>
      <c r="D50" s="1183" t="s">
        <v>311</v>
      </c>
      <c r="E50" s="1184"/>
      <c r="F50" s="1183" t="s">
        <v>312</v>
      </c>
      <c r="G50" s="1184"/>
      <c r="H50" s="1183" t="s">
        <v>311</v>
      </c>
      <c r="I50" s="1184"/>
      <c r="J50" s="1183" t="s">
        <v>320</v>
      </c>
      <c r="K50" s="1184"/>
      <c r="L50" s="1184"/>
      <c r="M50" s="1183"/>
      <c r="N50" s="1184"/>
      <c r="O50" s="1184"/>
      <c r="P50" s="1183"/>
      <c r="Q50" s="1184"/>
      <c r="R50" s="1183"/>
      <c r="S50" s="1184"/>
      <c r="T50" s="1187" t="s">
        <v>222</v>
      </c>
      <c r="U50" s="1184"/>
      <c r="V50" s="1184"/>
      <c r="W50" s="1184"/>
      <c r="X50" s="1184"/>
      <c r="Y50" s="1184"/>
      <c r="Z50" s="1184"/>
      <c r="AA50" s="1184"/>
      <c r="AB50" s="1183" t="s">
        <v>305</v>
      </c>
      <c r="AC50" s="1184"/>
      <c r="AD50" s="1184"/>
      <c r="AE50" s="1184"/>
      <c r="AF50" s="1184"/>
      <c r="AG50" s="1183" t="s">
        <v>306</v>
      </c>
      <c r="AH50" s="1184"/>
      <c r="AI50" s="1184"/>
      <c r="AJ50" s="510" t="s">
        <v>85</v>
      </c>
      <c r="AK50" s="1190" t="s">
        <v>307</v>
      </c>
      <c r="AL50" s="1184"/>
      <c r="AM50" s="1184"/>
      <c r="AN50" s="1184"/>
      <c r="AO50" s="1184"/>
      <c r="AP50" s="1184"/>
      <c r="AQ50" s="511">
        <v>572000000</v>
      </c>
      <c r="AR50" s="511">
        <v>572000000</v>
      </c>
      <c r="AS50" s="574">
        <v>0</v>
      </c>
      <c r="AT50" s="619">
        <v>0</v>
      </c>
      <c r="AU50" s="511">
        <v>341769516</v>
      </c>
      <c r="AV50" s="511">
        <v>230230484</v>
      </c>
      <c r="AW50" s="618">
        <v>341762536</v>
      </c>
      <c r="AX50" s="511">
        <v>6980</v>
      </c>
      <c r="AY50" s="511">
        <v>341762536</v>
      </c>
      <c r="AZ50" s="512">
        <v>0</v>
      </c>
      <c r="BA50" s="511">
        <v>341762536</v>
      </c>
      <c r="BB50" s="512">
        <v>0</v>
      </c>
      <c r="BC50" s="512">
        <v>0</v>
      </c>
    </row>
    <row r="51" spans="1:55" s="412" customFormat="1" ht="13.5" hidden="1" x14ac:dyDescent="0.2">
      <c r="A51" s="521" t="str">
        <f t="shared" si="7"/>
        <v>A1019110</v>
      </c>
      <c r="B51" s="1194" t="s">
        <v>34</v>
      </c>
      <c r="C51" s="1184"/>
      <c r="D51" s="1194" t="s">
        <v>311</v>
      </c>
      <c r="E51" s="1184"/>
      <c r="F51" s="1194" t="s">
        <v>312</v>
      </c>
      <c r="G51" s="1184"/>
      <c r="H51" s="1194" t="s">
        <v>311</v>
      </c>
      <c r="I51" s="1184"/>
      <c r="J51" s="1194" t="s">
        <v>320</v>
      </c>
      <c r="K51" s="1184"/>
      <c r="L51" s="1184"/>
      <c r="M51" s="1194" t="s">
        <v>311</v>
      </c>
      <c r="N51" s="1184"/>
      <c r="O51" s="1184"/>
      <c r="P51" s="1194"/>
      <c r="Q51" s="1184"/>
      <c r="R51" s="1194"/>
      <c r="S51" s="1184"/>
      <c r="T51" s="1197" t="s">
        <v>46</v>
      </c>
      <c r="U51" s="1184"/>
      <c r="V51" s="1184"/>
      <c r="W51" s="1184"/>
      <c r="X51" s="1184"/>
      <c r="Y51" s="1184"/>
      <c r="Z51" s="1184"/>
      <c r="AA51" s="1184"/>
      <c r="AB51" s="1194" t="s">
        <v>305</v>
      </c>
      <c r="AC51" s="1184"/>
      <c r="AD51" s="1184"/>
      <c r="AE51" s="1184"/>
      <c r="AF51" s="1184"/>
      <c r="AG51" s="1194" t="s">
        <v>306</v>
      </c>
      <c r="AH51" s="1184"/>
      <c r="AI51" s="1184"/>
      <c r="AJ51" s="514" t="s">
        <v>85</v>
      </c>
      <c r="AK51" s="1195" t="s">
        <v>307</v>
      </c>
      <c r="AL51" s="1184"/>
      <c r="AM51" s="1184"/>
      <c r="AN51" s="1184"/>
      <c r="AO51" s="1184"/>
      <c r="AP51" s="1184"/>
      <c r="AQ51" s="515">
        <v>300000000</v>
      </c>
      <c r="AR51" s="515">
        <v>300000000</v>
      </c>
      <c r="AS51" s="576">
        <v>0</v>
      </c>
      <c r="AT51" s="523">
        <v>0</v>
      </c>
      <c r="AU51" s="515">
        <v>166995404</v>
      </c>
      <c r="AV51" s="515">
        <v>133004596</v>
      </c>
      <c r="AW51" s="522">
        <v>166995404</v>
      </c>
      <c r="AX51" s="516">
        <v>0</v>
      </c>
      <c r="AY51" s="515">
        <v>166995404</v>
      </c>
      <c r="AZ51" s="516">
        <v>0</v>
      </c>
      <c r="BA51" s="515">
        <v>166995404</v>
      </c>
      <c r="BB51" s="516">
        <v>0</v>
      </c>
      <c r="BC51" s="516">
        <v>0</v>
      </c>
    </row>
    <row r="52" spans="1:55" s="412" customFormat="1" ht="13.5" hidden="1" x14ac:dyDescent="0.2">
      <c r="A52" s="521" t="str">
        <f t="shared" si="7"/>
        <v>A1019310</v>
      </c>
      <c r="B52" s="1194" t="s">
        <v>34</v>
      </c>
      <c r="C52" s="1184"/>
      <c r="D52" s="1194" t="s">
        <v>311</v>
      </c>
      <c r="E52" s="1184"/>
      <c r="F52" s="1194" t="s">
        <v>312</v>
      </c>
      <c r="G52" s="1184"/>
      <c r="H52" s="1194" t="s">
        <v>311</v>
      </c>
      <c r="I52" s="1184"/>
      <c r="J52" s="1194" t="s">
        <v>320</v>
      </c>
      <c r="K52" s="1184"/>
      <c r="L52" s="1184"/>
      <c r="M52" s="1194" t="s">
        <v>321</v>
      </c>
      <c r="N52" s="1184"/>
      <c r="O52" s="1184"/>
      <c r="P52" s="1194"/>
      <c r="Q52" s="1184"/>
      <c r="R52" s="1194"/>
      <c r="S52" s="1184"/>
      <c r="T52" s="1197" t="s">
        <v>47</v>
      </c>
      <c r="U52" s="1184"/>
      <c r="V52" s="1184"/>
      <c r="W52" s="1184"/>
      <c r="X52" s="1184"/>
      <c r="Y52" s="1184"/>
      <c r="Z52" s="1184"/>
      <c r="AA52" s="1184"/>
      <c r="AB52" s="1194" t="s">
        <v>305</v>
      </c>
      <c r="AC52" s="1184"/>
      <c r="AD52" s="1184"/>
      <c r="AE52" s="1184"/>
      <c r="AF52" s="1184"/>
      <c r="AG52" s="1194" t="s">
        <v>306</v>
      </c>
      <c r="AH52" s="1184"/>
      <c r="AI52" s="1184"/>
      <c r="AJ52" s="514" t="s">
        <v>85</v>
      </c>
      <c r="AK52" s="1195" t="s">
        <v>307</v>
      </c>
      <c r="AL52" s="1184"/>
      <c r="AM52" s="1184"/>
      <c r="AN52" s="1184"/>
      <c r="AO52" s="1184"/>
      <c r="AP52" s="1184"/>
      <c r="AQ52" s="515">
        <v>272000000</v>
      </c>
      <c r="AR52" s="515">
        <v>272000000</v>
      </c>
      <c r="AS52" s="576">
        <v>0</v>
      </c>
      <c r="AT52" s="523">
        <v>0</v>
      </c>
      <c r="AU52" s="515">
        <v>174774112</v>
      </c>
      <c r="AV52" s="515">
        <v>97225888</v>
      </c>
      <c r="AW52" s="522">
        <v>174767132</v>
      </c>
      <c r="AX52" s="515">
        <v>6980</v>
      </c>
      <c r="AY52" s="515">
        <v>174767132</v>
      </c>
      <c r="AZ52" s="516">
        <v>0</v>
      </c>
      <c r="BA52" s="515">
        <v>174767132</v>
      </c>
      <c r="BB52" s="516">
        <v>0</v>
      </c>
      <c r="BC52" s="516">
        <v>0</v>
      </c>
    </row>
    <row r="53" spans="1:55" s="412" customFormat="1" ht="13.5" hidden="1" x14ac:dyDescent="0.2">
      <c r="A53" s="521" t="str">
        <f t="shared" si="7"/>
        <v>A1011010</v>
      </c>
      <c r="B53" s="1194" t="s">
        <v>34</v>
      </c>
      <c r="C53" s="1184"/>
      <c r="D53" s="1194" t="s">
        <v>311</v>
      </c>
      <c r="E53" s="1184"/>
      <c r="F53" s="1194" t="s">
        <v>312</v>
      </c>
      <c r="G53" s="1184"/>
      <c r="H53" s="1194" t="s">
        <v>311</v>
      </c>
      <c r="I53" s="1184"/>
      <c r="J53" s="1194" t="s">
        <v>85</v>
      </c>
      <c r="K53" s="1184"/>
      <c r="L53" s="1184"/>
      <c r="M53" s="1194"/>
      <c r="N53" s="1184"/>
      <c r="O53" s="1184"/>
      <c r="P53" s="1194"/>
      <c r="Q53" s="1184"/>
      <c r="R53" s="1194"/>
      <c r="S53" s="1184"/>
      <c r="T53" s="1197" t="s">
        <v>699</v>
      </c>
      <c r="U53" s="1184"/>
      <c r="V53" s="1184"/>
      <c r="W53" s="1184"/>
      <c r="X53" s="1184"/>
      <c r="Y53" s="1184"/>
      <c r="Z53" s="1184"/>
      <c r="AA53" s="1184"/>
      <c r="AB53" s="1194" t="s">
        <v>305</v>
      </c>
      <c r="AC53" s="1184"/>
      <c r="AD53" s="1184"/>
      <c r="AE53" s="1184"/>
      <c r="AF53" s="1184"/>
      <c r="AG53" s="1194" t="s">
        <v>306</v>
      </c>
      <c r="AH53" s="1184"/>
      <c r="AI53" s="1184"/>
      <c r="AJ53" s="514" t="s">
        <v>85</v>
      </c>
      <c r="AK53" s="1195" t="s">
        <v>307</v>
      </c>
      <c r="AL53" s="1184"/>
      <c r="AM53" s="1184"/>
      <c r="AN53" s="1184"/>
      <c r="AO53" s="1184"/>
      <c r="AP53" s="1184"/>
      <c r="AQ53" s="516">
        <v>0</v>
      </c>
      <c r="AR53" s="516">
        <v>0</v>
      </c>
      <c r="AS53" s="576">
        <v>0</v>
      </c>
      <c r="AT53" s="522">
        <v>9382000000</v>
      </c>
      <c r="AU53" s="516">
        <v>0</v>
      </c>
      <c r="AV53" s="516">
        <v>0</v>
      </c>
      <c r="AW53" s="523">
        <v>0</v>
      </c>
      <c r="AX53" s="516">
        <v>0</v>
      </c>
      <c r="AY53" s="516">
        <v>0</v>
      </c>
      <c r="AZ53" s="516">
        <v>0</v>
      </c>
      <c r="BA53" s="516">
        <v>0</v>
      </c>
      <c r="BB53" s="516">
        <v>0</v>
      </c>
      <c r="BC53" s="516">
        <v>0</v>
      </c>
    </row>
    <row r="54" spans="1:55" s="412" customFormat="1" ht="13.5" hidden="1" x14ac:dyDescent="0.2">
      <c r="A54" s="521" t="str">
        <f t="shared" si="7"/>
        <v>A10210</v>
      </c>
      <c r="B54" s="1183" t="s">
        <v>34</v>
      </c>
      <c r="C54" s="1184"/>
      <c r="D54" s="1183" t="s">
        <v>311</v>
      </c>
      <c r="E54" s="1184"/>
      <c r="F54" s="1183" t="s">
        <v>312</v>
      </c>
      <c r="G54" s="1184"/>
      <c r="H54" s="1183" t="s">
        <v>314</v>
      </c>
      <c r="I54" s="1184"/>
      <c r="J54" s="1183"/>
      <c r="K54" s="1184"/>
      <c r="L54" s="1184"/>
      <c r="M54" s="1183"/>
      <c r="N54" s="1184"/>
      <c r="O54" s="1184"/>
      <c r="P54" s="1183"/>
      <c r="Q54" s="1184"/>
      <c r="R54" s="1183"/>
      <c r="S54" s="1184"/>
      <c r="T54" s="1187" t="s">
        <v>225</v>
      </c>
      <c r="U54" s="1184"/>
      <c r="V54" s="1184"/>
      <c r="W54" s="1184"/>
      <c r="X54" s="1184"/>
      <c r="Y54" s="1184"/>
      <c r="Z54" s="1184"/>
      <c r="AA54" s="1184"/>
      <c r="AB54" s="1183" t="s">
        <v>305</v>
      </c>
      <c r="AC54" s="1184"/>
      <c r="AD54" s="1184"/>
      <c r="AE54" s="1184"/>
      <c r="AF54" s="1184"/>
      <c r="AG54" s="1183" t="s">
        <v>306</v>
      </c>
      <c r="AH54" s="1184"/>
      <c r="AI54" s="1184"/>
      <c r="AJ54" s="510" t="s">
        <v>85</v>
      </c>
      <c r="AK54" s="1190" t="s">
        <v>307</v>
      </c>
      <c r="AL54" s="1184"/>
      <c r="AM54" s="1184"/>
      <c r="AN54" s="1184"/>
      <c r="AO54" s="1184"/>
      <c r="AP54" s="1184"/>
      <c r="AQ54" s="511">
        <v>2620100000</v>
      </c>
      <c r="AR54" s="511">
        <v>2620002429</v>
      </c>
      <c r="AS54" s="573">
        <v>97571</v>
      </c>
      <c r="AT54" s="619">
        <v>0</v>
      </c>
      <c r="AU54" s="511">
        <v>2387237515</v>
      </c>
      <c r="AV54" s="511">
        <v>232764914</v>
      </c>
      <c r="AW54" s="618">
        <v>867152815</v>
      </c>
      <c r="AX54" s="511">
        <v>1520084700</v>
      </c>
      <c r="AY54" s="511">
        <v>867152815</v>
      </c>
      <c r="AZ54" s="512">
        <v>0</v>
      </c>
      <c r="BA54" s="511">
        <v>867152815</v>
      </c>
      <c r="BB54" s="512">
        <v>0</v>
      </c>
      <c r="BC54" s="512">
        <v>0</v>
      </c>
    </row>
    <row r="55" spans="1:55" s="412" customFormat="1" ht="13.5" hidden="1" x14ac:dyDescent="0.2">
      <c r="A55" s="521" t="str">
        <f t="shared" si="7"/>
        <v>A1021210</v>
      </c>
      <c r="B55" s="1194" t="s">
        <v>34</v>
      </c>
      <c r="C55" s="1184"/>
      <c r="D55" s="1194" t="s">
        <v>311</v>
      </c>
      <c r="E55" s="1184"/>
      <c r="F55" s="1194" t="s">
        <v>312</v>
      </c>
      <c r="G55" s="1184"/>
      <c r="H55" s="1194" t="s">
        <v>314</v>
      </c>
      <c r="I55" s="1184"/>
      <c r="J55" s="1194" t="s">
        <v>322</v>
      </c>
      <c r="K55" s="1184"/>
      <c r="L55" s="1184"/>
      <c r="M55" s="1194"/>
      <c r="N55" s="1184"/>
      <c r="O55" s="1184"/>
      <c r="P55" s="1194"/>
      <c r="Q55" s="1184"/>
      <c r="R55" s="1194"/>
      <c r="S55" s="1184"/>
      <c r="T55" s="1197" t="s">
        <v>48</v>
      </c>
      <c r="U55" s="1184"/>
      <c r="V55" s="1184"/>
      <c r="W55" s="1184"/>
      <c r="X55" s="1184"/>
      <c r="Y55" s="1184"/>
      <c r="Z55" s="1184"/>
      <c r="AA55" s="1184"/>
      <c r="AB55" s="1194" t="s">
        <v>305</v>
      </c>
      <c r="AC55" s="1184"/>
      <c r="AD55" s="1184"/>
      <c r="AE55" s="1184"/>
      <c r="AF55" s="1184"/>
      <c r="AG55" s="1194" t="s">
        <v>306</v>
      </c>
      <c r="AH55" s="1184"/>
      <c r="AI55" s="1184"/>
      <c r="AJ55" s="514" t="s">
        <v>85</v>
      </c>
      <c r="AK55" s="1195" t="s">
        <v>307</v>
      </c>
      <c r="AL55" s="1184"/>
      <c r="AM55" s="1184"/>
      <c r="AN55" s="1184"/>
      <c r="AO55" s="1184"/>
      <c r="AP55" s="1184"/>
      <c r="AQ55" s="515">
        <v>2620100000</v>
      </c>
      <c r="AR55" s="515">
        <v>2620002429</v>
      </c>
      <c r="AS55" s="575">
        <v>97571</v>
      </c>
      <c r="AT55" s="523">
        <v>0</v>
      </c>
      <c r="AU55" s="515">
        <v>2387237515</v>
      </c>
      <c r="AV55" s="515">
        <v>232764914</v>
      </c>
      <c r="AW55" s="522">
        <v>867152815</v>
      </c>
      <c r="AX55" s="515">
        <v>1520084700</v>
      </c>
      <c r="AY55" s="515">
        <v>867152815</v>
      </c>
      <c r="AZ55" s="516">
        <v>0</v>
      </c>
      <c r="BA55" s="515">
        <v>867152815</v>
      </c>
      <c r="BB55" s="516">
        <v>0</v>
      </c>
      <c r="BC55" s="516">
        <v>0</v>
      </c>
    </row>
    <row r="56" spans="1:55" s="412" customFormat="1" ht="13.5" hidden="1" x14ac:dyDescent="0.2">
      <c r="A56" s="521" t="str">
        <f t="shared" si="7"/>
        <v>A10510</v>
      </c>
      <c r="B56" s="1183" t="s">
        <v>34</v>
      </c>
      <c r="C56" s="1184"/>
      <c r="D56" s="1183" t="s">
        <v>311</v>
      </c>
      <c r="E56" s="1184"/>
      <c r="F56" s="1183" t="s">
        <v>312</v>
      </c>
      <c r="G56" s="1184"/>
      <c r="H56" s="1183" t="s">
        <v>316</v>
      </c>
      <c r="I56" s="1184"/>
      <c r="J56" s="1183"/>
      <c r="K56" s="1184"/>
      <c r="L56" s="1184"/>
      <c r="M56" s="1183"/>
      <c r="N56" s="1184"/>
      <c r="O56" s="1184"/>
      <c r="P56" s="1183"/>
      <c r="Q56" s="1184"/>
      <c r="R56" s="1183"/>
      <c r="S56" s="1184"/>
      <c r="T56" s="1187" t="s">
        <v>227</v>
      </c>
      <c r="U56" s="1184"/>
      <c r="V56" s="1184"/>
      <c r="W56" s="1184"/>
      <c r="X56" s="1184"/>
      <c r="Y56" s="1184"/>
      <c r="Z56" s="1184"/>
      <c r="AA56" s="1184"/>
      <c r="AB56" s="1183" t="s">
        <v>305</v>
      </c>
      <c r="AC56" s="1184"/>
      <c r="AD56" s="1184"/>
      <c r="AE56" s="1184"/>
      <c r="AF56" s="1184"/>
      <c r="AG56" s="1183" t="s">
        <v>306</v>
      </c>
      <c r="AH56" s="1184"/>
      <c r="AI56" s="1184"/>
      <c r="AJ56" s="510" t="s">
        <v>85</v>
      </c>
      <c r="AK56" s="1190" t="s">
        <v>307</v>
      </c>
      <c r="AL56" s="1184"/>
      <c r="AM56" s="1184"/>
      <c r="AN56" s="1184"/>
      <c r="AO56" s="1184"/>
      <c r="AP56" s="1184"/>
      <c r="AQ56" s="511">
        <v>35057916667</v>
      </c>
      <c r="AR56" s="511">
        <v>35057916667</v>
      </c>
      <c r="AS56" s="574">
        <v>0</v>
      </c>
      <c r="AT56" s="619">
        <v>0</v>
      </c>
      <c r="AU56" s="511">
        <v>22396995691</v>
      </c>
      <c r="AV56" s="511">
        <v>12660920976</v>
      </c>
      <c r="AW56" s="618">
        <v>22396995691</v>
      </c>
      <c r="AX56" s="512">
        <v>0</v>
      </c>
      <c r="AY56" s="511">
        <v>22396995691</v>
      </c>
      <c r="AZ56" s="512">
        <v>0</v>
      </c>
      <c r="BA56" s="511">
        <v>22396995691</v>
      </c>
      <c r="BB56" s="512">
        <v>0</v>
      </c>
      <c r="BC56" s="511">
        <v>54019324</v>
      </c>
    </row>
    <row r="57" spans="1:55" s="412" customFormat="1" ht="13.5" hidden="1" x14ac:dyDescent="0.2">
      <c r="A57" s="521" t="str">
        <f t="shared" si="7"/>
        <v>A105110</v>
      </c>
      <c r="B57" s="1183" t="s">
        <v>34</v>
      </c>
      <c r="C57" s="1184"/>
      <c r="D57" s="1183" t="s">
        <v>311</v>
      </c>
      <c r="E57" s="1184"/>
      <c r="F57" s="1183" t="s">
        <v>312</v>
      </c>
      <c r="G57" s="1184"/>
      <c r="H57" s="1183" t="s">
        <v>316</v>
      </c>
      <c r="I57" s="1184"/>
      <c r="J57" s="1183" t="s">
        <v>311</v>
      </c>
      <c r="K57" s="1184"/>
      <c r="L57" s="1184"/>
      <c r="M57" s="1183"/>
      <c r="N57" s="1184"/>
      <c r="O57" s="1184"/>
      <c r="P57" s="1183"/>
      <c r="Q57" s="1184"/>
      <c r="R57" s="1183"/>
      <c r="S57" s="1184"/>
      <c r="T57" s="1187" t="s">
        <v>229</v>
      </c>
      <c r="U57" s="1184"/>
      <c r="V57" s="1184"/>
      <c r="W57" s="1184"/>
      <c r="X57" s="1184"/>
      <c r="Y57" s="1184"/>
      <c r="Z57" s="1184"/>
      <c r="AA57" s="1184"/>
      <c r="AB57" s="1183" t="s">
        <v>305</v>
      </c>
      <c r="AC57" s="1184"/>
      <c r="AD57" s="1184"/>
      <c r="AE57" s="1184"/>
      <c r="AF57" s="1184"/>
      <c r="AG57" s="1183" t="s">
        <v>306</v>
      </c>
      <c r="AH57" s="1184"/>
      <c r="AI57" s="1184"/>
      <c r="AJ57" s="510" t="s">
        <v>85</v>
      </c>
      <c r="AK57" s="1190" t="s">
        <v>307</v>
      </c>
      <c r="AL57" s="1184"/>
      <c r="AM57" s="1184"/>
      <c r="AN57" s="1184"/>
      <c r="AO57" s="1184"/>
      <c r="AP57" s="1184"/>
      <c r="AQ57" s="511">
        <v>17935538469</v>
      </c>
      <c r="AR57" s="511">
        <v>17935538469</v>
      </c>
      <c r="AS57" s="574">
        <v>0</v>
      </c>
      <c r="AT57" s="619">
        <v>0</v>
      </c>
      <c r="AU57" s="511">
        <v>11192019090</v>
      </c>
      <c r="AV57" s="511">
        <v>6743519379</v>
      </c>
      <c r="AW57" s="618">
        <v>11192019090</v>
      </c>
      <c r="AX57" s="512">
        <v>0</v>
      </c>
      <c r="AY57" s="511">
        <v>11192019090</v>
      </c>
      <c r="AZ57" s="512">
        <v>0</v>
      </c>
      <c r="BA57" s="511">
        <v>11192019090</v>
      </c>
      <c r="BB57" s="512">
        <v>0</v>
      </c>
      <c r="BC57" s="511">
        <v>51856991</v>
      </c>
    </row>
    <row r="58" spans="1:55" s="412" customFormat="1" ht="13.5" hidden="1" x14ac:dyDescent="0.2">
      <c r="A58" s="521" t="str">
        <f t="shared" si="7"/>
        <v>A1051110</v>
      </c>
      <c r="B58" s="1194" t="s">
        <v>34</v>
      </c>
      <c r="C58" s="1184"/>
      <c r="D58" s="1194" t="s">
        <v>311</v>
      </c>
      <c r="E58" s="1184"/>
      <c r="F58" s="1194" t="s">
        <v>312</v>
      </c>
      <c r="G58" s="1184"/>
      <c r="H58" s="1194" t="s">
        <v>316</v>
      </c>
      <c r="I58" s="1184"/>
      <c r="J58" s="1194" t="s">
        <v>311</v>
      </c>
      <c r="K58" s="1184"/>
      <c r="L58" s="1184"/>
      <c r="M58" s="1194" t="s">
        <v>311</v>
      </c>
      <c r="N58" s="1184"/>
      <c r="O58" s="1184"/>
      <c r="P58" s="1194"/>
      <c r="Q58" s="1184"/>
      <c r="R58" s="1194"/>
      <c r="S58" s="1184"/>
      <c r="T58" s="1197" t="s">
        <v>49</v>
      </c>
      <c r="U58" s="1184"/>
      <c r="V58" s="1184"/>
      <c r="W58" s="1184"/>
      <c r="X58" s="1184"/>
      <c r="Y58" s="1184"/>
      <c r="Z58" s="1184"/>
      <c r="AA58" s="1184"/>
      <c r="AB58" s="1194" t="s">
        <v>305</v>
      </c>
      <c r="AC58" s="1184"/>
      <c r="AD58" s="1184"/>
      <c r="AE58" s="1184"/>
      <c r="AF58" s="1184"/>
      <c r="AG58" s="1194" t="s">
        <v>306</v>
      </c>
      <c r="AH58" s="1184"/>
      <c r="AI58" s="1184"/>
      <c r="AJ58" s="514" t="s">
        <v>85</v>
      </c>
      <c r="AK58" s="1195" t="s">
        <v>307</v>
      </c>
      <c r="AL58" s="1184"/>
      <c r="AM58" s="1184"/>
      <c r="AN58" s="1184"/>
      <c r="AO58" s="1184"/>
      <c r="AP58" s="1184"/>
      <c r="AQ58" s="515">
        <v>3486406531</v>
      </c>
      <c r="AR58" s="515">
        <v>3486406531</v>
      </c>
      <c r="AS58" s="576">
        <v>0</v>
      </c>
      <c r="AT58" s="523">
        <v>0</v>
      </c>
      <c r="AU58" s="515">
        <v>2533259245</v>
      </c>
      <c r="AV58" s="515">
        <v>953147286</v>
      </c>
      <c r="AW58" s="522">
        <v>2533259245</v>
      </c>
      <c r="AX58" s="516">
        <v>0</v>
      </c>
      <c r="AY58" s="515">
        <v>2533259245</v>
      </c>
      <c r="AZ58" s="516">
        <v>0</v>
      </c>
      <c r="BA58" s="515">
        <v>2533259245</v>
      </c>
      <c r="BB58" s="516">
        <v>0</v>
      </c>
      <c r="BC58" s="515">
        <v>833255</v>
      </c>
    </row>
    <row r="59" spans="1:55" s="412" customFormat="1" ht="13.5" hidden="1" x14ac:dyDescent="0.2">
      <c r="A59" s="521" t="str">
        <f t="shared" si="7"/>
        <v>A1051210</v>
      </c>
      <c r="B59" s="1194" t="s">
        <v>34</v>
      </c>
      <c r="C59" s="1184"/>
      <c r="D59" s="1194" t="s">
        <v>311</v>
      </c>
      <c r="E59" s="1184"/>
      <c r="F59" s="1194" t="s">
        <v>312</v>
      </c>
      <c r="G59" s="1184"/>
      <c r="H59" s="1194" t="s">
        <v>316</v>
      </c>
      <c r="I59" s="1184"/>
      <c r="J59" s="1194" t="s">
        <v>311</v>
      </c>
      <c r="K59" s="1184"/>
      <c r="L59" s="1184"/>
      <c r="M59" s="1194" t="s">
        <v>314</v>
      </c>
      <c r="N59" s="1184"/>
      <c r="O59" s="1184"/>
      <c r="P59" s="1194"/>
      <c r="Q59" s="1184"/>
      <c r="R59" s="1194"/>
      <c r="S59" s="1184"/>
      <c r="T59" s="1197" t="s">
        <v>50</v>
      </c>
      <c r="U59" s="1184"/>
      <c r="V59" s="1184"/>
      <c r="W59" s="1184"/>
      <c r="X59" s="1184"/>
      <c r="Y59" s="1184"/>
      <c r="Z59" s="1184"/>
      <c r="AA59" s="1184"/>
      <c r="AB59" s="1194" t="s">
        <v>305</v>
      </c>
      <c r="AC59" s="1184"/>
      <c r="AD59" s="1184"/>
      <c r="AE59" s="1184"/>
      <c r="AF59" s="1184"/>
      <c r="AG59" s="1194" t="s">
        <v>306</v>
      </c>
      <c r="AH59" s="1184"/>
      <c r="AI59" s="1184"/>
      <c r="AJ59" s="514" t="s">
        <v>85</v>
      </c>
      <c r="AK59" s="1195" t="s">
        <v>307</v>
      </c>
      <c r="AL59" s="1184"/>
      <c r="AM59" s="1184"/>
      <c r="AN59" s="1184"/>
      <c r="AO59" s="1184"/>
      <c r="AP59" s="1184"/>
      <c r="AQ59" s="515">
        <v>1530182979</v>
      </c>
      <c r="AR59" s="515">
        <v>1530182979</v>
      </c>
      <c r="AS59" s="576">
        <v>0</v>
      </c>
      <c r="AT59" s="523">
        <v>0</v>
      </c>
      <c r="AU59" s="515">
        <v>36442676</v>
      </c>
      <c r="AV59" s="515">
        <v>1493740303</v>
      </c>
      <c r="AW59" s="522">
        <v>36442676</v>
      </c>
      <c r="AX59" s="516">
        <v>0</v>
      </c>
      <c r="AY59" s="515">
        <v>36442676</v>
      </c>
      <c r="AZ59" s="516">
        <v>0</v>
      </c>
      <c r="BA59" s="515">
        <v>36442676</v>
      </c>
      <c r="BB59" s="516">
        <v>0</v>
      </c>
      <c r="BC59" s="516">
        <v>0</v>
      </c>
    </row>
    <row r="60" spans="1:55" s="412" customFormat="1" ht="13.5" hidden="1" x14ac:dyDescent="0.2">
      <c r="A60" s="521" t="str">
        <f t="shared" si="7"/>
        <v>A1051310</v>
      </c>
      <c r="B60" s="1194" t="s">
        <v>34</v>
      </c>
      <c r="C60" s="1184"/>
      <c r="D60" s="1194" t="s">
        <v>311</v>
      </c>
      <c r="E60" s="1184"/>
      <c r="F60" s="1194" t="s">
        <v>312</v>
      </c>
      <c r="G60" s="1184"/>
      <c r="H60" s="1194" t="s">
        <v>316</v>
      </c>
      <c r="I60" s="1184"/>
      <c r="J60" s="1194" t="s">
        <v>311</v>
      </c>
      <c r="K60" s="1184"/>
      <c r="L60" s="1184"/>
      <c r="M60" s="1194" t="s">
        <v>321</v>
      </c>
      <c r="N60" s="1184"/>
      <c r="O60" s="1184"/>
      <c r="P60" s="1194"/>
      <c r="Q60" s="1184"/>
      <c r="R60" s="1194"/>
      <c r="S60" s="1184"/>
      <c r="T60" s="1197" t="s">
        <v>51</v>
      </c>
      <c r="U60" s="1184"/>
      <c r="V60" s="1184"/>
      <c r="W60" s="1184"/>
      <c r="X60" s="1184"/>
      <c r="Y60" s="1184"/>
      <c r="Z60" s="1184"/>
      <c r="AA60" s="1184"/>
      <c r="AB60" s="1194" t="s">
        <v>305</v>
      </c>
      <c r="AC60" s="1184"/>
      <c r="AD60" s="1184"/>
      <c r="AE60" s="1184"/>
      <c r="AF60" s="1184"/>
      <c r="AG60" s="1194" t="s">
        <v>306</v>
      </c>
      <c r="AH60" s="1184"/>
      <c r="AI60" s="1184"/>
      <c r="AJ60" s="514" t="s">
        <v>85</v>
      </c>
      <c r="AK60" s="1195" t="s">
        <v>307</v>
      </c>
      <c r="AL60" s="1184"/>
      <c r="AM60" s="1184"/>
      <c r="AN60" s="1184"/>
      <c r="AO60" s="1184"/>
      <c r="AP60" s="1184"/>
      <c r="AQ60" s="515">
        <v>4451871042</v>
      </c>
      <c r="AR60" s="515">
        <v>4451871042</v>
      </c>
      <c r="AS60" s="576">
        <v>0</v>
      </c>
      <c r="AT60" s="523">
        <v>0</v>
      </c>
      <c r="AU60" s="515">
        <v>2990758776</v>
      </c>
      <c r="AV60" s="515">
        <v>1461112266</v>
      </c>
      <c r="AW60" s="522">
        <v>2990758776</v>
      </c>
      <c r="AX60" s="516">
        <v>0</v>
      </c>
      <c r="AY60" s="515">
        <v>2990758776</v>
      </c>
      <c r="AZ60" s="516">
        <v>0</v>
      </c>
      <c r="BA60" s="515">
        <v>2990758776</v>
      </c>
      <c r="BB60" s="516">
        <v>0</v>
      </c>
      <c r="BC60" s="515">
        <v>362224</v>
      </c>
    </row>
    <row r="61" spans="1:55" s="412" customFormat="1" ht="13.5" hidden="1" x14ac:dyDescent="0.2">
      <c r="A61" s="521" t="str">
        <f t="shared" si="7"/>
        <v>A1051410</v>
      </c>
      <c r="B61" s="1194" t="s">
        <v>34</v>
      </c>
      <c r="C61" s="1184"/>
      <c r="D61" s="1194" t="s">
        <v>311</v>
      </c>
      <c r="E61" s="1184"/>
      <c r="F61" s="1194" t="s">
        <v>312</v>
      </c>
      <c r="G61" s="1184"/>
      <c r="H61" s="1194" t="s">
        <v>316</v>
      </c>
      <c r="I61" s="1184"/>
      <c r="J61" s="1194" t="s">
        <v>311</v>
      </c>
      <c r="K61" s="1184"/>
      <c r="L61" s="1184"/>
      <c r="M61" s="1194" t="s">
        <v>315</v>
      </c>
      <c r="N61" s="1184"/>
      <c r="O61" s="1184"/>
      <c r="P61" s="1194"/>
      <c r="Q61" s="1184"/>
      <c r="R61" s="1194"/>
      <c r="S61" s="1184"/>
      <c r="T61" s="1197" t="s">
        <v>52</v>
      </c>
      <c r="U61" s="1184"/>
      <c r="V61" s="1184"/>
      <c r="W61" s="1184"/>
      <c r="X61" s="1184"/>
      <c r="Y61" s="1184"/>
      <c r="Z61" s="1184"/>
      <c r="AA61" s="1184"/>
      <c r="AB61" s="1194" t="s">
        <v>305</v>
      </c>
      <c r="AC61" s="1184"/>
      <c r="AD61" s="1184"/>
      <c r="AE61" s="1184"/>
      <c r="AF61" s="1184"/>
      <c r="AG61" s="1194" t="s">
        <v>306</v>
      </c>
      <c r="AH61" s="1184"/>
      <c r="AI61" s="1184"/>
      <c r="AJ61" s="514" t="s">
        <v>85</v>
      </c>
      <c r="AK61" s="1195" t="s">
        <v>307</v>
      </c>
      <c r="AL61" s="1184"/>
      <c r="AM61" s="1184"/>
      <c r="AN61" s="1184"/>
      <c r="AO61" s="1184"/>
      <c r="AP61" s="1184"/>
      <c r="AQ61" s="515">
        <v>7532131228</v>
      </c>
      <c r="AR61" s="515">
        <v>7532131228</v>
      </c>
      <c r="AS61" s="576">
        <v>0</v>
      </c>
      <c r="AT61" s="523">
        <v>0</v>
      </c>
      <c r="AU61" s="515">
        <v>4989157318</v>
      </c>
      <c r="AV61" s="515">
        <v>2542973910</v>
      </c>
      <c r="AW61" s="522">
        <v>4989157318</v>
      </c>
      <c r="AX61" s="516">
        <v>0</v>
      </c>
      <c r="AY61" s="515">
        <v>4989157318</v>
      </c>
      <c r="AZ61" s="516">
        <v>0</v>
      </c>
      <c r="BA61" s="515">
        <v>4989157318</v>
      </c>
      <c r="BB61" s="516">
        <v>0</v>
      </c>
      <c r="BC61" s="515">
        <v>50661512</v>
      </c>
    </row>
    <row r="62" spans="1:55" s="412" customFormat="1" ht="13.5" hidden="1" x14ac:dyDescent="0.2">
      <c r="A62" s="521" t="str">
        <f t="shared" si="7"/>
        <v>A1051510</v>
      </c>
      <c r="B62" s="1194" t="s">
        <v>34</v>
      </c>
      <c r="C62" s="1184"/>
      <c r="D62" s="1194" t="s">
        <v>311</v>
      </c>
      <c r="E62" s="1184"/>
      <c r="F62" s="1194" t="s">
        <v>312</v>
      </c>
      <c r="G62" s="1184"/>
      <c r="H62" s="1194" t="s">
        <v>316</v>
      </c>
      <c r="I62" s="1184"/>
      <c r="J62" s="1194" t="s">
        <v>311</v>
      </c>
      <c r="K62" s="1184"/>
      <c r="L62" s="1184"/>
      <c r="M62" s="1194" t="s">
        <v>316</v>
      </c>
      <c r="N62" s="1184"/>
      <c r="O62" s="1184"/>
      <c r="P62" s="1194"/>
      <c r="Q62" s="1184"/>
      <c r="R62" s="1194"/>
      <c r="S62" s="1184"/>
      <c r="T62" s="1197" t="s">
        <v>53</v>
      </c>
      <c r="U62" s="1184"/>
      <c r="V62" s="1184"/>
      <c r="W62" s="1184"/>
      <c r="X62" s="1184"/>
      <c r="Y62" s="1184"/>
      <c r="Z62" s="1184"/>
      <c r="AA62" s="1184"/>
      <c r="AB62" s="1194" t="s">
        <v>305</v>
      </c>
      <c r="AC62" s="1184"/>
      <c r="AD62" s="1184"/>
      <c r="AE62" s="1184"/>
      <c r="AF62" s="1184"/>
      <c r="AG62" s="1194" t="s">
        <v>306</v>
      </c>
      <c r="AH62" s="1184"/>
      <c r="AI62" s="1184"/>
      <c r="AJ62" s="514" t="s">
        <v>85</v>
      </c>
      <c r="AK62" s="1195" t="s">
        <v>307</v>
      </c>
      <c r="AL62" s="1184"/>
      <c r="AM62" s="1184"/>
      <c r="AN62" s="1184"/>
      <c r="AO62" s="1184"/>
      <c r="AP62" s="1184"/>
      <c r="AQ62" s="515">
        <v>934946689</v>
      </c>
      <c r="AR62" s="515">
        <v>934946689</v>
      </c>
      <c r="AS62" s="576">
        <v>0</v>
      </c>
      <c r="AT62" s="523">
        <v>0</v>
      </c>
      <c r="AU62" s="515">
        <v>642401075</v>
      </c>
      <c r="AV62" s="515">
        <v>292545614</v>
      </c>
      <c r="AW62" s="522">
        <v>642401075</v>
      </c>
      <c r="AX62" s="516">
        <v>0</v>
      </c>
      <c r="AY62" s="515">
        <v>642401075</v>
      </c>
      <c r="AZ62" s="516">
        <v>0</v>
      </c>
      <c r="BA62" s="515">
        <v>642401075</v>
      </c>
      <c r="BB62" s="516">
        <v>0</v>
      </c>
      <c r="BC62" s="516">
        <v>0</v>
      </c>
    </row>
    <row r="63" spans="1:55" s="412" customFormat="1" ht="13.5" hidden="1" x14ac:dyDescent="0.2">
      <c r="A63" s="521" t="str">
        <f t="shared" si="7"/>
        <v>A105210</v>
      </c>
      <c r="B63" s="1183" t="s">
        <v>34</v>
      </c>
      <c r="C63" s="1184"/>
      <c r="D63" s="1183" t="s">
        <v>311</v>
      </c>
      <c r="E63" s="1184"/>
      <c r="F63" s="1183" t="s">
        <v>312</v>
      </c>
      <c r="G63" s="1184"/>
      <c r="H63" s="1183" t="s">
        <v>316</v>
      </c>
      <c r="I63" s="1184"/>
      <c r="J63" s="1183" t="s">
        <v>314</v>
      </c>
      <c r="K63" s="1184"/>
      <c r="L63" s="1184"/>
      <c r="M63" s="1183"/>
      <c r="N63" s="1184"/>
      <c r="O63" s="1184"/>
      <c r="P63" s="1183"/>
      <c r="Q63" s="1184"/>
      <c r="R63" s="1183"/>
      <c r="S63" s="1184"/>
      <c r="T63" s="1187" t="s">
        <v>323</v>
      </c>
      <c r="U63" s="1184"/>
      <c r="V63" s="1184"/>
      <c r="W63" s="1184"/>
      <c r="X63" s="1184"/>
      <c r="Y63" s="1184"/>
      <c r="Z63" s="1184"/>
      <c r="AA63" s="1184"/>
      <c r="AB63" s="1183" t="s">
        <v>305</v>
      </c>
      <c r="AC63" s="1184"/>
      <c r="AD63" s="1184"/>
      <c r="AE63" s="1184"/>
      <c r="AF63" s="1184"/>
      <c r="AG63" s="1183" t="s">
        <v>306</v>
      </c>
      <c r="AH63" s="1184"/>
      <c r="AI63" s="1184"/>
      <c r="AJ63" s="510" t="s">
        <v>85</v>
      </c>
      <c r="AK63" s="1190" t="s">
        <v>307</v>
      </c>
      <c r="AL63" s="1184"/>
      <c r="AM63" s="1184"/>
      <c r="AN63" s="1184"/>
      <c r="AO63" s="1184"/>
      <c r="AP63" s="1184"/>
      <c r="AQ63" s="511">
        <v>12419953098</v>
      </c>
      <c r="AR63" s="511">
        <v>12419953098</v>
      </c>
      <c r="AS63" s="574">
        <v>0</v>
      </c>
      <c r="AT63" s="619">
        <v>0</v>
      </c>
      <c r="AU63" s="511">
        <v>7938810001</v>
      </c>
      <c r="AV63" s="511">
        <v>4481143097</v>
      </c>
      <c r="AW63" s="618">
        <v>7938810001</v>
      </c>
      <c r="AX63" s="512">
        <v>0</v>
      </c>
      <c r="AY63" s="511">
        <v>7938810001</v>
      </c>
      <c r="AZ63" s="512">
        <v>0</v>
      </c>
      <c r="BA63" s="511">
        <v>7938810001</v>
      </c>
      <c r="BB63" s="512">
        <v>0</v>
      </c>
      <c r="BC63" s="511">
        <v>2162333</v>
      </c>
    </row>
    <row r="64" spans="1:55" s="412" customFormat="1" ht="13.5" hidden="1" x14ac:dyDescent="0.2">
      <c r="A64" s="521" t="str">
        <f t="shared" si="7"/>
        <v>A1052110</v>
      </c>
      <c r="B64" s="1194" t="s">
        <v>34</v>
      </c>
      <c r="C64" s="1184"/>
      <c r="D64" s="1194" t="s">
        <v>311</v>
      </c>
      <c r="E64" s="1184"/>
      <c r="F64" s="1194" t="s">
        <v>312</v>
      </c>
      <c r="G64" s="1184"/>
      <c r="H64" s="1194" t="s">
        <v>316</v>
      </c>
      <c r="I64" s="1184"/>
      <c r="J64" s="1194" t="s">
        <v>314</v>
      </c>
      <c r="K64" s="1184"/>
      <c r="L64" s="1184"/>
      <c r="M64" s="1194" t="s">
        <v>311</v>
      </c>
      <c r="N64" s="1184"/>
      <c r="O64" s="1184"/>
      <c r="P64" s="1194"/>
      <c r="Q64" s="1184"/>
      <c r="R64" s="1194"/>
      <c r="S64" s="1184"/>
      <c r="T64" s="1197" t="s">
        <v>54</v>
      </c>
      <c r="U64" s="1184"/>
      <c r="V64" s="1184"/>
      <c r="W64" s="1184"/>
      <c r="X64" s="1184"/>
      <c r="Y64" s="1184"/>
      <c r="Z64" s="1184"/>
      <c r="AA64" s="1184"/>
      <c r="AB64" s="1194" t="s">
        <v>305</v>
      </c>
      <c r="AC64" s="1184"/>
      <c r="AD64" s="1184"/>
      <c r="AE64" s="1184"/>
      <c r="AF64" s="1184"/>
      <c r="AG64" s="1194" t="s">
        <v>306</v>
      </c>
      <c r="AH64" s="1184"/>
      <c r="AI64" s="1184"/>
      <c r="AJ64" s="514" t="s">
        <v>85</v>
      </c>
      <c r="AK64" s="1195" t="s">
        <v>307</v>
      </c>
      <c r="AL64" s="1184"/>
      <c r="AM64" s="1184"/>
      <c r="AN64" s="1184"/>
      <c r="AO64" s="1184"/>
      <c r="AP64" s="1184"/>
      <c r="AQ64" s="515">
        <v>119144700</v>
      </c>
      <c r="AR64" s="515">
        <v>119144700</v>
      </c>
      <c r="AS64" s="576">
        <v>0</v>
      </c>
      <c r="AT64" s="523">
        <v>0</v>
      </c>
      <c r="AU64" s="515">
        <v>77768100</v>
      </c>
      <c r="AV64" s="515">
        <v>41376600</v>
      </c>
      <c r="AW64" s="522">
        <v>77768100</v>
      </c>
      <c r="AX64" s="516">
        <v>0</v>
      </c>
      <c r="AY64" s="515">
        <v>77768100</v>
      </c>
      <c r="AZ64" s="516">
        <v>0</v>
      </c>
      <c r="BA64" s="515">
        <v>77768100</v>
      </c>
      <c r="BB64" s="516">
        <v>0</v>
      </c>
      <c r="BC64" s="516">
        <v>0</v>
      </c>
    </row>
    <row r="65" spans="1:55" s="412" customFormat="1" ht="13.5" hidden="1" x14ac:dyDescent="0.2">
      <c r="A65" s="521" t="str">
        <f t="shared" si="7"/>
        <v>A1052210</v>
      </c>
      <c r="B65" s="1194" t="s">
        <v>34</v>
      </c>
      <c r="C65" s="1184"/>
      <c r="D65" s="1194" t="s">
        <v>311</v>
      </c>
      <c r="E65" s="1184"/>
      <c r="F65" s="1194" t="s">
        <v>312</v>
      </c>
      <c r="G65" s="1184"/>
      <c r="H65" s="1194" t="s">
        <v>316</v>
      </c>
      <c r="I65" s="1184"/>
      <c r="J65" s="1194" t="s">
        <v>314</v>
      </c>
      <c r="K65" s="1184"/>
      <c r="L65" s="1184"/>
      <c r="M65" s="1194" t="s">
        <v>314</v>
      </c>
      <c r="N65" s="1184"/>
      <c r="O65" s="1184"/>
      <c r="P65" s="1194"/>
      <c r="Q65" s="1184"/>
      <c r="R65" s="1194"/>
      <c r="S65" s="1184"/>
      <c r="T65" s="1197" t="s">
        <v>55</v>
      </c>
      <c r="U65" s="1184"/>
      <c r="V65" s="1184"/>
      <c r="W65" s="1184"/>
      <c r="X65" s="1184"/>
      <c r="Y65" s="1184"/>
      <c r="Z65" s="1184"/>
      <c r="AA65" s="1184"/>
      <c r="AB65" s="1194" t="s">
        <v>305</v>
      </c>
      <c r="AC65" s="1184"/>
      <c r="AD65" s="1184"/>
      <c r="AE65" s="1184"/>
      <c r="AF65" s="1184"/>
      <c r="AG65" s="1194" t="s">
        <v>306</v>
      </c>
      <c r="AH65" s="1184"/>
      <c r="AI65" s="1184"/>
      <c r="AJ65" s="514" t="s">
        <v>85</v>
      </c>
      <c r="AK65" s="1195" t="s">
        <v>307</v>
      </c>
      <c r="AL65" s="1184"/>
      <c r="AM65" s="1184"/>
      <c r="AN65" s="1184"/>
      <c r="AO65" s="1184"/>
      <c r="AP65" s="1184"/>
      <c r="AQ65" s="515">
        <v>5697403045</v>
      </c>
      <c r="AR65" s="515">
        <v>5697403045</v>
      </c>
      <c r="AS65" s="576">
        <v>0</v>
      </c>
      <c r="AT65" s="523">
        <v>0</v>
      </c>
      <c r="AU65" s="515">
        <v>3628155698</v>
      </c>
      <c r="AV65" s="515">
        <v>2069247347</v>
      </c>
      <c r="AW65" s="522">
        <v>3628155698</v>
      </c>
      <c r="AX65" s="516">
        <v>0</v>
      </c>
      <c r="AY65" s="515">
        <v>3628155698</v>
      </c>
      <c r="AZ65" s="516">
        <v>0</v>
      </c>
      <c r="BA65" s="515">
        <v>3628155698</v>
      </c>
      <c r="BB65" s="516">
        <v>0</v>
      </c>
      <c r="BC65" s="516">
        <v>0</v>
      </c>
    </row>
    <row r="66" spans="1:55" s="412" customFormat="1" ht="13.5" hidden="1" x14ac:dyDescent="0.2">
      <c r="A66" s="521" t="str">
        <f t="shared" si="7"/>
        <v>A1052310</v>
      </c>
      <c r="B66" s="1194" t="s">
        <v>34</v>
      </c>
      <c r="C66" s="1184"/>
      <c r="D66" s="1194" t="s">
        <v>311</v>
      </c>
      <c r="E66" s="1184"/>
      <c r="F66" s="1194" t="s">
        <v>312</v>
      </c>
      <c r="G66" s="1184"/>
      <c r="H66" s="1194" t="s">
        <v>316</v>
      </c>
      <c r="I66" s="1184"/>
      <c r="J66" s="1194" t="s">
        <v>314</v>
      </c>
      <c r="K66" s="1184"/>
      <c r="L66" s="1184"/>
      <c r="M66" s="1194" t="s">
        <v>321</v>
      </c>
      <c r="N66" s="1184"/>
      <c r="O66" s="1184"/>
      <c r="P66" s="1194"/>
      <c r="Q66" s="1184"/>
      <c r="R66" s="1194"/>
      <c r="S66" s="1184"/>
      <c r="T66" s="1197" t="s">
        <v>56</v>
      </c>
      <c r="U66" s="1184"/>
      <c r="V66" s="1184"/>
      <c r="W66" s="1184"/>
      <c r="X66" s="1184"/>
      <c r="Y66" s="1184"/>
      <c r="Z66" s="1184"/>
      <c r="AA66" s="1184"/>
      <c r="AB66" s="1194" t="s">
        <v>305</v>
      </c>
      <c r="AC66" s="1184"/>
      <c r="AD66" s="1184"/>
      <c r="AE66" s="1184"/>
      <c r="AF66" s="1184"/>
      <c r="AG66" s="1194" t="s">
        <v>306</v>
      </c>
      <c r="AH66" s="1184"/>
      <c r="AI66" s="1184"/>
      <c r="AJ66" s="514" t="s">
        <v>85</v>
      </c>
      <c r="AK66" s="1195" t="s">
        <v>307</v>
      </c>
      <c r="AL66" s="1184"/>
      <c r="AM66" s="1184"/>
      <c r="AN66" s="1184"/>
      <c r="AO66" s="1184"/>
      <c r="AP66" s="1184"/>
      <c r="AQ66" s="515">
        <v>6528258063</v>
      </c>
      <c r="AR66" s="515">
        <v>6528258063</v>
      </c>
      <c r="AS66" s="576">
        <v>0</v>
      </c>
      <c r="AT66" s="523">
        <v>0</v>
      </c>
      <c r="AU66" s="515">
        <v>4186015903</v>
      </c>
      <c r="AV66" s="515">
        <v>2342242160</v>
      </c>
      <c r="AW66" s="522">
        <v>4186015903</v>
      </c>
      <c r="AX66" s="516">
        <v>0</v>
      </c>
      <c r="AY66" s="515">
        <v>4186015903</v>
      </c>
      <c r="AZ66" s="516">
        <v>0</v>
      </c>
      <c r="BA66" s="515">
        <v>4186015903</v>
      </c>
      <c r="BB66" s="516">
        <v>0</v>
      </c>
      <c r="BC66" s="515">
        <v>2162333</v>
      </c>
    </row>
    <row r="67" spans="1:55" s="412" customFormat="1" ht="13.5" hidden="1" x14ac:dyDescent="0.2">
      <c r="A67" s="521" t="str">
        <f t="shared" si="7"/>
        <v>A1052610</v>
      </c>
      <c r="B67" s="1194" t="s">
        <v>34</v>
      </c>
      <c r="C67" s="1184"/>
      <c r="D67" s="1194" t="s">
        <v>311</v>
      </c>
      <c r="E67" s="1184"/>
      <c r="F67" s="1194" t="s">
        <v>312</v>
      </c>
      <c r="G67" s="1184"/>
      <c r="H67" s="1194" t="s">
        <v>316</v>
      </c>
      <c r="I67" s="1184"/>
      <c r="J67" s="1194" t="s">
        <v>314</v>
      </c>
      <c r="K67" s="1184"/>
      <c r="L67" s="1184"/>
      <c r="M67" s="1194" t="s">
        <v>324</v>
      </c>
      <c r="N67" s="1184"/>
      <c r="O67" s="1184"/>
      <c r="P67" s="1194"/>
      <c r="Q67" s="1184"/>
      <c r="R67" s="1194"/>
      <c r="S67" s="1184"/>
      <c r="T67" s="1197" t="s">
        <v>57</v>
      </c>
      <c r="U67" s="1184"/>
      <c r="V67" s="1184"/>
      <c r="W67" s="1184"/>
      <c r="X67" s="1184"/>
      <c r="Y67" s="1184"/>
      <c r="Z67" s="1184"/>
      <c r="AA67" s="1184"/>
      <c r="AB67" s="1194" t="s">
        <v>305</v>
      </c>
      <c r="AC67" s="1184"/>
      <c r="AD67" s="1184"/>
      <c r="AE67" s="1184"/>
      <c r="AF67" s="1184"/>
      <c r="AG67" s="1194" t="s">
        <v>306</v>
      </c>
      <c r="AH67" s="1184"/>
      <c r="AI67" s="1184"/>
      <c r="AJ67" s="514" t="s">
        <v>85</v>
      </c>
      <c r="AK67" s="1195" t="s">
        <v>307</v>
      </c>
      <c r="AL67" s="1184"/>
      <c r="AM67" s="1184"/>
      <c r="AN67" s="1184"/>
      <c r="AO67" s="1184"/>
      <c r="AP67" s="1184"/>
      <c r="AQ67" s="515">
        <v>75147290</v>
      </c>
      <c r="AR67" s="515">
        <v>75147290</v>
      </c>
      <c r="AS67" s="576">
        <v>0</v>
      </c>
      <c r="AT67" s="523">
        <v>0</v>
      </c>
      <c r="AU67" s="515">
        <v>46870300</v>
      </c>
      <c r="AV67" s="515">
        <v>28276990</v>
      </c>
      <c r="AW67" s="522">
        <v>46870300</v>
      </c>
      <c r="AX67" s="516">
        <v>0</v>
      </c>
      <c r="AY67" s="515">
        <v>46870300</v>
      </c>
      <c r="AZ67" s="516">
        <v>0</v>
      </c>
      <c r="BA67" s="515">
        <v>46870300</v>
      </c>
      <c r="BB67" s="516">
        <v>0</v>
      </c>
      <c r="BC67" s="516">
        <v>0</v>
      </c>
    </row>
    <row r="68" spans="1:55" s="412" customFormat="1" ht="13.5" hidden="1" x14ac:dyDescent="0.2">
      <c r="A68" s="521" t="str">
        <f t="shared" si="7"/>
        <v>A105610</v>
      </c>
      <c r="B68" s="1194" t="s">
        <v>34</v>
      </c>
      <c r="C68" s="1184"/>
      <c r="D68" s="1194" t="s">
        <v>311</v>
      </c>
      <c r="E68" s="1184"/>
      <c r="F68" s="1194" t="s">
        <v>312</v>
      </c>
      <c r="G68" s="1184"/>
      <c r="H68" s="1194" t="s">
        <v>316</v>
      </c>
      <c r="I68" s="1184"/>
      <c r="J68" s="1194" t="s">
        <v>324</v>
      </c>
      <c r="K68" s="1184"/>
      <c r="L68" s="1184"/>
      <c r="M68" s="1194"/>
      <c r="N68" s="1184"/>
      <c r="O68" s="1184"/>
      <c r="P68" s="1194"/>
      <c r="Q68" s="1184"/>
      <c r="R68" s="1194"/>
      <c r="S68" s="1184"/>
      <c r="T68" s="1197" t="s">
        <v>58</v>
      </c>
      <c r="U68" s="1184"/>
      <c r="V68" s="1184"/>
      <c r="W68" s="1184"/>
      <c r="X68" s="1184"/>
      <c r="Y68" s="1184"/>
      <c r="Z68" s="1184"/>
      <c r="AA68" s="1184"/>
      <c r="AB68" s="1194" t="s">
        <v>305</v>
      </c>
      <c r="AC68" s="1184"/>
      <c r="AD68" s="1184"/>
      <c r="AE68" s="1184"/>
      <c r="AF68" s="1184"/>
      <c r="AG68" s="1194" t="s">
        <v>306</v>
      </c>
      <c r="AH68" s="1184"/>
      <c r="AI68" s="1184"/>
      <c r="AJ68" s="514" t="s">
        <v>85</v>
      </c>
      <c r="AK68" s="1195" t="s">
        <v>307</v>
      </c>
      <c r="AL68" s="1184"/>
      <c r="AM68" s="1184"/>
      <c r="AN68" s="1184"/>
      <c r="AO68" s="1184"/>
      <c r="AP68" s="1184"/>
      <c r="AQ68" s="515">
        <v>2721591300</v>
      </c>
      <c r="AR68" s="515">
        <v>2721591300</v>
      </c>
      <c r="AS68" s="576">
        <v>0</v>
      </c>
      <c r="AT68" s="523">
        <v>0</v>
      </c>
      <c r="AU68" s="515">
        <v>1958961000</v>
      </c>
      <c r="AV68" s="515">
        <v>762630300</v>
      </c>
      <c r="AW68" s="522">
        <v>1958961000</v>
      </c>
      <c r="AX68" s="516">
        <v>0</v>
      </c>
      <c r="AY68" s="515">
        <v>1958961000</v>
      </c>
      <c r="AZ68" s="516">
        <v>0</v>
      </c>
      <c r="BA68" s="515">
        <v>1958961000</v>
      </c>
      <c r="BB68" s="516">
        <v>0</v>
      </c>
      <c r="BC68" s="516">
        <v>0</v>
      </c>
    </row>
    <row r="69" spans="1:55" s="412" customFormat="1" ht="13.5" hidden="1" x14ac:dyDescent="0.2">
      <c r="A69" s="521" t="str">
        <f t="shared" si="7"/>
        <v>A105710</v>
      </c>
      <c r="B69" s="1194" t="s">
        <v>34</v>
      </c>
      <c r="C69" s="1184"/>
      <c r="D69" s="1194" t="s">
        <v>311</v>
      </c>
      <c r="E69" s="1184"/>
      <c r="F69" s="1194" t="s">
        <v>312</v>
      </c>
      <c r="G69" s="1184"/>
      <c r="H69" s="1194" t="s">
        <v>316</v>
      </c>
      <c r="I69" s="1184"/>
      <c r="J69" s="1194" t="s">
        <v>325</v>
      </c>
      <c r="K69" s="1184"/>
      <c r="L69" s="1184"/>
      <c r="M69" s="1194"/>
      <c r="N69" s="1184"/>
      <c r="O69" s="1184"/>
      <c r="P69" s="1194"/>
      <c r="Q69" s="1184"/>
      <c r="R69" s="1194"/>
      <c r="S69" s="1184"/>
      <c r="T69" s="1197" t="s">
        <v>59</v>
      </c>
      <c r="U69" s="1184"/>
      <c r="V69" s="1184"/>
      <c r="W69" s="1184"/>
      <c r="X69" s="1184"/>
      <c r="Y69" s="1184"/>
      <c r="Z69" s="1184"/>
      <c r="AA69" s="1184"/>
      <c r="AB69" s="1194" t="s">
        <v>305</v>
      </c>
      <c r="AC69" s="1184"/>
      <c r="AD69" s="1184"/>
      <c r="AE69" s="1184"/>
      <c r="AF69" s="1184"/>
      <c r="AG69" s="1194" t="s">
        <v>306</v>
      </c>
      <c r="AH69" s="1184"/>
      <c r="AI69" s="1184"/>
      <c r="AJ69" s="514" t="s">
        <v>85</v>
      </c>
      <c r="AK69" s="1195" t="s">
        <v>307</v>
      </c>
      <c r="AL69" s="1184"/>
      <c r="AM69" s="1184"/>
      <c r="AN69" s="1184"/>
      <c r="AO69" s="1184"/>
      <c r="AP69" s="1184"/>
      <c r="AQ69" s="515">
        <v>520219400</v>
      </c>
      <c r="AR69" s="515">
        <v>520219400</v>
      </c>
      <c r="AS69" s="576">
        <v>0</v>
      </c>
      <c r="AT69" s="523">
        <v>0</v>
      </c>
      <c r="AU69" s="515">
        <v>326924400</v>
      </c>
      <c r="AV69" s="515">
        <v>193295000</v>
      </c>
      <c r="AW69" s="522">
        <v>326924400</v>
      </c>
      <c r="AX69" s="516">
        <v>0</v>
      </c>
      <c r="AY69" s="515">
        <v>326924400</v>
      </c>
      <c r="AZ69" s="516">
        <v>0</v>
      </c>
      <c r="BA69" s="515">
        <v>326924400</v>
      </c>
      <c r="BB69" s="516">
        <v>0</v>
      </c>
      <c r="BC69" s="516">
        <v>0</v>
      </c>
    </row>
    <row r="70" spans="1:55" s="412" customFormat="1" ht="13.5" hidden="1" x14ac:dyDescent="0.2">
      <c r="A70" s="521" t="str">
        <f t="shared" si="7"/>
        <v>A105810</v>
      </c>
      <c r="B70" s="1194" t="s">
        <v>34</v>
      </c>
      <c r="C70" s="1184"/>
      <c r="D70" s="1194" t="s">
        <v>311</v>
      </c>
      <c r="E70" s="1184"/>
      <c r="F70" s="1194" t="s">
        <v>312</v>
      </c>
      <c r="G70" s="1184"/>
      <c r="H70" s="1194" t="s">
        <v>316</v>
      </c>
      <c r="I70" s="1184"/>
      <c r="J70" s="1194" t="s">
        <v>326</v>
      </c>
      <c r="K70" s="1184"/>
      <c r="L70" s="1184"/>
      <c r="M70" s="1194"/>
      <c r="N70" s="1184"/>
      <c r="O70" s="1184"/>
      <c r="P70" s="1194"/>
      <c r="Q70" s="1184"/>
      <c r="R70" s="1194"/>
      <c r="S70" s="1184"/>
      <c r="T70" s="1197" t="s">
        <v>60</v>
      </c>
      <c r="U70" s="1184"/>
      <c r="V70" s="1184"/>
      <c r="W70" s="1184"/>
      <c r="X70" s="1184"/>
      <c r="Y70" s="1184"/>
      <c r="Z70" s="1184"/>
      <c r="AA70" s="1184"/>
      <c r="AB70" s="1194" t="s">
        <v>305</v>
      </c>
      <c r="AC70" s="1184"/>
      <c r="AD70" s="1184"/>
      <c r="AE70" s="1184"/>
      <c r="AF70" s="1184"/>
      <c r="AG70" s="1194" t="s">
        <v>306</v>
      </c>
      <c r="AH70" s="1184"/>
      <c r="AI70" s="1184"/>
      <c r="AJ70" s="514" t="s">
        <v>85</v>
      </c>
      <c r="AK70" s="1195" t="s">
        <v>307</v>
      </c>
      <c r="AL70" s="1184"/>
      <c r="AM70" s="1184"/>
      <c r="AN70" s="1184"/>
      <c r="AO70" s="1184"/>
      <c r="AP70" s="1184"/>
      <c r="AQ70" s="515">
        <v>520219400</v>
      </c>
      <c r="AR70" s="515">
        <v>520219400</v>
      </c>
      <c r="AS70" s="576">
        <v>0</v>
      </c>
      <c r="AT70" s="523">
        <v>0</v>
      </c>
      <c r="AU70" s="515">
        <v>326924400</v>
      </c>
      <c r="AV70" s="515">
        <v>193295000</v>
      </c>
      <c r="AW70" s="522">
        <v>326924400</v>
      </c>
      <c r="AX70" s="516">
        <v>0</v>
      </c>
      <c r="AY70" s="515">
        <v>326924400</v>
      </c>
      <c r="AZ70" s="516">
        <v>0</v>
      </c>
      <c r="BA70" s="515">
        <v>326924400</v>
      </c>
      <c r="BB70" s="516">
        <v>0</v>
      </c>
      <c r="BC70" s="516">
        <v>0</v>
      </c>
    </row>
    <row r="71" spans="1:55" s="412" customFormat="1" ht="13.5" hidden="1" x14ac:dyDescent="0.2">
      <c r="A71" s="521" t="str">
        <f t="shared" si="7"/>
        <v>A105910</v>
      </c>
      <c r="B71" s="1194" t="s">
        <v>34</v>
      </c>
      <c r="C71" s="1184"/>
      <c r="D71" s="1194" t="s">
        <v>311</v>
      </c>
      <c r="E71" s="1184"/>
      <c r="F71" s="1194" t="s">
        <v>312</v>
      </c>
      <c r="G71" s="1184"/>
      <c r="H71" s="1194" t="s">
        <v>316</v>
      </c>
      <c r="I71" s="1184"/>
      <c r="J71" s="1194" t="s">
        <v>320</v>
      </c>
      <c r="K71" s="1184"/>
      <c r="L71" s="1184"/>
      <c r="M71" s="1194"/>
      <c r="N71" s="1184"/>
      <c r="O71" s="1184"/>
      <c r="P71" s="1194"/>
      <c r="Q71" s="1184"/>
      <c r="R71" s="1194"/>
      <c r="S71" s="1184"/>
      <c r="T71" s="1197" t="s">
        <v>61</v>
      </c>
      <c r="U71" s="1184"/>
      <c r="V71" s="1184"/>
      <c r="W71" s="1184"/>
      <c r="X71" s="1184"/>
      <c r="Y71" s="1184"/>
      <c r="Z71" s="1184"/>
      <c r="AA71" s="1184"/>
      <c r="AB71" s="1194" t="s">
        <v>305</v>
      </c>
      <c r="AC71" s="1184"/>
      <c r="AD71" s="1184"/>
      <c r="AE71" s="1184"/>
      <c r="AF71" s="1184"/>
      <c r="AG71" s="1194" t="s">
        <v>306</v>
      </c>
      <c r="AH71" s="1184"/>
      <c r="AI71" s="1184"/>
      <c r="AJ71" s="514" t="s">
        <v>85</v>
      </c>
      <c r="AK71" s="1195" t="s">
        <v>307</v>
      </c>
      <c r="AL71" s="1184"/>
      <c r="AM71" s="1184"/>
      <c r="AN71" s="1184"/>
      <c r="AO71" s="1184"/>
      <c r="AP71" s="1184"/>
      <c r="AQ71" s="515">
        <v>940395000</v>
      </c>
      <c r="AR71" s="515">
        <v>940395000</v>
      </c>
      <c r="AS71" s="576">
        <v>0</v>
      </c>
      <c r="AT71" s="523">
        <v>0</v>
      </c>
      <c r="AU71" s="515">
        <v>653356800</v>
      </c>
      <c r="AV71" s="515">
        <v>287038200</v>
      </c>
      <c r="AW71" s="522">
        <v>653356800</v>
      </c>
      <c r="AX71" s="516">
        <v>0</v>
      </c>
      <c r="AY71" s="515">
        <v>653356800</v>
      </c>
      <c r="AZ71" s="516">
        <v>0</v>
      </c>
      <c r="BA71" s="515">
        <v>653356800</v>
      </c>
      <c r="BB71" s="516">
        <v>0</v>
      </c>
      <c r="BC71" s="516">
        <v>0</v>
      </c>
    </row>
    <row r="72" spans="1:55" s="500" customFormat="1" ht="12.75" x14ac:dyDescent="0.2">
      <c r="A72" s="521" t="str">
        <f t="shared" si="7"/>
        <v>A210</v>
      </c>
      <c r="B72" s="1172" t="s">
        <v>34</v>
      </c>
      <c r="C72" s="1173"/>
      <c r="D72" s="1172" t="s">
        <v>314</v>
      </c>
      <c r="E72" s="1173"/>
      <c r="F72" s="1172"/>
      <c r="G72" s="1173"/>
      <c r="H72" s="1172"/>
      <c r="I72" s="1173"/>
      <c r="J72" s="1172"/>
      <c r="K72" s="1173"/>
      <c r="L72" s="1173"/>
      <c r="M72" s="1172"/>
      <c r="N72" s="1173"/>
      <c r="O72" s="1173"/>
      <c r="P72" s="1172"/>
      <c r="Q72" s="1173"/>
      <c r="R72" s="1172"/>
      <c r="S72" s="1173"/>
      <c r="T72" s="1174" t="s">
        <v>25</v>
      </c>
      <c r="U72" s="1173"/>
      <c r="V72" s="1173"/>
      <c r="W72" s="1173"/>
      <c r="X72" s="1173"/>
      <c r="Y72" s="1173"/>
      <c r="Z72" s="1173"/>
      <c r="AA72" s="1173"/>
      <c r="AB72" s="1172" t="s">
        <v>305</v>
      </c>
      <c r="AC72" s="1173"/>
      <c r="AD72" s="1173"/>
      <c r="AE72" s="1173"/>
      <c r="AF72" s="1173"/>
      <c r="AG72" s="1172" t="s">
        <v>306</v>
      </c>
      <c r="AH72" s="1173"/>
      <c r="AI72" s="1173"/>
      <c r="AJ72" s="498" t="s">
        <v>85</v>
      </c>
      <c r="AK72" s="1175" t="s">
        <v>307</v>
      </c>
      <c r="AL72" s="1173"/>
      <c r="AM72" s="1173"/>
      <c r="AN72" s="1173"/>
      <c r="AO72" s="1173"/>
      <c r="AP72" s="1173"/>
      <c r="AQ72" s="499">
        <v>14440414179</v>
      </c>
      <c r="AR72" s="499">
        <v>10533063884.059999</v>
      </c>
      <c r="AS72" s="568">
        <v>3907350294.9400001</v>
      </c>
      <c r="AT72" s="613">
        <v>0</v>
      </c>
      <c r="AU72" s="499">
        <v>9064444349.2999992</v>
      </c>
      <c r="AV72" s="499">
        <v>1468619534.76</v>
      </c>
      <c r="AW72" s="613">
        <v>5021247179.8400002</v>
      </c>
      <c r="AX72" s="499">
        <v>4043197169.46</v>
      </c>
      <c r="AY72" s="499">
        <v>5000661175.8400002</v>
      </c>
      <c r="AZ72" s="513">
        <v>20586004</v>
      </c>
      <c r="BA72" s="499">
        <v>5000661175.8400002</v>
      </c>
      <c r="BB72" s="513">
        <v>0</v>
      </c>
      <c r="BC72" s="499">
        <v>2431352</v>
      </c>
    </row>
    <row r="73" spans="1:55" s="500" customFormat="1" ht="12.75" x14ac:dyDescent="0.2">
      <c r="A73" s="521" t="str">
        <f t="shared" si="7"/>
        <v>A213</v>
      </c>
      <c r="B73" s="1172" t="s">
        <v>34</v>
      </c>
      <c r="C73" s="1173"/>
      <c r="D73" s="1172" t="s">
        <v>314</v>
      </c>
      <c r="E73" s="1173"/>
      <c r="F73" s="1172"/>
      <c r="G73" s="1173"/>
      <c r="H73" s="1172"/>
      <c r="I73" s="1173"/>
      <c r="J73" s="1172"/>
      <c r="K73" s="1173"/>
      <c r="L73" s="1173"/>
      <c r="M73" s="1172"/>
      <c r="N73" s="1173"/>
      <c r="O73" s="1173"/>
      <c r="P73" s="1172"/>
      <c r="Q73" s="1173"/>
      <c r="R73" s="1172"/>
      <c r="S73" s="1173"/>
      <c r="T73" s="1174" t="s">
        <v>25</v>
      </c>
      <c r="U73" s="1173"/>
      <c r="V73" s="1173"/>
      <c r="W73" s="1173"/>
      <c r="X73" s="1173"/>
      <c r="Y73" s="1173"/>
      <c r="Z73" s="1173"/>
      <c r="AA73" s="1173"/>
      <c r="AB73" s="1172" t="s">
        <v>305</v>
      </c>
      <c r="AC73" s="1173"/>
      <c r="AD73" s="1173"/>
      <c r="AE73" s="1173"/>
      <c r="AF73" s="1173"/>
      <c r="AG73" s="1172" t="s">
        <v>306</v>
      </c>
      <c r="AH73" s="1173"/>
      <c r="AI73" s="1173"/>
      <c r="AJ73" s="498" t="s">
        <v>335</v>
      </c>
      <c r="AK73" s="1175" t="s">
        <v>353</v>
      </c>
      <c r="AL73" s="1173"/>
      <c r="AM73" s="1173"/>
      <c r="AN73" s="1173"/>
      <c r="AO73" s="1173"/>
      <c r="AP73" s="1173"/>
      <c r="AQ73" s="499">
        <v>4021085821</v>
      </c>
      <c r="AR73" s="499">
        <v>550000000</v>
      </c>
      <c r="AS73" s="568">
        <v>3471085821</v>
      </c>
      <c r="AT73" s="613">
        <v>0</v>
      </c>
      <c r="AU73" s="499">
        <v>0</v>
      </c>
      <c r="AV73" s="499">
        <v>550000000</v>
      </c>
      <c r="AW73" s="613">
        <v>0</v>
      </c>
      <c r="AX73" s="499">
        <v>0</v>
      </c>
      <c r="AY73" s="499">
        <v>0</v>
      </c>
      <c r="AZ73" s="513">
        <v>0</v>
      </c>
      <c r="BA73" s="499">
        <v>0</v>
      </c>
      <c r="BB73" s="513">
        <v>0</v>
      </c>
      <c r="BC73" s="499">
        <v>0</v>
      </c>
    </row>
    <row r="74" spans="1:55" s="412" customFormat="1" ht="13.5" x14ac:dyDescent="0.2">
      <c r="A74" s="521" t="str">
        <f t="shared" si="7"/>
        <v>A2010</v>
      </c>
      <c r="B74" s="1183" t="s">
        <v>34</v>
      </c>
      <c r="C74" s="1184"/>
      <c r="D74" s="1183" t="s">
        <v>314</v>
      </c>
      <c r="E74" s="1184"/>
      <c r="F74" s="1183" t="s">
        <v>312</v>
      </c>
      <c r="G74" s="1184"/>
      <c r="H74" s="1183"/>
      <c r="I74" s="1184"/>
      <c r="J74" s="1183"/>
      <c r="K74" s="1184"/>
      <c r="L74" s="1184"/>
      <c r="M74" s="1183"/>
      <c r="N74" s="1184"/>
      <c r="O74" s="1184"/>
      <c r="P74" s="1183"/>
      <c r="Q74" s="1184"/>
      <c r="R74" s="1183"/>
      <c r="S74" s="1184"/>
      <c r="T74" s="1187" t="s">
        <v>25</v>
      </c>
      <c r="U74" s="1184"/>
      <c r="V74" s="1184"/>
      <c r="W74" s="1184"/>
      <c r="X74" s="1184"/>
      <c r="Y74" s="1184"/>
      <c r="Z74" s="1184"/>
      <c r="AA74" s="1184"/>
      <c r="AB74" s="1183" t="s">
        <v>305</v>
      </c>
      <c r="AC74" s="1184"/>
      <c r="AD74" s="1184"/>
      <c r="AE74" s="1184"/>
      <c r="AF74" s="1184"/>
      <c r="AG74" s="1183" t="s">
        <v>306</v>
      </c>
      <c r="AH74" s="1184"/>
      <c r="AI74" s="1184"/>
      <c r="AJ74" s="510" t="s">
        <v>85</v>
      </c>
      <c r="AK74" s="1190" t="s">
        <v>307</v>
      </c>
      <c r="AL74" s="1184"/>
      <c r="AM74" s="1184"/>
      <c r="AN74" s="1184"/>
      <c r="AO74" s="1184"/>
      <c r="AP74" s="1184"/>
      <c r="AQ74" s="511">
        <v>14440414179</v>
      </c>
      <c r="AR74" s="511">
        <v>10533063884.059999</v>
      </c>
      <c r="AS74" s="573">
        <v>3907350294.9400001</v>
      </c>
      <c r="AT74" s="619">
        <v>0</v>
      </c>
      <c r="AU74" s="511">
        <v>9064444349.2999992</v>
      </c>
      <c r="AV74" s="511">
        <v>1468619534.76</v>
      </c>
      <c r="AW74" s="618">
        <v>5021247179.8400002</v>
      </c>
      <c r="AX74" s="511">
        <v>4043197169.46</v>
      </c>
      <c r="AY74" s="511">
        <v>5000661175.8400002</v>
      </c>
      <c r="AZ74" s="511">
        <v>20586004</v>
      </c>
      <c r="BA74" s="511">
        <v>5000661175.8400002</v>
      </c>
      <c r="BB74" s="512">
        <v>0</v>
      </c>
      <c r="BC74" s="511">
        <v>2431352</v>
      </c>
    </row>
    <row r="75" spans="1:55" s="412" customFormat="1" ht="13.5" x14ac:dyDescent="0.2">
      <c r="A75" s="521" t="str">
        <f t="shared" si="7"/>
        <v>A2013</v>
      </c>
      <c r="B75" s="1183" t="s">
        <v>34</v>
      </c>
      <c r="C75" s="1184"/>
      <c r="D75" s="1183" t="s">
        <v>314</v>
      </c>
      <c r="E75" s="1184"/>
      <c r="F75" s="1183" t="s">
        <v>312</v>
      </c>
      <c r="G75" s="1184"/>
      <c r="H75" s="1183"/>
      <c r="I75" s="1184"/>
      <c r="J75" s="1183"/>
      <c r="K75" s="1184"/>
      <c r="L75" s="1184"/>
      <c r="M75" s="1183"/>
      <c r="N75" s="1184"/>
      <c r="O75" s="1184"/>
      <c r="P75" s="1183"/>
      <c r="Q75" s="1184"/>
      <c r="R75" s="1183"/>
      <c r="S75" s="1184"/>
      <c r="T75" s="1187" t="s">
        <v>25</v>
      </c>
      <c r="U75" s="1184"/>
      <c r="V75" s="1184"/>
      <c r="W75" s="1184"/>
      <c r="X75" s="1184"/>
      <c r="Y75" s="1184"/>
      <c r="Z75" s="1184"/>
      <c r="AA75" s="1184"/>
      <c r="AB75" s="1183" t="s">
        <v>305</v>
      </c>
      <c r="AC75" s="1184"/>
      <c r="AD75" s="1184"/>
      <c r="AE75" s="1184"/>
      <c r="AF75" s="1184"/>
      <c r="AG75" s="1183" t="s">
        <v>306</v>
      </c>
      <c r="AH75" s="1184"/>
      <c r="AI75" s="1184"/>
      <c r="AJ75" s="510" t="s">
        <v>335</v>
      </c>
      <c r="AK75" s="1190" t="s">
        <v>353</v>
      </c>
      <c r="AL75" s="1184"/>
      <c r="AM75" s="1184"/>
      <c r="AN75" s="1184"/>
      <c r="AO75" s="1184"/>
      <c r="AP75" s="1184"/>
      <c r="AQ75" s="511">
        <v>4021085821</v>
      </c>
      <c r="AR75" s="511">
        <v>550000000</v>
      </c>
      <c r="AS75" s="573">
        <v>3471085821</v>
      </c>
      <c r="AT75" s="619">
        <v>0</v>
      </c>
      <c r="AU75" s="512">
        <v>0</v>
      </c>
      <c r="AV75" s="511">
        <v>550000000</v>
      </c>
      <c r="AW75" s="619">
        <v>0</v>
      </c>
      <c r="AX75" s="512">
        <v>0</v>
      </c>
      <c r="AY75" s="512">
        <v>0</v>
      </c>
      <c r="AZ75" s="512">
        <v>0</v>
      </c>
      <c r="BA75" s="512">
        <v>0</v>
      </c>
      <c r="BB75" s="512">
        <v>0</v>
      </c>
      <c r="BC75" s="512">
        <v>0</v>
      </c>
    </row>
    <row r="76" spans="1:55" s="412" customFormat="1" ht="13.5" x14ac:dyDescent="0.2">
      <c r="A76" s="521" t="str">
        <f t="shared" si="7"/>
        <v>A20310</v>
      </c>
      <c r="B76" s="1183" t="s">
        <v>34</v>
      </c>
      <c r="C76" s="1184"/>
      <c r="D76" s="1183" t="s">
        <v>314</v>
      </c>
      <c r="E76" s="1184"/>
      <c r="F76" s="1183" t="s">
        <v>312</v>
      </c>
      <c r="G76" s="1184"/>
      <c r="H76" s="1183" t="s">
        <v>321</v>
      </c>
      <c r="I76" s="1184"/>
      <c r="J76" s="1183"/>
      <c r="K76" s="1184"/>
      <c r="L76" s="1184"/>
      <c r="M76" s="1183"/>
      <c r="N76" s="1184"/>
      <c r="O76" s="1184"/>
      <c r="P76" s="1183"/>
      <c r="Q76" s="1184"/>
      <c r="R76" s="1183"/>
      <c r="S76" s="1184"/>
      <c r="T76" s="1187" t="s">
        <v>233</v>
      </c>
      <c r="U76" s="1184"/>
      <c r="V76" s="1184"/>
      <c r="W76" s="1184"/>
      <c r="X76" s="1184"/>
      <c r="Y76" s="1184"/>
      <c r="Z76" s="1184"/>
      <c r="AA76" s="1184"/>
      <c r="AB76" s="1183" t="s">
        <v>305</v>
      </c>
      <c r="AC76" s="1184"/>
      <c r="AD76" s="1184"/>
      <c r="AE76" s="1184"/>
      <c r="AF76" s="1184"/>
      <c r="AG76" s="1183" t="s">
        <v>306</v>
      </c>
      <c r="AH76" s="1184"/>
      <c r="AI76" s="1184"/>
      <c r="AJ76" s="510" t="s">
        <v>85</v>
      </c>
      <c r="AK76" s="1190" t="s">
        <v>307</v>
      </c>
      <c r="AL76" s="1184"/>
      <c r="AM76" s="1184"/>
      <c r="AN76" s="1184"/>
      <c r="AO76" s="1184"/>
      <c r="AP76" s="1184"/>
      <c r="AQ76" s="511">
        <v>343000000</v>
      </c>
      <c r="AR76" s="511">
        <v>313661563</v>
      </c>
      <c r="AS76" s="573">
        <v>29338437</v>
      </c>
      <c r="AT76" s="619">
        <v>0</v>
      </c>
      <c r="AU76" s="511">
        <v>313661563</v>
      </c>
      <c r="AV76" s="512">
        <v>0</v>
      </c>
      <c r="AW76" s="618">
        <v>313661563</v>
      </c>
      <c r="AX76" s="512">
        <v>0</v>
      </c>
      <c r="AY76" s="511">
        <v>313661563</v>
      </c>
      <c r="AZ76" s="512">
        <v>0</v>
      </c>
      <c r="BA76" s="511">
        <v>313661563</v>
      </c>
      <c r="BB76" s="512">
        <v>0</v>
      </c>
      <c r="BC76" s="512">
        <v>0</v>
      </c>
    </row>
    <row r="77" spans="1:55" s="412" customFormat="1" ht="13.5" x14ac:dyDescent="0.2">
      <c r="A77" s="521" t="str">
        <f t="shared" si="7"/>
        <v>A2035010</v>
      </c>
      <c r="B77" s="1183" t="s">
        <v>34</v>
      </c>
      <c r="C77" s="1184"/>
      <c r="D77" s="1183" t="s">
        <v>314</v>
      </c>
      <c r="E77" s="1184"/>
      <c r="F77" s="1183" t="s">
        <v>312</v>
      </c>
      <c r="G77" s="1184"/>
      <c r="H77" s="1183" t="s">
        <v>321</v>
      </c>
      <c r="I77" s="1184"/>
      <c r="J77" s="1183" t="s">
        <v>327</v>
      </c>
      <c r="K77" s="1184"/>
      <c r="L77" s="1184"/>
      <c r="M77" s="1183"/>
      <c r="N77" s="1184"/>
      <c r="O77" s="1184"/>
      <c r="P77" s="1183"/>
      <c r="Q77" s="1184"/>
      <c r="R77" s="1183"/>
      <c r="S77" s="1184"/>
      <c r="T77" s="1187" t="s">
        <v>240</v>
      </c>
      <c r="U77" s="1184"/>
      <c r="V77" s="1184"/>
      <c r="W77" s="1184"/>
      <c r="X77" s="1184"/>
      <c r="Y77" s="1184"/>
      <c r="Z77" s="1184"/>
      <c r="AA77" s="1184"/>
      <c r="AB77" s="1183" t="s">
        <v>305</v>
      </c>
      <c r="AC77" s="1184"/>
      <c r="AD77" s="1184"/>
      <c r="AE77" s="1184"/>
      <c r="AF77" s="1184"/>
      <c r="AG77" s="1183" t="s">
        <v>306</v>
      </c>
      <c r="AH77" s="1184"/>
      <c r="AI77" s="1184"/>
      <c r="AJ77" s="510" t="s">
        <v>85</v>
      </c>
      <c r="AK77" s="1190" t="s">
        <v>307</v>
      </c>
      <c r="AL77" s="1184"/>
      <c r="AM77" s="1184"/>
      <c r="AN77" s="1184"/>
      <c r="AO77" s="1184"/>
      <c r="AP77" s="1184"/>
      <c r="AQ77" s="511">
        <v>341000000</v>
      </c>
      <c r="AR77" s="511">
        <v>313661563</v>
      </c>
      <c r="AS77" s="573">
        <v>27338437</v>
      </c>
      <c r="AT77" s="619">
        <v>0</v>
      </c>
      <c r="AU77" s="511">
        <v>313661563</v>
      </c>
      <c r="AV77" s="512">
        <v>0</v>
      </c>
      <c r="AW77" s="618">
        <v>313661563</v>
      </c>
      <c r="AX77" s="512">
        <v>0</v>
      </c>
      <c r="AY77" s="511">
        <v>313661563</v>
      </c>
      <c r="AZ77" s="512">
        <v>0</v>
      </c>
      <c r="BA77" s="511">
        <v>313661563</v>
      </c>
      <c r="BB77" s="512">
        <v>0</v>
      </c>
      <c r="BC77" s="512">
        <v>0</v>
      </c>
    </row>
    <row r="78" spans="1:55" s="412" customFormat="1" ht="13.5" x14ac:dyDescent="0.2">
      <c r="A78" s="521" t="str">
        <f t="shared" si="7"/>
        <v>A20350210</v>
      </c>
      <c r="B78" s="1194" t="s">
        <v>34</v>
      </c>
      <c r="C78" s="1184"/>
      <c r="D78" s="1194" t="s">
        <v>314</v>
      </c>
      <c r="E78" s="1184"/>
      <c r="F78" s="1194" t="s">
        <v>312</v>
      </c>
      <c r="G78" s="1184"/>
      <c r="H78" s="1194" t="s">
        <v>321</v>
      </c>
      <c r="I78" s="1184"/>
      <c r="J78" s="1194" t="s">
        <v>327</v>
      </c>
      <c r="K78" s="1184"/>
      <c r="L78" s="1184"/>
      <c r="M78" s="1194" t="s">
        <v>314</v>
      </c>
      <c r="N78" s="1184"/>
      <c r="O78" s="1184"/>
      <c r="P78" s="1194"/>
      <c r="Q78" s="1184"/>
      <c r="R78" s="1194"/>
      <c r="S78" s="1184"/>
      <c r="T78" s="1197" t="s">
        <v>62</v>
      </c>
      <c r="U78" s="1184"/>
      <c r="V78" s="1184"/>
      <c r="W78" s="1184"/>
      <c r="X78" s="1184"/>
      <c r="Y78" s="1184"/>
      <c r="Z78" s="1184"/>
      <c r="AA78" s="1184"/>
      <c r="AB78" s="1194" t="s">
        <v>305</v>
      </c>
      <c r="AC78" s="1184"/>
      <c r="AD78" s="1184"/>
      <c r="AE78" s="1184"/>
      <c r="AF78" s="1184"/>
      <c r="AG78" s="1194" t="s">
        <v>306</v>
      </c>
      <c r="AH78" s="1184"/>
      <c r="AI78" s="1184"/>
      <c r="AJ78" s="514" t="s">
        <v>85</v>
      </c>
      <c r="AK78" s="1195" t="s">
        <v>307</v>
      </c>
      <c r="AL78" s="1184"/>
      <c r="AM78" s="1184"/>
      <c r="AN78" s="1184"/>
      <c r="AO78" s="1184"/>
      <c r="AP78" s="1184"/>
      <c r="AQ78" s="515">
        <v>6376304</v>
      </c>
      <c r="AR78" s="515">
        <v>6217875</v>
      </c>
      <c r="AS78" s="575">
        <v>158429</v>
      </c>
      <c r="AT78" s="523">
        <v>0</v>
      </c>
      <c r="AU78" s="515">
        <v>6217875</v>
      </c>
      <c r="AV78" s="516">
        <v>0</v>
      </c>
      <c r="AW78" s="522">
        <v>6217875</v>
      </c>
      <c r="AX78" s="516">
        <v>0</v>
      </c>
      <c r="AY78" s="515">
        <v>6217875</v>
      </c>
      <c r="AZ78" s="516">
        <v>0</v>
      </c>
      <c r="BA78" s="515">
        <v>6217875</v>
      </c>
      <c r="BB78" s="516">
        <v>0</v>
      </c>
      <c r="BC78" s="516">
        <v>0</v>
      </c>
    </row>
    <row r="79" spans="1:55" s="412" customFormat="1" ht="13.5" x14ac:dyDescent="0.2">
      <c r="A79" s="521" t="str">
        <f t="shared" si="7"/>
        <v>A20350310</v>
      </c>
      <c r="B79" s="1194" t="s">
        <v>34</v>
      </c>
      <c r="C79" s="1184"/>
      <c r="D79" s="1194" t="s">
        <v>314</v>
      </c>
      <c r="E79" s="1184"/>
      <c r="F79" s="1194" t="s">
        <v>312</v>
      </c>
      <c r="G79" s="1184"/>
      <c r="H79" s="1194" t="s">
        <v>321</v>
      </c>
      <c r="I79" s="1184"/>
      <c r="J79" s="1194" t="s">
        <v>327</v>
      </c>
      <c r="K79" s="1184"/>
      <c r="L79" s="1184"/>
      <c r="M79" s="1194" t="s">
        <v>321</v>
      </c>
      <c r="N79" s="1184"/>
      <c r="O79" s="1184"/>
      <c r="P79" s="1194"/>
      <c r="Q79" s="1184"/>
      <c r="R79" s="1194"/>
      <c r="S79" s="1184"/>
      <c r="T79" s="1197" t="s">
        <v>63</v>
      </c>
      <c r="U79" s="1184"/>
      <c r="V79" s="1184"/>
      <c r="W79" s="1184"/>
      <c r="X79" s="1184"/>
      <c r="Y79" s="1184"/>
      <c r="Z79" s="1184"/>
      <c r="AA79" s="1184"/>
      <c r="AB79" s="1194" t="s">
        <v>305</v>
      </c>
      <c r="AC79" s="1184"/>
      <c r="AD79" s="1184"/>
      <c r="AE79" s="1184"/>
      <c r="AF79" s="1184"/>
      <c r="AG79" s="1194" t="s">
        <v>306</v>
      </c>
      <c r="AH79" s="1184"/>
      <c r="AI79" s="1184"/>
      <c r="AJ79" s="514" t="s">
        <v>85</v>
      </c>
      <c r="AK79" s="1195" t="s">
        <v>307</v>
      </c>
      <c r="AL79" s="1184"/>
      <c r="AM79" s="1184"/>
      <c r="AN79" s="1184"/>
      <c r="AO79" s="1184"/>
      <c r="AP79" s="1184"/>
      <c r="AQ79" s="515">
        <v>324023696</v>
      </c>
      <c r="AR79" s="515">
        <v>307443688</v>
      </c>
      <c r="AS79" s="575">
        <v>16580008</v>
      </c>
      <c r="AT79" s="523">
        <v>0</v>
      </c>
      <c r="AU79" s="515">
        <v>307443688</v>
      </c>
      <c r="AV79" s="516">
        <v>0</v>
      </c>
      <c r="AW79" s="522">
        <v>307443688</v>
      </c>
      <c r="AX79" s="516">
        <v>0</v>
      </c>
      <c r="AY79" s="515">
        <v>307443688</v>
      </c>
      <c r="AZ79" s="516">
        <v>0</v>
      </c>
      <c r="BA79" s="515">
        <v>307443688</v>
      </c>
      <c r="BB79" s="516">
        <v>0</v>
      </c>
      <c r="BC79" s="516">
        <v>0</v>
      </c>
    </row>
    <row r="80" spans="1:55" s="412" customFormat="1" ht="13.5" x14ac:dyDescent="0.2">
      <c r="A80" s="521" t="str">
        <f t="shared" si="7"/>
        <v>A203501610</v>
      </c>
      <c r="B80" s="1194" t="s">
        <v>34</v>
      </c>
      <c r="C80" s="1184"/>
      <c r="D80" s="1194" t="s">
        <v>314</v>
      </c>
      <c r="E80" s="1184"/>
      <c r="F80" s="1194" t="s">
        <v>312</v>
      </c>
      <c r="G80" s="1184"/>
      <c r="H80" s="1194" t="s">
        <v>321</v>
      </c>
      <c r="I80" s="1184"/>
      <c r="J80" s="1194" t="s">
        <v>327</v>
      </c>
      <c r="K80" s="1184"/>
      <c r="L80" s="1184"/>
      <c r="M80" s="1194" t="s">
        <v>43</v>
      </c>
      <c r="N80" s="1184"/>
      <c r="O80" s="1184"/>
      <c r="P80" s="1194"/>
      <c r="Q80" s="1184"/>
      <c r="R80" s="1194"/>
      <c r="S80" s="1184"/>
      <c r="T80" s="1197" t="s">
        <v>64</v>
      </c>
      <c r="U80" s="1184"/>
      <c r="V80" s="1184"/>
      <c r="W80" s="1184"/>
      <c r="X80" s="1184"/>
      <c r="Y80" s="1184"/>
      <c r="Z80" s="1184"/>
      <c r="AA80" s="1184"/>
      <c r="AB80" s="1194" t="s">
        <v>305</v>
      </c>
      <c r="AC80" s="1184"/>
      <c r="AD80" s="1184"/>
      <c r="AE80" s="1184"/>
      <c r="AF80" s="1184"/>
      <c r="AG80" s="1194" t="s">
        <v>306</v>
      </c>
      <c r="AH80" s="1184"/>
      <c r="AI80" s="1184"/>
      <c r="AJ80" s="514" t="s">
        <v>85</v>
      </c>
      <c r="AK80" s="1195" t="s">
        <v>307</v>
      </c>
      <c r="AL80" s="1184"/>
      <c r="AM80" s="1184"/>
      <c r="AN80" s="1184"/>
      <c r="AO80" s="1184"/>
      <c r="AP80" s="1184"/>
      <c r="AQ80" s="515">
        <v>10000000</v>
      </c>
      <c r="AR80" s="516">
        <v>0</v>
      </c>
      <c r="AS80" s="575">
        <v>10000000</v>
      </c>
      <c r="AT80" s="523">
        <v>0</v>
      </c>
      <c r="AU80" s="516">
        <v>0</v>
      </c>
      <c r="AV80" s="516">
        <v>0</v>
      </c>
      <c r="AW80" s="523">
        <v>0</v>
      </c>
      <c r="AX80" s="516">
        <v>0</v>
      </c>
      <c r="AY80" s="516">
        <v>0</v>
      </c>
      <c r="AZ80" s="516">
        <v>0</v>
      </c>
      <c r="BA80" s="516">
        <v>0</v>
      </c>
      <c r="BB80" s="516">
        <v>0</v>
      </c>
      <c r="BC80" s="516">
        <v>0</v>
      </c>
    </row>
    <row r="81" spans="1:55" s="412" customFormat="1" ht="13.5" x14ac:dyDescent="0.2">
      <c r="A81" s="521" t="str">
        <f t="shared" si="7"/>
        <v>A203509010</v>
      </c>
      <c r="B81" s="1194" t="s">
        <v>34</v>
      </c>
      <c r="C81" s="1184"/>
      <c r="D81" s="1194" t="s">
        <v>314</v>
      </c>
      <c r="E81" s="1184"/>
      <c r="F81" s="1194" t="s">
        <v>312</v>
      </c>
      <c r="G81" s="1184"/>
      <c r="H81" s="1194" t="s">
        <v>321</v>
      </c>
      <c r="I81" s="1184"/>
      <c r="J81" s="1194" t="s">
        <v>327</v>
      </c>
      <c r="K81" s="1184"/>
      <c r="L81" s="1184"/>
      <c r="M81" s="1194" t="s">
        <v>328</v>
      </c>
      <c r="N81" s="1184"/>
      <c r="O81" s="1184"/>
      <c r="P81" s="1194"/>
      <c r="Q81" s="1184"/>
      <c r="R81" s="1194"/>
      <c r="S81" s="1184"/>
      <c r="T81" s="1197" t="s">
        <v>65</v>
      </c>
      <c r="U81" s="1184"/>
      <c r="V81" s="1184"/>
      <c r="W81" s="1184"/>
      <c r="X81" s="1184"/>
      <c r="Y81" s="1184"/>
      <c r="Z81" s="1184"/>
      <c r="AA81" s="1184"/>
      <c r="AB81" s="1194" t="s">
        <v>305</v>
      </c>
      <c r="AC81" s="1184"/>
      <c r="AD81" s="1184"/>
      <c r="AE81" s="1184"/>
      <c r="AF81" s="1184"/>
      <c r="AG81" s="1194" t="s">
        <v>306</v>
      </c>
      <c r="AH81" s="1184"/>
      <c r="AI81" s="1184"/>
      <c r="AJ81" s="514" t="s">
        <v>85</v>
      </c>
      <c r="AK81" s="1195" t="s">
        <v>307</v>
      </c>
      <c r="AL81" s="1184"/>
      <c r="AM81" s="1184"/>
      <c r="AN81" s="1184"/>
      <c r="AO81" s="1184"/>
      <c r="AP81" s="1184"/>
      <c r="AQ81" s="515">
        <v>600000</v>
      </c>
      <c r="AR81" s="516">
        <v>0</v>
      </c>
      <c r="AS81" s="575">
        <v>600000</v>
      </c>
      <c r="AT81" s="523">
        <v>0</v>
      </c>
      <c r="AU81" s="516">
        <v>0</v>
      </c>
      <c r="AV81" s="516">
        <v>0</v>
      </c>
      <c r="AW81" s="523">
        <v>0</v>
      </c>
      <c r="AX81" s="516">
        <v>0</v>
      </c>
      <c r="AY81" s="516">
        <v>0</v>
      </c>
      <c r="AZ81" s="516">
        <v>0</v>
      </c>
      <c r="BA81" s="516">
        <v>0</v>
      </c>
      <c r="BB81" s="516">
        <v>0</v>
      </c>
      <c r="BC81" s="516">
        <v>0</v>
      </c>
    </row>
    <row r="82" spans="1:55" s="412" customFormat="1" ht="13.5" x14ac:dyDescent="0.2">
      <c r="A82" s="521" t="str">
        <f t="shared" si="7"/>
        <v>A2035110</v>
      </c>
      <c r="B82" s="1183" t="s">
        <v>34</v>
      </c>
      <c r="C82" s="1184"/>
      <c r="D82" s="1183" t="s">
        <v>314</v>
      </c>
      <c r="E82" s="1184"/>
      <c r="F82" s="1183" t="s">
        <v>312</v>
      </c>
      <c r="G82" s="1184"/>
      <c r="H82" s="1183" t="s">
        <v>321</v>
      </c>
      <c r="I82" s="1184"/>
      <c r="J82" s="1183" t="s">
        <v>329</v>
      </c>
      <c r="K82" s="1184"/>
      <c r="L82" s="1184"/>
      <c r="M82" s="1183"/>
      <c r="N82" s="1184"/>
      <c r="O82" s="1184"/>
      <c r="P82" s="1183"/>
      <c r="Q82" s="1184"/>
      <c r="R82" s="1183"/>
      <c r="S82" s="1184"/>
      <c r="T82" s="1187" t="s">
        <v>236</v>
      </c>
      <c r="U82" s="1184"/>
      <c r="V82" s="1184"/>
      <c r="W82" s="1184"/>
      <c r="X82" s="1184"/>
      <c r="Y82" s="1184"/>
      <c r="Z82" s="1184"/>
      <c r="AA82" s="1184"/>
      <c r="AB82" s="1183" t="s">
        <v>305</v>
      </c>
      <c r="AC82" s="1184"/>
      <c r="AD82" s="1184"/>
      <c r="AE82" s="1184"/>
      <c r="AF82" s="1184"/>
      <c r="AG82" s="1183" t="s">
        <v>306</v>
      </c>
      <c r="AH82" s="1184"/>
      <c r="AI82" s="1184"/>
      <c r="AJ82" s="510" t="s">
        <v>85</v>
      </c>
      <c r="AK82" s="1190" t="s">
        <v>307</v>
      </c>
      <c r="AL82" s="1184"/>
      <c r="AM82" s="1184"/>
      <c r="AN82" s="1184"/>
      <c r="AO82" s="1184"/>
      <c r="AP82" s="1184"/>
      <c r="AQ82" s="511">
        <v>2000000</v>
      </c>
      <c r="AR82" s="512">
        <v>0</v>
      </c>
      <c r="AS82" s="573">
        <v>2000000</v>
      </c>
      <c r="AT82" s="619">
        <v>0</v>
      </c>
      <c r="AU82" s="512">
        <v>0</v>
      </c>
      <c r="AV82" s="512">
        <v>0</v>
      </c>
      <c r="AW82" s="619">
        <v>0</v>
      </c>
      <c r="AX82" s="512">
        <v>0</v>
      </c>
      <c r="AY82" s="512">
        <v>0</v>
      </c>
      <c r="AZ82" s="512">
        <v>0</v>
      </c>
      <c r="BA82" s="512">
        <v>0</v>
      </c>
      <c r="BB82" s="512">
        <v>0</v>
      </c>
      <c r="BC82" s="512">
        <v>0</v>
      </c>
    </row>
    <row r="83" spans="1:55" s="412" customFormat="1" ht="13.5" x14ac:dyDescent="0.2">
      <c r="A83" s="521" t="str">
        <f t="shared" si="7"/>
        <v>A20351110</v>
      </c>
      <c r="B83" s="1194" t="s">
        <v>34</v>
      </c>
      <c r="C83" s="1184"/>
      <c r="D83" s="1194" t="s">
        <v>314</v>
      </c>
      <c r="E83" s="1184"/>
      <c r="F83" s="1194" t="s">
        <v>312</v>
      </c>
      <c r="G83" s="1184"/>
      <c r="H83" s="1194" t="s">
        <v>321</v>
      </c>
      <c r="I83" s="1184"/>
      <c r="J83" s="1194" t="s">
        <v>329</v>
      </c>
      <c r="K83" s="1184"/>
      <c r="L83" s="1184"/>
      <c r="M83" s="1194" t="s">
        <v>311</v>
      </c>
      <c r="N83" s="1184"/>
      <c r="O83" s="1184"/>
      <c r="P83" s="1194"/>
      <c r="Q83" s="1184"/>
      <c r="R83" s="1194"/>
      <c r="S83" s="1184"/>
      <c r="T83" s="1197" t="s">
        <v>66</v>
      </c>
      <c r="U83" s="1184"/>
      <c r="V83" s="1184"/>
      <c r="W83" s="1184"/>
      <c r="X83" s="1184"/>
      <c r="Y83" s="1184"/>
      <c r="Z83" s="1184"/>
      <c r="AA83" s="1184"/>
      <c r="AB83" s="1194" t="s">
        <v>305</v>
      </c>
      <c r="AC83" s="1184"/>
      <c r="AD83" s="1184"/>
      <c r="AE83" s="1184"/>
      <c r="AF83" s="1184"/>
      <c r="AG83" s="1194" t="s">
        <v>306</v>
      </c>
      <c r="AH83" s="1184"/>
      <c r="AI83" s="1184"/>
      <c r="AJ83" s="514" t="s">
        <v>85</v>
      </c>
      <c r="AK83" s="1195" t="s">
        <v>307</v>
      </c>
      <c r="AL83" s="1184"/>
      <c r="AM83" s="1184"/>
      <c r="AN83" s="1184"/>
      <c r="AO83" s="1184"/>
      <c r="AP83" s="1184"/>
      <c r="AQ83" s="515">
        <v>1000000</v>
      </c>
      <c r="AR83" s="516">
        <v>0</v>
      </c>
      <c r="AS83" s="575">
        <v>1000000</v>
      </c>
      <c r="AT83" s="523">
        <v>0</v>
      </c>
      <c r="AU83" s="516">
        <v>0</v>
      </c>
      <c r="AV83" s="516">
        <v>0</v>
      </c>
      <c r="AW83" s="523">
        <v>0</v>
      </c>
      <c r="AX83" s="516">
        <v>0</v>
      </c>
      <c r="AY83" s="516">
        <v>0</v>
      </c>
      <c r="AZ83" s="516">
        <v>0</v>
      </c>
      <c r="BA83" s="516">
        <v>0</v>
      </c>
      <c r="BB83" s="516">
        <v>0</v>
      </c>
      <c r="BC83" s="516">
        <v>0</v>
      </c>
    </row>
    <row r="84" spans="1:55" s="412" customFormat="1" ht="13.5" x14ac:dyDescent="0.2">
      <c r="A84" s="521" t="str">
        <f t="shared" si="7"/>
        <v>A20351210</v>
      </c>
      <c r="B84" s="1194" t="s">
        <v>34</v>
      </c>
      <c r="C84" s="1184"/>
      <c r="D84" s="1194" t="s">
        <v>314</v>
      </c>
      <c r="E84" s="1184"/>
      <c r="F84" s="1194" t="s">
        <v>312</v>
      </c>
      <c r="G84" s="1184"/>
      <c r="H84" s="1194" t="s">
        <v>321</v>
      </c>
      <c r="I84" s="1184"/>
      <c r="J84" s="1194" t="s">
        <v>329</v>
      </c>
      <c r="K84" s="1184"/>
      <c r="L84" s="1184"/>
      <c r="M84" s="1194" t="s">
        <v>314</v>
      </c>
      <c r="N84" s="1184"/>
      <c r="O84" s="1184"/>
      <c r="P84" s="1194"/>
      <c r="Q84" s="1184"/>
      <c r="R84" s="1194"/>
      <c r="S84" s="1184"/>
      <c r="T84" s="1197" t="s">
        <v>67</v>
      </c>
      <c r="U84" s="1184"/>
      <c r="V84" s="1184"/>
      <c r="W84" s="1184"/>
      <c r="X84" s="1184"/>
      <c r="Y84" s="1184"/>
      <c r="Z84" s="1184"/>
      <c r="AA84" s="1184"/>
      <c r="AB84" s="1194" t="s">
        <v>305</v>
      </c>
      <c r="AC84" s="1184"/>
      <c r="AD84" s="1184"/>
      <c r="AE84" s="1184"/>
      <c r="AF84" s="1184"/>
      <c r="AG84" s="1194" t="s">
        <v>306</v>
      </c>
      <c r="AH84" s="1184"/>
      <c r="AI84" s="1184"/>
      <c r="AJ84" s="514" t="s">
        <v>85</v>
      </c>
      <c r="AK84" s="1195" t="s">
        <v>307</v>
      </c>
      <c r="AL84" s="1184"/>
      <c r="AM84" s="1184"/>
      <c r="AN84" s="1184"/>
      <c r="AO84" s="1184"/>
      <c r="AP84" s="1184"/>
      <c r="AQ84" s="515">
        <v>1000000</v>
      </c>
      <c r="AR84" s="516">
        <v>0</v>
      </c>
      <c r="AS84" s="575">
        <v>1000000</v>
      </c>
      <c r="AT84" s="523">
        <v>0</v>
      </c>
      <c r="AU84" s="516">
        <v>0</v>
      </c>
      <c r="AV84" s="516">
        <v>0</v>
      </c>
      <c r="AW84" s="523">
        <v>0</v>
      </c>
      <c r="AX84" s="516">
        <v>0</v>
      </c>
      <c r="AY84" s="516">
        <v>0</v>
      </c>
      <c r="AZ84" s="516">
        <v>0</v>
      </c>
      <c r="BA84" s="516">
        <v>0</v>
      </c>
      <c r="BB84" s="516">
        <v>0</v>
      </c>
      <c r="BC84" s="516">
        <v>0</v>
      </c>
    </row>
    <row r="85" spans="1:55" s="412" customFormat="1" ht="13.5" x14ac:dyDescent="0.2">
      <c r="A85" s="521" t="str">
        <f t="shared" si="7"/>
        <v>A20410</v>
      </c>
      <c r="B85" s="1194" t="s">
        <v>34</v>
      </c>
      <c r="C85" s="1184"/>
      <c r="D85" s="1194" t="s">
        <v>314</v>
      </c>
      <c r="E85" s="1184"/>
      <c r="F85" s="1194" t="s">
        <v>312</v>
      </c>
      <c r="G85" s="1184"/>
      <c r="H85" s="1194" t="s">
        <v>315</v>
      </c>
      <c r="I85" s="1184"/>
      <c r="J85" s="1194"/>
      <c r="K85" s="1184"/>
      <c r="L85" s="1184"/>
      <c r="M85" s="1194"/>
      <c r="N85" s="1184"/>
      <c r="O85" s="1184"/>
      <c r="P85" s="1194"/>
      <c r="Q85" s="1184"/>
      <c r="R85" s="1194"/>
      <c r="S85" s="1184"/>
      <c r="T85" s="1197" t="s">
        <v>238</v>
      </c>
      <c r="U85" s="1184"/>
      <c r="V85" s="1184"/>
      <c r="W85" s="1184"/>
      <c r="X85" s="1184"/>
      <c r="Y85" s="1184"/>
      <c r="Z85" s="1184"/>
      <c r="AA85" s="1184"/>
      <c r="AB85" s="1194" t="s">
        <v>305</v>
      </c>
      <c r="AC85" s="1184"/>
      <c r="AD85" s="1184"/>
      <c r="AE85" s="1184"/>
      <c r="AF85" s="1184"/>
      <c r="AG85" s="1194" t="s">
        <v>306</v>
      </c>
      <c r="AH85" s="1184"/>
      <c r="AI85" s="1184"/>
      <c r="AJ85" s="514" t="s">
        <v>85</v>
      </c>
      <c r="AK85" s="1195" t="s">
        <v>307</v>
      </c>
      <c r="AL85" s="1184"/>
      <c r="AM85" s="1184"/>
      <c r="AN85" s="1184"/>
      <c r="AO85" s="1184"/>
      <c r="AP85" s="1184"/>
      <c r="AQ85" s="515">
        <v>14097414179</v>
      </c>
      <c r="AR85" s="515">
        <v>10219402321.059999</v>
      </c>
      <c r="AS85" s="575">
        <v>3878011857.9400001</v>
      </c>
      <c r="AT85" s="523">
        <v>0</v>
      </c>
      <c r="AU85" s="515">
        <v>8750782786.2999992</v>
      </c>
      <c r="AV85" s="515">
        <v>1468619534.76</v>
      </c>
      <c r="AW85" s="522">
        <v>4707585616.8400002</v>
      </c>
      <c r="AX85" s="515">
        <v>4043197169.46</v>
      </c>
      <c r="AY85" s="515">
        <v>4686999612.8400002</v>
      </c>
      <c r="AZ85" s="515">
        <v>20586004</v>
      </c>
      <c r="BA85" s="515">
        <v>4686999612.8400002</v>
      </c>
      <c r="BB85" s="516">
        <v>0</v>
      </c>
      <c r="BC85" s="515">
        <v>2431352</v>
      </c>
    </row>
    <row r="86" spans="1:55" s="412" customFormat="1" ht="13.5" x14ac:dyDescent="0.2">
      <c r="A86" s="521" t="str">
        <f t="shared" si="7"/>
        <v>A20413</v>
      </c>
      <c r="B86" s="1183" t="s">
        <v>34</v>
      </c>
      <c r="C86" s="1184"/>
      <c r="D86" s="1183" t="s">
        <v>314</v>
      </c>
      <c r="E86" s="1184"/>
      <c r="F86" s="1183" t="s">
        <v>312</v>
      </c>
      <c r="G86" s="1184"/>
      <c r="H86" s="1183" t="s">
        <v>315</v>
      </c>
      <c r="I86" s="1184"/>
      <c r="J86" s="1183"/>
      <c r="K86" s="1184"/>
      <c r="L86" s="1184"/>
      <c r="M86" s="1183"/>
      <c r="N86" s="1184"/>
      <c r="O86" s="1184"/>
      <c r="P86" s="1183"/>
      <c r="Q86" s="1184"/>
      <c r="R86" s="1183"/>
      <c r="S86" s="1184"/>
      <c r="T86" s="1187" t="s">
        <v>238</v>
      </c>
      <c r="U86" s="1184"/>
      <c r="V86" s="1184"/>
      <c r="W86" s="1184"/>
      <c r="X86" s="1184"/>
      <c r="Y86" s="1184"/>
      <c r="Z86" s="1184"/>
      <c r="AA86" s="1184"/>
      <c r="AB86" s="1183" t="s">
        <v>305</v>
      </c>
      <c r="AC86" s="1184"/>
      <c r="AD86" s="1184"/>
      <c r="AE86" s="1184"/>
      <c r="AF86" s="1184"/>
      <c r="AG86" s="1183" t="s">
        <v>306</v>
      </c>
      <c r="AH86" s="1184"/>
      <c r="AI86" s="1184"/>
      <c r="AJ86" s="510" t="s">
        <v>335</v>
      </c>
      <c r="AK86" s="1190" t="s">
        <v>353</v>
      </c>
      <c r="AL86" s="1184"/>
      <c r="AM86" s="1184"/>
      <c r="AN86" s="1184"/>
      <c r="AO86" s="1184"/>
      <c r="AP86" s="1184"/>
      <c r="AQ86" s="511">
        <v>4021085821</v>
      </c>
      <c r="AR86" s="511">
        <v>550000000</v>
      </c>
      <c r="AS86" s="573">
        <v>3471085821</v>
      </c>
      <c r="AT86" s="619">
        <v>0</v>
      </c>
      <c r="AU86" s="512">
        <v>0</v>
      </c>
      <c r="AV86" s="511">
        <v>550000000</v>
      </c>
      <c r="AW86" s="619">
        <v>0</v>
      </c>
      <c r="AX86" s="512">
        <v>0</v>
      </c>
      <c r="AY86" s="512">
        <v>0</v>
      </c>
      <c r="AZ86" s="512">
        <v>0</v>
      </c>
      <c r="BA86" s="512">
        <v>0</v>
      </c>
      <c r="BB86" s="512">
        <v>0</v>
      </c>
      <c r="BC86" s="512">
        <v>0</v>
      </c>
    </row>
    <row r="87" spans="1:55" s="412" customFormat="1" ht="13.5" x14ac:dyDescent="0.2">
      <c r="A87" s="521" t="str">
        <f t="shared" si="7"/>
        <v>A204110</v>
      </c>
      <c r="B87" s="1183" t="s">
        <v>34</v>
      </c>
      <c r="C87" s="1184"/>
      <c r="D87" s="1183" t="s">
        <v>314</v>
      </c>
      <c r="E87" s="1184"/>
      <c r="F87" s="1183" t="s">
        <v>312</v>
      </c>
      <c r="G87" s="1184"/>
      <c r="H87" s="1183" t="s">
        <v>315</v>
      </c>
      <c r="I87" s="1184"/>
      <c r="J87" s="1183" t="s">
        <v>311</v>
      </c>
      <c r="K87" s="1184"/>
      <c r="L87" s="1184"/>
      <c r="M87" s="1183"/>
      <c r="N87" s="1184"/>
      <c r="O87" s="1184"/>
      <c r="P87" s="1183"/>
      <c r="Q87" s="1184"/>
      <c r="R87" s="1183"/>
      <c r="S87" s="1184"/>
      <c r="T87" s="1187" t="s">
        <v>241</v>
      </c>
      <c r="U87" s="1184"/>
      <c r="V87" s="1184"/>
      <c r="W87" s="1184"/>
      <c r="X87" s="1184"/>
      <c r="Y87" s="1184"/>
      <c r="Z87" s="1184"/>
      <c r="AA87" s="1184"/>
      <c r="AB87" s="1183" t="s">
        <v>305</v>
      </c>
      <c r="AC87" s="1184"/>
      <c r="AD87" s="1184"/>
      <c r="AE87" s="1184"/>
      <c r="AF87" s="1184"/>
      <c r="AG87" s="1183" t="s">
        <v>306</v>
      </c>
      <c r="AH87" s="1184"/>
      <c r="AI87" s="1184"/>
      <c r="AJ87" s="510" t="s">
        <v>85</v>
      </c>
      <c r="AK87" s="1190" t="s">
        <v>307</v>
      </c>
      <c r="AL87" s="1184"/>
      <c r="AM87" s="1184"/>
      <c r="AN87" s="1184"/>
      <c r="AO87" s="1184"/>
      <c r="AP87" s="1184"/>
      <c r="AQ87" s="511">
        <v>307000000</v>
      </c>
      <c r="AR87" s="511">
        <v>231642609.15000001</v>
      </c>
      <c r="AS87" s="573">
        <v>75357390.849999994</v>
      </c>
      <c r="AT87" s="619">
        <v>0</v>
      </c>
      <c r="AU87" s="511">
        <v>208021013.44999999</v>
      </c>
      <c r="AV87" s="511">
        <v>23621595.699999999</v>
      </c>
      <c r="AW87" s="618">
        <v>208021013.44</v>
      </c>
      <c r="AX87" s="512">
        <v>0.01</v>
      </c>
      <c r="AY87" s="511">
        <v>208021013.44</v>
      </c>
      <c r="AZ87" s="512">
        <v>0</v>
      </c>
      <c r="BA87" s="511">
        <v>208021013.44</v>
      </c>
      <c r="BB87" s="512">
        <v>0</v>
      </c>
      <c r="BC87" s="512">
        <v>0</v>
      </c>
    </row>
    <row r="88" spans="1:55" s="412" customFormat="1" ht="13.5" x14ac:dyDescent="0.2">
      <c r="A88" s="521" t="str">
        <f t="shared" si="7"/>
        <v>A204113</v>
      </c>
      <c r="B88" s="1183" t="s">
        <v>34</v>
      </c>
      <c r="C88" s="1184"/>
      <c r="D88" s="1183" t="s">
        <v>314</v>
      </c>
      <c r="E88" s="1184"/>
      <c r="F88" s="1183" t="s">
        <v>312</v>
      </c>
      <c r="G88" s="1184"/>
      <c r="H88" s="1183" t="s">
        <v>315</v>
      </c>
      <c r="I88" s="1184"/>
      <c r="J88" s="1183" t="s">
        <v>311</v>
      </c>
      <c r="K88" s="1184"/>
      <c r="L88" s="1184"/>
      <c r="M88" s="1183"/>
      <c r="N88" s="1184"/>
      <c r="O88" s="1184"/>
      <c r="P88" s="1183"/>
      <c r="Q88" s="1184"/>
      <c r="R88" s="1183"/>
      <c r="S88" s="1184"/>
      <c r="T88" s="1187" t="s">
        <v>241</v>
      </c>
      <c r="U88" s="1184"/>
      <c r="V88" s="1184"/>
      <c r="W88" s="1184"/>
      <c r="X88" s="1184"/>
      <c r="Y88" s="1184"/>
      <c r="Z88" s="1184"/>
      <c r="AA88" s="1184"/>
      <c r="AB88" s="1183" t="s">
        <v>305</v>
      </c>
      <c r="AC88" s="1184"/>
      <c r="AD88" s="1184"/>
      <c r="AE88" s="1184"/>
      <c r="AF88" s="1184"/>
      <c r="AG88" s="1183" t="s">
        <v>306</v>
      </c>
      <c r="AH88" s="1184"/>
      <c r="AI88" s="1184"/>
      <c r="AJ88" s="510" t="s">
        <v>335</v>
      </c>
      <c r="AK88" s="1190" t="s">
        <v>353</v>
      </c>
      <c r="AL88" s="1184"/>
      <c r="AM88" s="1184"/>
      <c r="AN88" s="1184"/>
      <c r="AO88" s="1184"/>
      <c r="AP88" s="1184"/>
      <c r="AQ88" s="511">
        <v>986000000</v>
      </c>
      <c r="AR88" s="512">
        <v>0</v>
      </c>
      <c r="AS88" s="573">
        <v>986000000</v>
      </c>
      <c r="AT88" s="619">
        <v>0</v>
      </c>
      <c r="AU88" s="512">
        <v>0</v>
      </c>
      <c r="AV88" s="512">
        <v>0</v>
      </c>
      <c r="AW88" s="619">
        <v>0</v>
      </c>
      <c r="AX88" s="512">
        <v>0</v>
      </c>
      <c r="AY88" s="512">
        <v>0</v>
      </c>
      <c r="AZ88" s="512">
        <v>0</v>
      </c>
      <c r="BA88" s="512">
        <v>0</v>
      </c>
      <c r="BB88" s="512">
        <v>0</v>
      </c>
      <c r="BC88" s="512">
        <v>0</v>
      </c>
    </row>
    <row r="89" spans="1:55" s="412" customFormat="1" ht="13.5" x14ac:dyDescent="0.2">
      <c r="A89" s="521" t="str">
        <f t="shared" si="7"/>
        <v>A2041313</v>
      </c>
      <c r="B89" s="1194" t="s">
        <v>34</v>
      </c>
      <c r="C89" s="1184"/>
      <c r="D89" s="1194" t="s">
        <v>314</v>
      </c>
      <c r="E89" s="1184"/>
      <c r="F89" s="1194" t="s">
        <v>312</v>
      </c>
      <c r="G89" s="1184"/>
      <c r="H89" s="1194" t="s">
        <v>315</v>
      </c>
      <c r="I89" s="1184"/>
      <c r="J89" s="1194" t="s">
        <v>311</v>
      </c>
      <c r="K89" s="1184"/>
      <c r="L89" s="1184"/>
      <c r="M89" s="1194" t="s">
        <v>321</v>
      </c>
      <c r="N89" s="1184"/>
      <c r="O89" s="1184"/>
      <c r="P89" s="1194"/>
      <c r="Q89" s="1184"/>
      <c r="R89" s="1194"/>
      <c r="S89" s="1184"/>
      <c r="T89" s="1197" t="s">
        <v>689</v>
      </c>
      <c r="U89" s="1184"/>
      <c r="V89" s="1184"/>
      <c r="W89" s="1184"/>
      <c r="X89" s="1184"/>
      <c r="Y89" s="1184"/>
      <c r="Z89" s="1184"/>
      <c r="AA89" s="1184"/>
      <c r="AB89" s="1194" t="s">
        <v>305</v>
      </c>
      <c r="AC89" s="1184"/>
      <c r="AD89" s="1184"/>
      <c r="AE89" s="1184"/>
      <c r="AF89" s="1184"/>
      <c r="AG89" s="1194" t="s">
        <v>306</v>
      </c>
      <c r="AH89" s="1184"/>
      <c r="AI89" s="1184"/>
      <c r="AJ89" s="514" t="s">
        <v>335</v>
      </c>
      <c r="AK89" s="1195" t="s">
        <v>353</v>
      </c>
      <c r="AL89" s="1184"/>
      <c r="AM89" s="1184"/>
      <c r="AN89" s="1184"/>
      <c r="AO89" s="1184"/>
      <c r="AP89" s="1184"/>
      <c r="AQ89" s="515">
        <v>6000000</v>
      </c>
      <c r="AR89" s="516">
        <v>0</v>
      </c>
      <c r="AS89" s="575">
        <v>6000000</v>
      </c>
      <c r="AT89" s="523">
        <v>0</v>
      </c>
      <c r="AU89" s="516">
        <v>0</v>
      </c>
      <c r="AV89" s="516">
        <v>0</v>
      </c>
      <c r="AW89" s="523">
        <v>0</v>
      </c>
      <c r="AX89" s="516">
        <v>0</v>
      </c>
      <c r="AY89" s="516">
        <v>0</v>
      </c>
      <c r="AZ89" s="516">
        <v>0</v>
      </c>
      <c r="BA89" s="516">
        <v>0</v>
      </c>
      <c r="BB89" s="516">
        <v>0</v>
      </c>
      <c r="BC89" s="516">
        <v>0</v>
      </c>
    </row>
    <row r="90" spans="1:55" s="412" customFormat="1" ht="13.5" x14ac:dyDescent="0.2">
      <c r="A90" s="521" t="str">
        <f t="shared" si="7"/>
        <v>A2041610</v>
      </c>
      <c r="B90" s="1194" t="s">
        <v>34</v>
      </c>
      <c r="C90" s="1184"/>
      <c r="D90" s="1194" t="s">
        <v>314</v>
      </c>
      <c r="E90" s="1184"/>
      <c r="F90" s="1194" t="s">
        <v>312</v>
      </c>
      <c r="G90" s="1184"/>
      <c r="H90" s="1194" t="s">
        <v>315</v>
      </c>
      <c r="I90" s="1184"/>
      <c r="J90" s="1194" t="s">
        <v>311</v>
      </c>
      <c r="K90" s="1184"/>
      <c r="L90" s="1184"/>
      <c r="M90" s="1194" t="s">
        <v>324</v>
      </c>
      <c r="N90" s="1184"/>
      <c r="O90" s="1184"/>
      <c r="P90" s="1194"/>
      <c r="Q90" s="1184"/>
      <c r="R90" s="1194"/>
      <c r="S90" s="1184"/>
      <c r="T90" s="1197" t="s">
        <v>68</v>
      </c>
      <c r="U90" s="1184"/>
      <c r="V90" s="1184"/>
      <c r="W90" s="1184"/>
      <c r="X90" s="1184"/>
      <c r="Y90" s="1184"/>
      <c r="Z90" s="1184"/>
      <c r="AA90" s="1184"/>
      <c r="AB90" s="1194" t="s">
        <v>305</v>
      </c>
      <c r="AC90" s="1184"/>
      <c r="AD90" s="1184"/>
      <c r="AE90" s="1184"/>
      <c r="AF90" s="1184"/>
      <c r="AG90" s="1194" t="s">
        <v>306</v>
      </c>
      <c r="AH90" s="1184"/>
      <c r="AI90" s="1184"/>
      <c r="AJ90" s="514" t="s">
        <v>85</v>
      </c>
      <c r="AK90" s="1195" t="s">
        <v>307</v>
      </c>
      <c r="AL90" s="1184"/>
      <c r="AM90" s="1184"/>
      <c r="AN90" s="1184"/>
      <c r="AO90" s="1184"/>
      <c r="AP90" s="1184"/>
      <c r="AQ90" s="515">
        <v>75000000</v>
      </c>
      <c r="AR90" s="515">
        <v>400000</v>
      </c>
      <c r="AS90" s="575">
        <v>74600000</v>
      </c>
      <c r="AT90" s="523">
        <v>0</v>
      </c>
      <c r="AU90" s="515">
        <v>400000</v>
      </c>
      <c r="AV90" s="516">
        <v>0</v>
      </c>
      <c r="AW90" s="522">
        <v>400000</v>
      </c>
      <c r="AX90" s="516">
        <v>0</v>
      </c>
      <c r="AY90" s="515">
        <v>400000</v>
      </c>
      <c r="AZ90" s="516">
        <v>0</v>
      </c>
      <c r="BA90" s="515">
        <v>400000</v>
      </c>
      <c r="BB90" s="516">
        <v>0</v>
      </c>
      <c r="BC90" s="516">
        <v>0</v>
      </c>
    </row>
    <row r="91" spans="1:55" s="412" customFormat="1" ht="13.5" x14ac:dyDescent="0.2">
      <c r="A91" s="521" t="str">
        <f t="shared" si="7"/>
        <v>A2041613</v>
      </c>
      <c r="B91" s="1194" t="s">
        <v>34</v>
      </c>
      <c r="C91" s="1184"/>
      <c r="D91" s="1194" t="s">
        <v>314</v>
      </c>
      <c r="E91" s="1184"/>
      <c r="F91" s="1194" t="s">
        <v>312</v>
      </c>
      <c r="G91" s="1184"/>
      <c r="H91" s="1194" t="s">
        <v>315</v>
      </c>
      <c r="I91" s="1184"/>
      <c r="J91" s="1194" t="s">
        <v>311</v>
      </c>
      <c r="K91" s="1184"/>
      <c r="L91" s="1184"/>
      <c r="M91" s="1194" t="s">
        <v>324</v>
      </c>
      <c r="N91" s="1184"/>
      <c r="O91" s="1184"/>
      <c r="P91" s="1194"/>
      <c r="Q91" s="1184"/>
      <c r="R91" s="1194"/>
      <c r="S91" s="1184"/>
      <c r="T91" s="1197" t="s">
        <v>68</v>
      </c>
      <c r="U91" s="1184"/>
      <c r="V91" s="1184"/>
      <c r="W91" s="1184"/>
      <c r="X91" s="1184"/>
      <c r="Y91" s="1184"/>
      <c r="Z91" s="1184"/>
      <c r="AA91" s="1184"/>
      <c r="AB91" s="1194" t="s">
        <v>305</v>
      </c>
      <c r="AC91" s="1184"/>
      <c r="AD91" s="1184"/>
      <c r="AE91" s="1184"/>
      <c r="AF91" s="1184"/>
      <c r="AG91" s="1194" t="s">
        <v>306</v>
      </c>
      <c r="AH91" s="1184"/>
      <c r="AI91" s="1184"/>
      <c r="AJ91" s="514" t="s">
        <v>335</v>
      </c>
      <c r="AK91" s="1195" t="s">
        <v>353</v>
      </c>
      <c r="AL91" s="1184"/>
      <c r="AM91" s="1184"/>
      <c r="AN91" s="1184"/>
      <c r="AO91" s="1184"/>
      <c r="AP91" s="1184"/>
      <c r="AQ91" s="515">
        <v>500000000</v>
      </c>
      <c r="AR91" s="516">
        <v>0</v>
      </c>
      <c r="AS91" s="575">
        <v>500000000</v>
      </c>
      <c r="AT91" s="523">
        <v>0</v>
      </c>
      <c r="AU91" s="516">
        <v>0</v>
      </c>
      <c r="AV91" s="516">
        <v>0</v>
      </c>
      <c r="AW91" s="523">
        <v>0</v>
      </c>
      <c r="AX91" s="516">
        <v>0</v>
      </c>
      <c r="AY91" s="516">
        <v>0</v>
      </c>
      <c r="AZ91" s="516">
        <v>0</v>
      </c>
      <c r="BA91" s="516">
        <v>0</v>
      </c>
      <c r="BB91" s="516">
        <v>0</v>
      </c>
      <c r="BC91" s="516">
        <v>0</v>
      </c>
    </row>
    <row r="92" spans="1:55" s="412" customFormat="1" ht="13.5" x14ac:dyDescent="0.2">
      <c r="A92" s="521" t="str">
        <f t="shared" si="7"/>
        <v>A2041810</v>
      </c>
      <c r="B92" s="1194" t="s">
        <v>34</v>
      </c>
      <c r="C92" s="1184"/>
      <c r="D92" s="1194" t="s">
        <v>314</v>
      </c>
      <c r="E92" s="1184"/>
      <c r="F92" s="1194" t="s">
        <v>312</v>
      </c>
      <c r="G92" s="1184"/>
      <c r="H92" s="1194" t="s">
        <v>315</v>
      </c>
      <c r="I92" s="1184"/>
      <c r="J92" s="1194" t="s">
        <v>311</v>
      </c>
      <c r="K92" s="1184"/>
      <c r="L92" s="1184"/>
      <c r="M92" s="1194" t="s">
        <v>326</v>
      </c>
      <c r="N92" s="1184"/>
      <c r="O92" s="1184"/>
      <c r="P92" s="1194"/>
      <c r="Q92" s="1184"/>
      <c r="R92" s="1194"/>
      <c r="S92" s="1184"/>
      <c r="T92" s="1197" t="s">
        <v>69</v>
      </c>
      <c r="U92" s="1184"/>
      <c r="V92" s="1184"/>
      <c r="W92" s="1184"/>
      <c r="X92" s="1184"/>
      <c r="Y92" s="1184"/>
      <c r="Z92" s="1184"/>
      <c r="AA92" s="1184"/>
      <c r="AB92" s="1194" t="s">
        <v>305</v>
      </c>
      <c r="AC92" s="1184"/>
      <c r="AD92" s="1184"/>
      <c r="AE92" s="1184"/>
      <c r="AF92" s="1184"/>
      <c r="AG92" s="1194" t="s">
        <v>306</v>
      </c>
      <c r="AH92" s="1184"/>
      <c r="AI92" s="1184"/>
      <c r="AJ92" s="514" t="s">
        <v>85</v>
      </c>
      <c r="AK92" s="1195" t="s">
        <v>307</v>
      </c>
      <c r="AL92" s="1184"/>
      <c r="AM92" s="1184"/>
      <c r="AN92" s="1184"/>
      <c r="AO92" s="1184"/>
      <c r="AP92" s="1184"/>
      <c r="AQ92" s="515">
        <v>232000000</v>
      </c>
      <c r="AR92" s="515">
        <v>231242609.15000001</v>
      </c>
      <c r="AS92" s="575">
        <v>757390.85</v>
      </c>
      <c r="AT92" s="523">
        <v>0</v>
      </c>
      <c r="AU92" s="515">
        <v>207621013.44999999</v>
      </c>
      <c r="AV92" s="515">
        <v>23621595.699999999</v>
      </c>
      <c r="AW92" s="522">
        <v>207621013.44</v>
      </c>
      <c r="AX92" s="516">
        <v>0.01</v>
      </c>
      <c r="AY92" s="515">
        <v>207621013.44</v>
      </c>
      <c r="AZ92" s="516">
        <v>0</v>
      </c>
      <c r="BA92" s="515">
        <v>207621013.44</v>
      </c>
      <c r="BB92" s="516">
        <v>0</v>
      </c>
      <c r="BC92" s="516">
        <v>0</v>
      </c>
    </row>
    <row r="93" spans="1:55" s="412" customFormat="1" ht="13.5" x14ac:dyDescent="0.2">
      <c r="A93" s="521" t="str">
        <f t="shared" si="7"/>
        <v>A2041813</v>
      </c>
      <c r="B93" s="1194" t="s">
        <v>34</v>
      </c>
      <c r="C93" s="1184"/>
      <c r="D93" s="1194" t="s">
        <v>314</v>
      </c>
      <c r="E93" s="1184"/>
      <c r="F93" s="1194" t="s">
        <v>312</v>
      </c>
      <c r="G93" s="1184"/>
      <c r="H93" s="1194" t="s">
        <v>315</v>
      </c>
      <c r="I93" s="1184"/>
      <c r="J93" s="1194" t="s">
        <v>311</v>
      </c>
      <c r="K93" s="1184"/>
      <c r="L93" s="1184"/>
      <c r="M93" s="1194" t="s">
        <v>326</v>
      </c>
      <c r="N93" s="1184"/>
      <c r="O93" s="1184"/>
      <c r="P93" s="1194"/>
      <c r="Q93" s="1184"/>
      <c r="R93" s="1194"/>
      <c r="S93" s="1184"/>
      <c r="T93" s="1197" t="s">
        <v>69</v>
      </c>
      <c r="U93" s="1184"/>
      <c r="V93" s="1184"/>
      <c r="W93" s="1184"/>
      <c r="X93" s="1184"/>
      <c r="Y93" s="1184"/>
      <c r="Z93" s="1184"/>
      <c r="AA93" s="1184"/>
      <c r="AB93" s="1194" t="s">
        <v>305</v>
      </c>
      <c r="AC93" s="1184"/>
      <c r="AD93" s="1184"/>
      <c r="AE93" s="1184"/>
      <c r="AF93" s="1184"/>
      <c r="AG93" s="1194" t="s">
        <v>306</v>
      </c>
      <c r="AH93" s="1184"/>
      <c r="AI93" s="1184"/>
      <c r="AJ93" s="514" t="s">
        <v>335</v>
      </c>
      <c r="AK93" s="1195" t="s">
        <v>353</v>
      </c>
      <c r="AL93" s="1184"/>
      <c r="AM93" s="1184"/>
      <c r="AN93" s="1184"/>
      <c r="AO93" s="1184"/>
      <c r="AP93" s="1184"/>
      <c r="AQ93" s="515">
        <v>480000000</v>
      </c>
      <c r="AR93" s="516">
        <v>0</v>
      </c>
      <c r="AS93" s="575">
        <v>480000000</v>
      </c>
      <c r="AT93" s="523">
        <v>0</v>
      </c>
      <c r="AU93" s="516">
        <v>0</v>
      </c>
      <c r="AV93" s="516">
        <v>0</v>
      </c>
      <c r="AW93" s="523">
        <v>0</v>
      </c>
      <c r="AX93" s="516">
        <v>0</v>
      </c>
      <c r="AY93" s="516">
        <v>0</v>
      </c>
      <c r="AZ93" s="516">
        <v>0</v>
      </c>
      <c r="BA93" s="516">
        <v>0</v>
      </c>
      <c r="BB93" s="516">
        <v>0</v>
      </c>
      <c r="BC93" s="516">
        <v>0</v>
      </c>
    </row>
    <row r="94" spans="1:55" s="412" customFormat="1" ht="13.5" x14ac:dyDescent="0.2">
      <c r="A94" s="521" t="str">
        <f t="shared" si="7"/>
        <v>A204210</v>
      </c>
      <c r="B94" s="1183" t="s">
        <v>34</v>
      </c>
      <c r="C94" s="1184"/>
      <c r="D94" s="1183" t="s">
        <v>314</v>
      </c>
      <c r="E94" s="1184"/>
      <c r="F94" s="1183" t="s">
        <v>312</v>
      </c>
      <c r="G94" s="1184"/>
      <c r="H94" s="1183" t="s">
        <v>315</v>
      </c>
      <c r="I94" s="1184"/>
      <c r="J94" s="1183" t="s">
        <v>314</v>
      </c>
      <c r="K94" s="1184"/>
      <c r="L94" s="1184"/>
      <c r="M94" s="1183"/>
      <c r="N94" s="1184"/>
      <c r="O94" s="1184"/>
      <c r="P94" s="1183"/>
      <c r="Q94" s="1184"/>
      <c r="R94" s="1183"/>
      <c r="S94" s="1184"/>
      <c r="T94" s="1187" t="s">
        <v>243</v>
      </c>
      <c r="U94" s="1184"/>
      <c r="V94" s="1184"/>
      <c r="W94" s="1184"/>
      <c r="X94" s="1184"/>
      <c r="Y94" s="1184"/>
      <c r="Z94" s="1184"/>
      <c r="AA94" s="1184"/>
      <c r="AB94" s="1183" t="s">
        <v>305</v>
      </c>
      <c r="AC94" s="1184"/>
      <c r="AD94" s="1184"/>
      <c r="AE94" s="1184"/>
      <c r="AF94" s="1184"/>
      <c r="AG94" s="1183" t="s">
        <v>306</v>
      </c>
      <c r="AH94" s="1184"/>
      <c r="AI94" s="1184"/>
      <c r="AJ94" s="510" t="s">
        <v>85</v>
      </c>
      <c r="AK94" s="1190" t="s">
        <v>307</v>
      </c>
      <c r="AL94" s="1184"/>
      <c r="AM94" s="1184"/>
      <c r="AN94" s="1184"/>
      <c r="AO94" s="1184"/>
      <c r="AP94" s="1184"/>
      <c r="AQ94" s="511">
        <v>127000000</v>
      </c>
      <c r="AR94" s="511">
        <v>27371990</v>
      </c>
      <c r="AS94" s="573">
        <v>99628010</v>
      </c>
      <c r="AT94" s="619">
        <v>0</v>
      </c>
      <c r="AU94" s="511">
        <v>2000000</v>
      </c>
      <c r="AV94" s="511">
        <v>25371990</v>
      </c>
      <c r="AW94" s="618">
        <v>2000000</v>
      </c>
      <c r="AX94" s="512">
        <v>0</v>
      </c>
      <c r="AY94" s="511">
        <v>2000000</v>
      </c>
      <c r="AZ94" s="512">
        <v>0</v>
      </c>
      <c r="BA94" s="511">
        <v>2000000</v>
      </c>
      <c r="BB94" s="512">
        <v>0</v>
      </c>
      <c r="BC94" s="512">
        <v>0</v>
      </c>
    </row>
    <row r="95" spans="1:55" s="412" customFormat="1" ht="13.5" x14ac:dyDescent="0.2">
      <c r="A95" s="521" t="str">
        <f t="shared" si="7"/>
        <v>A2042110</v>
      </c>
      <c r="B95" s="1194" t="s">
        <v>34</v>
      </c>
      <c r="C95" s="1184"/>
      <c r="D95" s="1194" t="s">
        <v>314</v>
      </c>
      <c r="E95" s="1184"/>
      <c r="F95" s="1194" t="s">
        <v>312</v>
      </c>
      <c r="G95" s="1184"/>
      <c r="H95" s="1194" t="s">
        <v>315</v>
      </c>
      <c r="I95" s="1184"/>
      <c r="J95" s="1194" t="s">
        <v>314</v>
      </c>
      <c r="K95" s="1184"/>
      <c r="L95" s="1184"/>
      <c r="M95" s="1194" t="s">
        <v>311</v>
      </c>
      <c r="N95" s="1184"/>
      <c r="O95" s="1184"/>
      <c r="P95" s="1194"/>
      <c r="Q95" s="1184"/>
      <c r="R95" s="1194"/>
      <c r="S95" s="1184"/>
      <c r="T95" s="1197" t="s">
        <v>70</v>
      </c>
      <c r="U95" s="1184"/>
      <c r="V95" s="1184"/>
      <c r="W95" s="1184"/>
      <c r="X95" s="1184"/>
      <c r="Y95" s="1184"/>
      <c r="Z95" s="1184"/>
      <c r="AA95" s="1184"/>
      <c r="AB95" s="1194" t="s">
        <v>305</v>
      </c>
      <c r="AC95" s="1184"/>
      <c r="AD95" s="1184"/>
      <c r="AE95" s="1184"/>
      <c r="AF95" s="1184"/>
      <c r="AG95" s="1194" t="s">
        <v>306</v>
      </c>
      <c r="AH95" s="1184"/>
      <c r="AI95" s="1184"/>
      <c r="AJ95" s="514" t="s">
        <v>85</v>
      </c>
      <c r="AK95" s="1195" t="s">
        <v>307</v>
      </c>
      <c r="AL95" s="1184"/>
      <c r="AM95" s="1184"/>
      <c r="AN95" s="1184"/>
      <c r="AO95" s="1184"/>
      <c r="AP95" s="1184"/>
      <c r="AQ95" s="515">
        <v>57000000</v>
      </c>
      <c r="AR95" s="515">
        <v>26371990</v>
      </c>
      <c r="AS95" s="575">
        <v>30628010</v>
      </c>
      <c r="AT95" s="523">
        <v>0</v>
      </c>
      <c r="AU95" s="515">
        <v>1000000</v>
      </c>
      <c r="AV95" s="515">
        <v>25371990</v>
      </c>
      <c r="AW95" s="522">
        <v>1000000</v>
      </c>
      <c r="AX95" s="516">
        <v>0</v>
      </c>
      <c r="AY95" s="515">
        <v>1000000</v>
      </c>
      <c r="AZ95" s="516">
        <v>0</v>
      </c>
      <c r="BA95" s="515">
        <v>1000000</v>
      </c>
      <c r="BB95" s="516">
        <v>0</v>
      </c>
      <c r="BC95" s="516">
        <v>0</v>
      </c>
    </row>
    <row r="96" spans="1:55" s="412" customFormat="1" ht="13.5" x14ac:dyDescent="0.2">
      <c r="A96" s="521" t="str">
        <f t="shared" si="7"/>
        <v>A2042210</v>
      </c>
      <c r="B96" s="1194" t="s">
        <v>34</v>
      </c>
      <c r="C96" s="1184"/>
      <c r="D96" s="1194" t="s">
        <v>314</v>
      </c>
      <c r="E96" s="1184"/>
      <c r="F96" s="1194" t="s">
        <v>312</v>
      </c>
      <c r="G96" s="1184"/>
      <c r="H96" s="1194" t="s">
        <v>315</v>
      </c>
      <c r="I96" s="1184"/>
      <c r="J96" s="1194" t="s">
        <v>314</v>
      </c>
      <c r="K96" s="1184"/>
      <c r="L96" s="1184"/>
      <c r="M96" s="1194" t="s">
        <v>314</v>
      </c>
      <c r="N96" s="1184"/>
      <c r="O96" s="1184"/>
      <c r="P96" s="1194"/>
      <c r="Q96" s="1184"/>
      <c r="R96" s="1194"/>
      <c r="S96" s="1184"/>
      <c r="T96" s="1197" t="s">
        <v>71</v>
      </c>
      <c r="U96" s="1184"/>
      <c r="V96" s="1184"/>
      <c r="W96" s="1184"/>
      <c r="X96" s="1184"/>
      <c r="Y96" s="1184"/>
      <c r="Z96" s="1184"/>
      <c r="AA96" s="1184"/>
      <c r="AB96" s="1194" t="s">
        <v>305</v>
      </c>
      <c r="AC96" s="1184"/>
      <c r="AD96" s="1184"/>
      <c r="AE96" s="1184"/>
      <c r="AF96" s="1184"/>
      <c r="AG96" s="1194" t="s">
        <v>306</v>
      </c>
      <c r="AH96" s="1184"/>
      <c r="AI96" s="1184"/>
      <c r="AJ96" s="514" t="s">
        <v>85</v>
      </c>
      <c r="AK96" s="1195" t="s">
        <v>307</v>
      </c>
      <c r="AL96" s="1184"/>
      <c r="AM96" s="1184"/>
      <c r="AN96" s="1184"/>
      <c r="AO96" s="1184"/>
      <c r="AP96" s="1184"/>
      <c r="AQ96" s="515">
        <v>70000000</v>
      </c>
      <c r="AR96" s="515">
        <v>1000000</v>
      </c>
      <c r="AS96" s="575">
        <v>69000000</v>
      </c>
      <c r="AT96" s="523">
        <v>0</v>
      </c>
      <c r="AU96" s="515">
        <v>1000000</v>
      </c>
      <c r="AV96" s="516">
        <v>0</v>
      </c>
      <c r="AW96" s="522">
        <v>1000000</v>
      </c>
      <c r="AX96" s="516">
        <v>0</v>
      </c>
      <c r="AY96" s="515">
        <v>1000000</v>
      </c>
      <c r="AZ96" s="516">
        <v>0</v>
      </c>
      <c r="BA96" s="515">
        <v>1000000</v>
      </c>
      <c r="BB96" s="516">
        <v>0</v>
      </c>
      <c r="BC96" s="516">
        <v>0</v>
      </c>
    </row>
    <row r="97" spans="1:55" s="412" customFormat="1" ht="13.5" x14ac:dyDescent="0.2">
      <c r="A97" s="521" t="str">
        <f t="shared" si="7"/>
        <v>A204410</v>
      </c>
      <c r="B97" s="1183" t="s">
        <v>34</v>
      </c>
      <c r="C97" s="1184"/>
      <c r="D97" s="1183" t="s">
        <v>314</v>
      </c>
      <c r="E97" s="1184"/>
      <c r="F97" s="1183" t="s">
        <v>312</v>
      </c>
      <c r="G97" s="1184"/>
      <c r="H97" s="1183" t="s">
        <v>315</v>
      </c>
      <c r="I97" s="1184"/>
      <c r="J97" s="1183" t="s">
        <v>315</v>
      </c>
      <c r="K97" s="1184"/>
      <c r="L97" s="1184"/>
      <c r="M97" s="1183"/>
      <c r="N97" s="1184"/>
      <c r="O97" s="1184"/>
      <c r="P97" s="1183"/>
      <c r="Q97" s="1184"/>
      <c r="R97" s="1183"/>
      <c r="S97" s="1184"/>
      <c r="T97" s="1187" t="s">
        <v>245</v>
      </c>
      <c r="U97" s="1184"/>
      <c r="V97" s="1184"/>
      <c r="W97" s="1184"/>
      <c r="X97" s="1184"/>
      <c r="Y97" s="1184"/>
      <c r="Z97" s="1184"/>
      <c r="AA97" s="1184"/>
      <c r="AB97" s="1183" t="s">
        <v>305</v>
      </c>
      <c r="AC97" s="1184"/>
      <c r="AD97" s="1184"/>
      <c r="AE97" s="1184"/>
      <c r="AF97" s="1184"/>
      <c r="AG97" s="1183" t="s">
        <v>306</v>
      </c>
      <c r="AH97" s="1184"/>
      <c r="AI97" s="1184"/>
      <c r="AJ97" s="510" t="s">
        <v>85</v>
      </c>
      <c r="AK97" s="1190" t="s">
        <v>307</v>
      </c>
      <c r="AL97" s="1184"/>
      <c r="AM97" s="1184"/>
      <c r="AN97" s="1184"/>
      <c r="AO97" s="1184"/>
      <c r="AP97" s="1184"/>
      <c r="AQ97" s="511">
        <v>298103744</v>
      </c>
      <c r="AR97" s="511">
        <v>246803483</v>
      </c>
      <c r="AS97" s="573">
        <v>51300261</v>
      </c>
      <c r="AT97" s="619">
        <v>0</v>
      </c>
      <c r="AU97" s="511">
        <v>194614515</v>
      </c>
      <c r="AV97" s="511">
        <v>52188968</v>
      </c>
      <c r="AW97" s="618">
        <v>91565481</v>
      </c>
      <c r="AX97" s="511">
        <v>103049034</v>
      </c>
      <c r="AY97" s="511">
        <v>89165481</v>
      </c>
      <c r="AZ97" s="511">
        <v>2400000</v>
      </c>
      <c r="BA97" s="511">
        <v>89165481</v>
      </c>
      <c r="BB97" s="512">
        <v>0</v>
      </c>
      <c r="BC97" s="512">
        <v>0</v>
      </c>
    </row>
    <row r="98" spans="1:55" s="627" customFormat="1" ht="13.5" x14ac:dyDescent="0.2">
      <c r="A98" s="622" t="str">
        <f t="shared" si="7"/>
        <v>A204413</v>
      </c>
      <c r="B98" s="1199" t="s">
        <v>34</v>
      </c>
      <c r="C98" s="1200"/>
      <c r="D98" s="1199" t="s">
        <v>314</v>
      </c>
      <c r="E98" s="1200"/>
      <c r="F98" s="1199" t="s">
        <v>312</v>
      </c>
      <c r="G98" s="1200"/>
      <c r="H98" s="1199" t="s">
        <v>315</v>
      </c>
      <c r="I98" s="1200"/>
      <c r="J98" s="1199" t="s">
        <v>315</v>
      </c>
      <c r="K98" s="1200"/>
      <c r="L98" s="1200"/>
      <c r="M98" s="1199"/>
      <c r="N98" s="1200"/>
      <c r="O98" s="1200"/>
      <c r="P98" s="1199"/>
      <c r="Q98" s="1200"/>
      <c r="R98" s="1199"/>
      <c r="S98" s="1200"/>
      <c r="T98" s="1202" t="s">
        <v>245</v>
      </c>
      <c r="U98" s="1200"/>
      <c r="V98" s="1200"/>
      <c r="W98" s="1200"/>
      <c r="X98" s="1200"/>
      <c r="Y98" s="1200"/>
      <c r="Z98" s="1200"/>
      <c r="AA98" s="1200"/>
      <c r="AB98" s="1199" t="s">
        <v>305</v>
      </c>
      <c r="AC98" s="1200"/>
      <c r="AD98" s="1200"/>
      <c r="AE98" s="1200"/>
      <c r="AF98" s="1200"/>
      <c r="AG98" s="1199" t="s">
        <v>306</v>
      </c>
      <c r="AH98" s="1200"/>
      <c r="AI98" s="1200"/>
      <c r="AJ98" s="623" t="s">
        <v>335</v>
      </c>
      <c r="AK98" s="1201" t="s">
        <v>353</v>
      </c>
      <c r="AL98" s="1200"/>
      <c r="AM98" s="1200"/>
      <c r="AN98" s="1200"/>
      <c r="AO98" s="1200"/>
      <c r="AP98" s="1200"/>
      <c r="AQ98" s="624">
        <v>1175000000</v>
      </c>
      <c r="AR98" s="624">
        <v>550000000</v>
      </c>
      <c r="AS98" s="632">
        <v>625000000</v>
      </c>
      <c r="AT98" s="625">
        <v>0</v>
      </c>
      <c r="AU98" s="626">
        <v>0</v>
      </c>
      <c r="AV98" s="624">
        <v>550000000</v>
      </c>
      <c r="AW98" s="625">
        <v>0</v>
      </c>
      <c r="AX98" s="626">
        <v>0</v>
      </c>
      <c r="AY98" s="626">
        <v>0</v>
      </c>
      <c r="AZ98" s="626">
        <v>0</v>
      </c>
      <c r="BA98" s="626">
        <v>0</v>
      </c>
      <c r="BB98" s="626">
        <v>0</v>
      </c>
      <c r="BC98" s="626">
        <v>0</v>
      </c>
    </row>
    <row r="99" spans="1:55" s="412" customFormat="1" ht="13.5" x14ac:dyDescent="0.2">
      <c r="A99" s="521" t="str">
        <f t="shared" si="7"/>
        <v>A2044110</v>
      </c>
      <c r="B99" s="1194" t="s">
        <v>34</v>
      </c>
      <c r="C99" s="1184"/>
      <c r="D99" s="1194" t="s">
        <v>314</v>
      </c>
      <c r="E99" s="1184"/>
      <c r="F99" s="1194" t="s">
        <v>312</v>
      </c>
      <c r="G99" s="1184"/>
      <c r="H99" s="1194" t="s">
        <v>315</v>
      </c>
      <c r="I99" s="1184"/>
      <c r="J99" s="1194" t="s">
        <v>315</v>
      </c>
      <c r="K99" s="1184"/>
      <c r="L99" s="1184"/>
      <c r="M99" s="1194" t="s">
        <v>311</v>
      </c>
      <c r="N99" s="1184"/>
      <c r="O99" s="1184"/>
      <c r="P99" s="1194"/>
      <c r="Q99" s="1184"/>
      <c r="R99" s="1194"/>
      <c r="S99" s="1184"/>
      <c r="T99" s="1197" t="s">
        <v>72</v>
      </c>
      <c r="U99" s="1184"/>
      <c r="V99" s="1184"/>
      <c r="W99" s="1184"/>
      <c r="X99" s="1184"/>
      <c r="Y99" s="1184"/>
      <c r="Z99" s="1184"/>
      <c r="AA99" s="1184"/>
      <c r="AB99" s="1194" t="s">
        <v>305</v>
      </c>
      <c r="AC99" s="1184"/>
      <c r="AD99" s="1184"/>
      <c r="AE99" s="1184"/>
      <c r="AF99" s="1184"/>
      <c r="AG99" s="1194" t="s">
        <v>306</v>
      </c>
      <c r="AH99" s="1184"/>
      <c r="AI99" s="1184"/>
      <c r="AJ99" s="514" t="s">
        <v>85</v>
      </c>
      <c r="AK99" s="1195" t="s">
        <v>307</v>
      </c>
      <c r="AL99" s="1184"/>
      <c r="AM99" s="1184"/>
      <c r="AN99" s="1184"/>
      <c r="AO99" s="1184"/>
      <c r="AP99" s="1184"/>
      <c r="AQ99" s="515">
        <v>196000000</v>
      </c>
      <c r="AR99" s="515">
        <v>179200000</v>
      </c>
      <c r="AS99" s="575">
        <v>16800000</v>
      </c>
      <c r="AT99" s="523">
        <v>0</v>
      </c>
      <c r="AU99" s="515">
        <v>154400000</v>
      </c>
      <c r="AV99" s="515">
        <v>24800000</v>
      </c>
      <c r="AW99" s="522">
        <v>68486966</v>
      </c>
      <c r="AX99" s="515">
        <v>85913034</v>
      </c>
      <c r="AY99" s="515">
        <v>66086966</v>
      </c>
      <c r="AZ99" s="515">
        <v>2400000</v>
      </c>
      <c r="BA99" s="515">
        <v>66086966</v>
      </c>
      <c r="BB99" s="516">
        <v>0</v>
      </c>
      <c r="BC99" s="516">
        <v>0</v>
      </c>
    </row>
    <row r="100" spans="1:55" s="412" customFormat="1" ht="13.5" x14ac:dyDescent="0.2">
      <c r="A100" s="521" t="str">
        <f t="shared" si="7"/>
        <v>A2044113</v>
      </c>
      <c r="B100" s="1194" t="s">
        <v>34</v>
      </c>
      <c r="C100" s="1184"/>
      <c r="D100" s="1194" t="s">
        <v>314</v>
      </c>
      <c r="E100" s="1184"/>
      <c r="F100" s="1194" t="s">
        <v>312</v>
      </c>
      <c r="G100" s="1184"/>
      <c r="H100" s="1194" t="s">
        <v>315</v>
      </c>
      <c r="I100" s="1184"/>
      <c r="J100" s="1194" t="s">
        <v>315</v>
      </c>
      <c r="K100" s="1184"/>
      <c r="L100" s="1184"/>
      <c r="M100" s="1194" t="s">
        <v>311</v>
      </c>
      <c r="N100" s="1184"/>
      <c r="O100" s="1184"/>
      <c r="P100" s="1194"/>
      <c r="Q100" s="1184"/>
      <c r="R100" s="1194"/>
      <c r="S100" s="1184"/>
      <c r="T100" s="1197" t="s">
        <v>72</v>
      </c>
      <c r="U100" s="1184"/>
      <c r="V100" s="1184"/>
      <c r="W100" s="1184"/>
      <c r="X100" s="1184"/>
      <c r="Y100" s="1184"/>
      <c r="Z100" s="1184"/>
      <c r="AA100" s="1184"/>
      <c r="AB100" s="1194" t="s">
        <v>305</v>
      </c>
      <c r="AC100" s="1184"/>
      <c r="AD100" s="1184"/>
      <c r="AE100" s="1184"/>
      <c r="AF100" s="1184"/>
      <c r="AG100" s="1194" t="s">
        <v>306</v>
      </c>
      <c r="AH100" s="1184"/>
      <c r="AI100" s="1184"/>
      <c r="AJ100" s="514" t="s">
        <v>335</v>
      </c>
      <c r="AK100" s="1195" t="s">
        <v>353</v>
      </c>
      <c r="AL100" s="1184"/>
      <c r="AM100" s="1184"/>
      <c r="AN100" s="1184"/>
      <c r="AO100" s="1184"/>
      <c r="AP100" s="1184"/>
      <c r="AQ100" s="515">
        <v>200000000</v>
      </c>
      <c r="AR100" s="516">
        <v>0</v>
      </c>
      <c r="AS100" s="575">
        <v>200000000</v>
      </c>
      <c r="AT100" s="523">
        <v>0</v>
      </c>
      <c r="AU100" s="516">
        <v>0</v>
      </c>
      <c r="AV100" s="516">
        <v>0</v>
      </c>
      <c r="AW100" s="523">
        <v>0</v>
      </c>
      <c r="AX100" s="516">
        <v>0</v>
      </c>
      <c r="AY100" s="516">
        <v>0</v>
      </c>
      <c r="AZ100" s="516">
        <v>0</v>
      </c>
      <c r="BA100" s="516">
        <v>0</v>
      </c>
      <c r="BB100" s="516">
        <v>0</v>
      </c>
      <c r="BC100" s="516">
        <v>0</v>
      </c>
    </row>
    <row r="101" spans="1:55" s="412" customFormat="1" ht="13.5" x14ac:dyDescent="0.2">
      <c r="A101" s="521" t="str">
        <f t="shared" si="7"/>
        <v>A2044610</v>
      </c>
      <c r="B101" s="1194" t="s">
        <v>34</v>
      </c>
      <c r="C101" s="1184"/>
      <c r="D101" s="1194" t="s">
        <v>314</v>
      </c>
      <c r="E101" s="1184"/>
      <c r="F101" s="1194" t="s">
        <v>312</v>
      </c>
      <c r="G101" s="1184"/>
      <c r="H101" s="1194" t="s">
        <v>315</v>
      </c>
      <c r="I101" s="1184"/>
      <c r="J101" s="1194" t="s">
        <v>315</v>
      </c>
      <c r="K101" s="1184"/>
      <c r="L101" s="1184"/>
      <c r="M101" s="1194" t="s">
        <v>324</v>
      </c>
      <c r="N101" s="1184"/>
      <c r="O101" s="1184"/>
      <c r="P101" s="1194"/>
      <c r="Q101" s="1184"/>
      <c r="R101" s="1194"/>
      <c r="S101" s="1184"/>
      <c r="T101" s="1197" t="s">
        <v>73</v>
      </c>
      <c r="U101" s="1184"/>
      <c r="V101" s="1184"/>
      <c r="W101" s="1184"/>
      <c r="X101" s="1184"/>
      <c r="Y101" s="1184"/>
      <c r="Z101" s="1184"/>
      <c r="AA101" s="1184"/>
      <c r="AB101" s="1194" t="s">
        <v>305</v>
      </c>
      <c r="AC101" s="1184"/>
      <c r="AD101" s="1184"/>
      <c r="AE101" s="1184"/>
      <c r="AF101" s="1184"/>
      <c r="AG101" s="1194" t="s">
        <v>306</v>
      </c>
      <c r="AH101" s="1184"/>
      <c r="AI101" s="1184"/>
      <c r="AJ101" s="514" t="s">
        <v>85</v>
      </c>
      <c r="AK101" s="1195" t="s">
        <v>307</v>
      </c>
      <c r="AL101" s="1184"/>
      <c r="AM101" s="1184"/>
      <c r="AN101" s="1184"/>
      <c r="AO101" s="1184"/>
      <c r="AP101" s="1184"/>
      <c r="AQ101" s="515">
        <v>20000000</v>
      </c>
      <c r="AR101" s="516">
        <v>0</v>
      </c>
      <c r="AS101" s="575">
        <v>20000000</v>
      </c>
      <c r="AT101" s="523">
        <v>0</v>
      </c>
      <c r="AU101" s="516">
        <v>0</v>
      </c>
      <c r="AV101" s="516">
        <v>0</v>
      </c>
      <c r="AW101" s="523">
        <v>0</v>
      </c>
      <c r="AX101" s="516">
        <v>0</v>
      </c>
      <c r="AY101" s="516">
        <v>0</v>
      </c>
      <c r="AZ101" s="516">
        <v>0</v>
      </c>
      <c r="BA101" s="516">
        <v>0</v>
      </c>
      <c r="BB101" s="516">
        <v>0</v>
      </c>
      <c r="BC101" s="516">
        <v>0</v>
      </c>
    </row>
    <row r="102" spans="1:55" s="412" customFormat="1" ht="13.5" x14ac:dyDescent="0.2">
      <c r="A102" s="521" t="str">
        <f t="shared" si="7"/>
        <v>A2044613</v>
      </c>
      <c r="B102" s="1194" t="s">
        <v>34</v>
      </c>
      <c r="C102" s="1184"/>
      <c r="D102" s="1194" t="s">
        <v>314</v>
      </c>
      <c r="E102" s="1184"/>
      <c r="F102" s="1194" t="s">
        <v>312</v>
      </c>
      <c r="G102" s="1184"/>
      <c r="H102" s="1194" t="s">
        <v>315</v>
      </c>
      <c r="I102" s="1184"/>
      <c r="J102" s="1194" t="s">
        <v>315</v>
      </c>
      <c r="K102" s="1184"/>
      <c r="L102" s="1184"/>
      <c r="M102" s="1194" t="s">
        <v>324</v>
      </c>
      <c r="N102" s="1184"/>
      <c r="O102" s="1184"/>
      <c r="P102" s="1194"/>
      <c r="Q102" s="1184"/>
      <c r="R102" s="1194"/>
      <c r="S102" s="1184"/>
      <c r="T102" s="1197" t="s">
        <v>73</v>
      </c>
      <c r="U102" s="1184"/>
      <c r="V102" s="1184"/>
      <c r="W102" s="1184"/>
      <c r="X102" s="1184"/>
      <c r="Y102" s="1184"/>
      <c r="Z102" s="1184"/>
      <c r="AA102" s="1184"/>
      <c r="AB102" s="1194" t="s">
        <v>305</v>
      </c>
      <c r="AC102" s="1184"/>
      <c r="AD102" s="1184"/>
      <c r="AE102" s="1184"/>
      <c r="AF102" s="1184"/>
      <c r="AG102" s="1194" t="s">
        <v>306</v>
      </c>
      <c r="AH102" s="1184"/>
      <c r="AI102" s="1184"/>
      <c r="AJ102" s="514" t="s">
        <v>335</v>
      </c>
      <c r="AK102" s="1195" t="s">
        <v>353</v>
      </c>
      <c r="AL102" s="1184"/>
      <c r="AM102" s="1184"/>
      <c r="AN102" s="1184"/>
      <c r="AO102" s="1184"/>
      <c r="AP102" s="1184"/>
      <c r="AQ102" s="515">
        <v>80000000</v>
      </c>
      <c r="AR102" s="516">
        <v>0</v>
      </c>
      <c r="AS102" s="575">
        <v>80000000</v>
      </c>
      <c r="AT102" s="523">
        <v>0</v>
      </c>
      <c r="AU102" s="516">
        <v>0</v>
      </c>
      <c r="AV102" s="516">
        <v>0</v>
      </c>
      <c r="AW102" s="523">
        <v>0</v>
      </c>
      <c r="AX102" s="516">
        <v>0</v>
      </c>
      <c r="AY102" s="516">
        <v>0</v>
      </c>
      <c r="AZ102" s="516">
        <v>0</v>
      </c>
      <c r="BA102" s="516">
        <v>0</v>
      </c>
      <c r="BB102" s="516">
        <v>0</v>
      </c>
      <c r="BC102" s="516">
        <v>0</v>
      </c>
    </row>
    <row r="103" spans="1:55" s="412" customFormat="1" ht="13.5" x14ac:dyDescent="0.2">
      <c r="A103" s="521" t="str">
        <f t="shared" ref="A103:A166" si="8">+B103&amp;D103&amp;F103&amp;H103&amp;J103&amp;M103&amp;P103&amp;AJ103</f>
        <v>A2044910</v>
      </c>
      <c r="B103" s="1194" t="s">
        <v>34</v>
      </c>
      <c r="C103" s="1184"/>
      <c r="D103" s="1194" t="s">
        <v>314</v>
      </c>
      <c r="E103" s="1184"/>
      <c r="F103" s="1194" t="s">
        <v>312</v>
      </c>
      <c r="G103" s="1184"/>
      <c r="H103" s="1194" t="s">
        <v>315</v>
      </c>
      <c r="I103" s="1184"/>
      <c r="J103" s="1194" t="s">
        <v>315</v>
      </c>
      <c r="K103" s="1184"/>
      <c r="L103" s="1184"/>
      <c r="M103" s="1194" t="s">
        <v>320</v>
      </c>
      <c r="N103" s="1184"/>
      <c r="O103" s="1184"/>
      <c r="P103" s="1194"/>
      <c r="Q103" s="1184"/>
      <c r="R103" s="1194"/>
      <c r="S103" s="1184"/>
      <c r="T103" s="1197" t="s">
        <v>74</v>
      </c>
      <c r="U103" s="1184"/>
      <c r="V103" s="1184"/>
      <c r="W103" s="1184"/>
      <c r="X103" s="1184"/>
      <c r="Y103" s="1184"/>
      <c r="Z103" s="1184"/>
      <c r="AA103" s="1184"/>
      <c r="AB103" s="1194" t="s">
        <v>305</v>
      </c>
      <c r="AC103" s="1184"/>
      <c r="AD103" s="1184"/>
      <c r="AE103" s="1184"/>
      <c r="AF103" s="1184"/>
      <c r="AG103" s="1194" t="s">
        <v>306</v>
      </c>
      <c r="AH103" s="1184"/>
      <c r="AI103" s="1184"/>
      <c r="AJ103" s="514" t="s">
        <v>85</v>
      </c>
      <c r="AK103" s="1195" t="s">
        <v>307</v>
      </c>
      <c r="AL103" s="1184"/>
      <c r="AM103" s="1184"/>
      <c r="AN103" s="1184"/>
      <c r="AO103" s="1184"/>
      <c r="AP103" s="1184"/>
      <c r="AQ103" s="515">
        <v>10000000</v>
      </c>
      <c r="AR103" s="515">
        <v>6600000</v>
      </c>
      <c r="AS103" s="575">
        <v>3400000</v>
      </c>
      <c r="AT103" s="523">
        <v>0</v>
      </c>
      <c r="AU103" s="515">
        <v>4630108</v>
      </c>
      <c r="AV103" s="515">
        <v>1969892</v>
      </c>
      <c r="AW103" s="522">
        <v>4630108</v>
      </c>
      <c r="AX103" s="516">
        <v>0</v>
      </c>
      <c r="AY103" s="515">
        <v>4630108</v>
      </c>
      <c r="AZ103" s="516">
        <v>0</v>
      </c>
      <c r="BA103" s="515">
        <v>4630108</v>
      </c>
      <c r="BB103" s="516">
        <v>0</v>
      </c>
      <c r="BC103" s="516">
        <v>0</v>
      </c>
    </row>
    <row r="104" spans="1:55" s="412" customFormat="1" ht="13.5" x14ac:dyDescent="0.2">
      <c r="A104" s="521" t="str">
        <f t="shared" si="8"/>
        <v>A2044913</v>
      </c>
      <c r="B104" s="1194" t="s">
        <v>34</v>
      </c>
      <c r="C104" s="1184"/>
      <c r="D104" s="1194" t="s">
        <v>314</v>
      </c>
      <c r="E104" s="1184"/>
      <c r="F104" s="1194" t="s">
        <v>312</v>
      </c>
      <c r="G104" s="1184"/>
      <c r="H104" s="1194" t="s">
        <v>315</v>
      </c>
      <c r="I104" s="1184"/>
      <c r="J104" s="1194" t="s">
        <v>315</v>
      </c>
      <c r="K104" s="1184"/>
      <c r="L104" s="1184"/>
      <c r="M104" s="1194" t="s">
        <v>320</v>
      </c>
      <c r="N104" s="1184"/>
      <c r="O104" s="1184"/>
      <c r="P104" s="1194"/>
      <c r="Q104" s="1184"/>
      <c r="R104" s="1194"/>
      <c r="S104" s="1184"/>
      <c r="T104" s="1197" t="s">
        <v>74</v>
      </c>
      <c r="U104" s="1184"/>
      <c r="V104" s="1184"/>
      <c r="W104" s="1184"/>
      <c r="X104" s="1184"/>
      <c r="Y104" s="1184"/>
      <c r="Z104" s="1184"/>
      <c r="AA104" s="1184"/>
      <c r="AB104" s="1194" t="s">
        <v>305</v>
      </c>
      <c r="AC104" s="1184"/>
      <c r="AD104" s="1184"/>
      <c r="AE104" s="1184"/>
      <c r="AF104" s="1184"/>
      <c r="AG104" s="1194" t="s">
        <v>306</v>
      </c>
      <c r="AH104" s="1184"/>
      <c r="AI104" s="1184"/>
      <c r="AJ104" s="514" t="s">
        <v>335</v>
      </c>
      <c r="AK104" s="1195" t="s">
        <v>353</v>
      </c>
      <c r="AL104" s="1184"/>
      <c r="AM104" s="1184"/>
      <c r="AN104" s="1184"/>
      <c r="AO104" s="1184"/>
      <c r="AP104" s="1184"/>
      <c r="AQ104" s="515">
        <v>20000000</v>
      </c>
      <c r="AR104" s="516">
        <v>0</v>
      </c>
      <c r="AS104" s="575">
        <v>20000000</v>
      </c>
      <c r="AT104" s="523">
        <v>0</v>
      </c>
      <c r="AU104" s="516">
        <v>0</v>
      </c>
      <c r="AV104" s="516">
        <v>0</v>
      </c>
      <c r="AW104" s="523">
        <v>0</v>
      </c>
      <c r="AX104" s="516">
        <v>0</v>
      </c>
      <c r="AY104" s="516">
        <v>0</v>
      </c>
      <c r="AZ104" s="516">
        <v>0</v>
      </c>
      <c r="BA104" s="516">
        <v>0</v>
      </c>
      <c r="BB104" s="516">
        <v>0</v>
      </c>
      <c r="BC104" s="516">
        <v>0</v>
      </c>
    </row>
    <row r="105" spans="1:55" s="412" customFormat="1" ht="13.5" x14ac:dyDescent="0.2">
      <c r="A105" s="521" t="str">
        <f t="shared" si="8"/>
        <v>A20441510</v>
      </c>
      <c r="B105" s="1194" t="s">
        <v>34</v>
      </c>
      <c r="C105" s="1184"/>
      <c r="D105" s="1194" t="s">
        <v>314</v>
      </c>
      <c r="E105" s="1184"/>
      <c r="F105" s="1194" t="s">
        <v>312</v>
      </c>
      <c r="G105" s="1184"/>
      <c r="H105" s="1194" t="s">
        <v>315</v>
      </c>
      <c r="I105" s="1184"/>
      <c r="J105" s="1194" t="s">
        <v>315</v>
      </c>
      <c r="K105" s="1184"/>
      <c r="L105" s="1184"/>
      <c r="M105" s="1194" t="s">
        <v>318</v>
      </c>
      <c r="N105" s="1184"/>
      <c r="O105" s="1184"/>
      <c r="P105" s="1194"/>
      <c r="Q105" s="1184"/>
      <c r="R105" s="1194"/>
      <c r="S105" s="1184"/>
      <c r="T105" s="1197" t="s">
        <v>75</v>
      </c>
      <c r="U105" s="1184"/>
      <c r="V105" s="1184"/>
      <c r="W105" s="1184"/>
      <c r="X105" s="1184"/>
      <c r="Y105" s="1184"/>
      <c r="Z105" s="1184"/>
      <c r="AA105" s="1184"/>
      <c r="AB105" s="1194" t="s">
        <v>305</v>
      </c>
      <c r="AC105" s="1184"/>
      <c r="AD105" s="1184"/>
      <c r="AE105" s="1184"/>
      <c r="AF105" s="1184"/>
      <c r="AG105" s="1194" t="s">
        <v>306</v>
      </c>
      <c r="AH105" s="1184"/>
      <c r="AI105" s="1184"/>
      <c r="AJ105" s="514" t="s">
        <v>85</v>
      </c>
      <c r="AK105" s="1195" t="s">
        <v>307</v>
      </c>
      <c r="AL105" s="1184"/>
      <c r="AM105" s="1184"/>
      <c r="AN105" s="1184"/>
      <c r="AO105" s="1184"/>
      <c r="AP105" s="1184"/>
      <c r="AQ105" s="515">
        <v>6600000</v>
      </c>
      <c r="AR105" s="515">
        <v>3836760</v>
      </c>
      <c r="AS105" s="575">
        <v>2763240</v>
      </c>
      <c r="AT105" s="523">
        <v>0</v>
      </c>
      <c r="AU105" s="515">
        <v>3239160</v>
      </c>
      <c r="AV105" s="515">
        <v>597600</v>
      </c>
      <c r="AW105" s="522">
        <v>3239160</v>
      </c>
      <c r="AX105" s="516">
        <v>0</v>
      </c>
      <c r="AY105" s="515">
        <v>3239160</v>
      </c>
      <c r="AZ105" s="516">
        <v>0</v>
      </c>
      <c r="BA105" s="515">
        <v>3239160</v>
      </c>
      <c r="BB105" s="516">
        <v>0</v>
      </c>
      <c r="BC105" s="516">
        <v>0</v>
      </c>
    </row>
    <row r="106" spans="1:55" s="412" customFormat="1" ht="13.5" x14ac:dyDescent="0.2">
      <c r="A106" s="521" t="str">
        <f t="shared" si="8"/>
        <v>A20441513</v>
      </c>
      <c r="B106" s="1194" t="s">
        <v>34</v>
      </c>
      <c r="C106" s="1184"/>
      <c r="D106" s="1194" t="s">
        <v>314</v>
      </c>
      <c r="E106" s="1184"/>
      <c r="F106" s="1194" t="s">
        <v>312</v>
      </c>
      <c r="G106" s="1184"/>
      <c r="H106" s="1194" t="s">
        <v>315</v>
      </c>
      <c r="I106" s="1184"/>
      <c r="J106" s="1194" t="s">
        <v>315</v>
      </c>
      <c r="K106" s="1184"/>
      <c r="L106" s="1184"/>
      <c r="M106" s="1194" t="s">
        <v>318</v>
      </c>
      <c r="N106" s="1184"/>
      <c r="O106" s="1184"/>
      <c r="P106" s="1194"/>
      <c r="Q106" s="1184"/>
      <c r="R106" s="1194"/>
      <c r="S106" s="1184"/>
      <c r="T106" s="1197" t="s">
        <v>75</v>
      </c>
      <c r="U106" s="1184"/>
      <c r="V106" s="1184"/>
      <c r="W106" s="1184"/>
      <c r="X106" s="1184"/>
      <c r="Y106" s="1184"/>
      <c r="Z106" s="1184"/>
      <c r="AA106" s="1184"/>
      <c r="AB106" s="1194" t="s">
        <v>305</v>
      </c>
      <c r="AC106" s="1184"/>
      <c r="AD106" s="1184"/>
      <c r="AE106" s="1184"/>
      <c r="AF106" s="1184"/>
      <c r="AG106" s="1194" t="s">
        <v>306</v>
      </c>
      <c r="AH106" s="1184"/>
      <c r="AI106" s="1184"/>
      <c r="AJ106" s="514" t="s">
        <v>335</v>
      </c>
      <c r="AK106" s="1195" t="s">
        <v>353</v>
      </c>
      <c r="AL106" s="1184"/>
      <c r="AM106" s="1184"/>
      <c r="AN106" s="1184"/>
      <c r="AO106" s="1184"/>
      <c r="AP106" s="1184"/>
      <c r="AQ106" s="515">
        <v>550000000</v>
      </c>
      <c r="AR106" s="515">
        <v>550000000</v>
      </c>
      <c r="AS106" s="576">
        <v>0</v>
      </c>
      <c r="AT106" s="523">
        <v>0</v>
      </c>
      <c r="AU106" s="516">
        <v>0</v>
      </c>
      <c r="AV106" s="515">
        <v>550000000</v>
      </c>
      <c r="AW106" s="523">
        <v>0</v>
      </c>
      <c r="AX106" s="516">
        <v>0</v>
      </c>
      <c r="AY106" s="516">
        <v>0</v>
      </c>
      <c r="AZ106" s="516">
        <v>0</v>
      </c>
      <c r="BA106" s="516">
        <v>0</v>
      </c>
      <c r="BB106" s="516">
        <v>0</v>
      </c>
      <c r="BC106" s="516">
        <v>0</v>
      </c>
    </row>
    <row r="107" spans="1:55" s="412" customFormat="1" ht="13.5" x14ac:dyDescent="0.2">
      <c r="A107" s="521" t="str">
        <f t="shared" si="8"/>
        <v>A20441710</v>
      </c>
      <c r="B107" s="1194" t="s">
        <v>34</v>
      </c>
      <c r="C107" s="1184"/>
      <c r="D107" s="1194" t="s">
        <v>314</v>
      </c>
      <c r="E107" s="1184"/>
      <c r="F107" s="1194" t="s">
        <v>312</v>
      </c>
      <c r="G107" s="1184"/>
      <c r="H107" s="1194" t="s">
        <v>315</v>
      </c>
      <c r="I107" s="1184"/>
      <c r="J107" s="1194" t="s">
        <v>315</v>
      </c>
      <c r="K107" s="1184"/>
      <c r="L107" s="1184"/>
      <c r="M107" s="1194" t="s">
        <v>330</v>
      </c>
      <c r="N107" s="1184"/>
      <c r="O107" s="1184"/>
      <c r="P107" s="1194"/>
      <c r="Q107" s="1184"/>
      <c r="R107" s="1194"/>
      <c r="S107" s="1184"/>
      <c r="T107" s="1197" t="s">
        <v>76</v>
      </c>
      <c r="U107" s="1184"/>
      <c r="V107" s="1184"/>
      <c r="W107" s="1184"/>
      <c r="X107" s="1184"/>
      <c r="Y107" s="1184"/>
      <c r="Z107" s="1184"/>
      <c r="AA107" s="1184"/>
      <c r="AB107" s="1194" t="s">
        <v>305</v>
      </c>
      <c r="AC107" s="1184"/>
      <c r="AD107" s="1184"/>
      <c r="AE107" s="1184"/>
      <c r="AF107" s="1184"/>
      <c r="AG107" s="1194" t="s">
        <v>306</v>
      </c>
      <c r="AH107" s="1184"/>
      <c r="AI107" s="1184"/>
      <c r="AJ107" s="514" t="s">
        <v>85</v>
      </c>
      <c r="AK107" s="1195" t="s">
        <v>307</v>
      </c>
      <c r="AL107" s="1184"/>
      <c r="AM107" s="1184"/>
      <c r="AN107" s="1184"/>
      <c r="AO107" s="1184"/>
      <c r="AP107" s="1184"/>
      <c r="AQ107" s="515">
        <v>7503744</v>
      </c>
      <c r="AR107" s="515">
        <v>6150000</v>
      </c>
      <c r="AS107" s="575">
        <v>1353744</v>
      </c>
      <c r="AT107" s="523">
        <v>0</v>
      </c>
      <c r="AU107" s="515">
        <v>4786155</v>
      </c>
      <c r="AV107" s="515">
        <v>1363845</v>
      </c>
      <c r="AW107" s="522">
        <v>4786155</v>
      </c>
      <c r="AX107" s="516">
        <v>0</v>
      </c>
      <c r="AY107" s="515">
        <v>4786155</v>
      </c>
      <c r="AZ107" s="516">
        <v>0</v>
      </c>
      <c r="BA107" s="515">
        <v>4786155</v>
      </c>
      <c r="BB107" s="516">
        <v>0</v>
      </c>
      <c r="BC107" s="516">
        <v>0</v>
      </c>
    </row>
    <row r="108" spans="1:55" s="412" customFormat="1" ht="13.5" x14ac:dyDescent="0.2">
      <c r="A108" s="521" t="str">
        <f t="shared" si="8"/>
        <v>A20441713</v>
      </c>
      <c r="B108" s="1194" t="s">
        <v>34</v>
      </c>
      <c r="C108" s="1184"/>
      <c r="D108" s="1194" t="s">
        <v>314</v>
      </c>
      <c r="E108" s="1184"/>
      <c r="F108" s="1194" t="s">
        <v>312</v>
      </c>
      <c r="G108" s="1184"/>
      <c r="H108" s="1194" t="s">
        <v>315</v>
      </c>
      <c r="I108" s="1184"/>
      <c r="J108" s="1194" t="s">
        <v>315</v>
      </c>
      <c r="K108" s="1184"/>
      <c r="L108" s="1184"/>
      <c r="M108" s="1194" t="s">
        <v>330</v>
      </c>
      <c r="N108" s="1184"/>
      <c r="O108" s="1184"/>
      <c r="P108" s="1194"/>
      <c r="Q108" s="1184"/>
      <c r="R108" s="1194"/>
      <c r="S108" s="1184"/>
      <c r="T108" s="1197" t="s">
        <v>76</v>
      </c>
      <c r="U108" s="1184"/>
      <c r="V108" s="1184"/>
      <c r="W108" s="1184"/>
      <c r="X108" s="1184"/>
      <c r="Y108" s="1184"/>
      <c r="Z108" s="1184"/>
      <c r="AA108" s="1184"/>
      <c r="AB108" s="1194" t="s">
        <v>305</v>
      </c>
      <c r="AC108" s="1184"/>
      <c r="AD108" s="1184"/>
      <c r="AE108" s="1184"/>
      <c r="AF108" s="1184"/>
      <c r="AG108" s="1194" t="s">
        <v>306</v>
      </c>
      <c r="AH108" s="1184"/>
      <c r="AI108" s="1184"/>
      <c r="AJ108" s="514" t="s">
        <v>335</v>
      </c>
      <c r="AK108" s="1195" t="s">
        <v>353</v>
      </c>
      <c r="AL108" s="1184"/>
      <c r="AM108" s="1184"/>
      <c r="AN108" s="1184"/>
      <c r="AO108" s="1184"/>
      <c r="AP108" s="1184"/>
      <c r="AQ108" s="515">
        <v>35000000</v>
      </c>
      <c r="AR108" s="516">
        <v>0</v>
      </c>
      <c r="AS108" s="575">
        <v>35000000</v>
      </c>
      <c r="AT108" s="523">
        <v>0</v>
      </c>
      <c r="AU108" s="516">
        <v>0</v>
      </c>
      <c r="AV108" s="516">
        <v>0</v>
      </c>
      <c r="AW108" s="523">
        <v>0</v>
      </c>
      <c r="AX108" s="516">
        <v>0</v>
      </c>
      <c r="AY108" s="516">
        <v>0</v>
      </c>
      <c r="AZ108" s="516">
        <v>0</v>
      </c>
      <c r="BA108" s="516">
        <v>0</v>
      </c>
      <c r="BB108" s="516">
        <v>0</v>
      </c>
      <c r="BC108" s="516">
        <v>0</v>
      </c>
    </row>
    <row r="109" spans="1:55" s="412" customFormat="1" ht="13.5" x14ac:dyDescent="0.2">
      <c r="A109" s="521" t="str">
        <f t="shared" si="8"/>
        <v>A20441810</v>
      </c>
      <c r="B109" s="1194" t="s">
        <v>34</v>
      </c>
      <c r="C109" s="1184"/>
      <c r="D109" s="1194" t="s">
        <v>314</v>
      </c>
      <c r="E109" s="1184"/>
      <c r="F109" s="1194" t="s">
        <v>312</v>
      </c>
      <c r="G109" s="1184"/>
      <c r="H109" s="1194" t="s">
        <v>315</v>
      </c>
      <c r="I109" s="1184"/>
      <c r="J109" s="1194" t="s">
        <v>315</v>
      </c>
      <c r="K109" s="1184"/>
      <c r="L109" s="1184"/>
      <c r="M109" s="1194" t="s">
        <v>331</v>
      </c>
      <c r="N109" s="1184"/>
      <c r="O109" s="1184"/>
      <c r="P109" s="1194"/>
      <c r="Q109" s="1184"/>
      <c r="R109" s="1194"/>
      <c r="S109" s="1184"/>
      <c r="T109" s="1197" t="s">
        <v>77</v>
      </c>
      <c r="U109" s="1184"/>
      <c r="V109" s="1184"/>
      <c r="W109" s="1184"/>
      <c r="X109" s="1184"/>
      <c r="Y109" s="1184"/>
      <c r="Z109" s="1184"/>
      <c r="AA109" s="1184"/>
      <c r="AB109" s="1194" t="s">
        <v>305</v>
      </c>
      <c r="AC109" s="1184"/>
      <c r="AD109" s="1184"/>
      <c r="AE109" s="1184"/>
      <c r="AF109" s="1184"/>
      <c r="AG109" s="1194" t="s">
        <v>306</v>
      </c>
      <c r="AH109" s="1184"/>
      <c r="AI109" s="1184"/>
      <c r="AJ109" s="514" t="s">
        <v>85</v>
      </c>
      <c r="AK109" s="1195" t="s">
        <v>307</v>
      </c>
      <c r="AL109" s="1184"/>
      <c r="AM109" s="1184"/>
      <c r="AN109" s="1184"/>
      <c r="AO109" s="1184"/>
      <c r="AP109" s="1184"/>
      <c r="AQ109" s="515">
        <v>9000000</v>
      </c>
      <c r="AR109" s="515">
        <v>5200000</v>
      </c>
      <c r="AS109" s="575">
        <v>3800000</v>
      </c>
      <c r="AT109" s="523">
        <v>0</v>
      </c>
      <c r="AU109" s="515">
        <v>4023492</v>
      </c>
      <c r="AV109" s="515">
        <v>1176508</v>
      </c>
      <c r="AW109" s="522">
        <v>4023492</v>
      </c>
      <c r="AX109" s="516">
        <v>0</v>
      </c>
      <c r="AY109" s="515">
        <v>4023492</v>
      </c>
      <c r="AZ109" s="516">
        <v>0</v>
      </c>
      <c r="BA109" s="515">
        <v>4023492</v>
      </c>
      <c r="BB109" s="516">
        <v>0</v>
      </c>
      <c r="BC109" s="516">
        <v>0</v>
      </c>
    </row>
    <row r="110" spans="1:55" s="412" customFormat="1" ht="13.5" x14ac:dyDescent="0.2">
      <c r="A110" s="521" t="str">
        <f t="shared" si="8"/>
        <v>A20442010</v>
      </c>
      <c r="B110" s="1194" t="s">
        <v>34</v>
      </c>
      <c r="C110" s="1184"/>
      <c r="D110" s="1194" t="s">
        <v>314</v>
      </c>
      <c r="E110" s="1184"/>
      <c r="F110" s="1194" t="s">
        <v>312</v>
      </c>
      <c r="G110" s="1184"/>
      <c r="H110" s="1194" t="s">
        <v>315</v>
      </c>
      <c r="I110" s="1184"/>
      <c r="J110" s="1194" t="s">
        <v>315</v>
      </c>
      <c r="K110" s="1184"/>
      <c r="L110" s="1184"/>
      <c r="M110" s="1194" t="s">
        <v>332</v>
      </c>
      <c r="N110" s="1184"/>
      <c r="O110" s="1184"/>
      <c r="P110" s="1194"/>
      <c r="Q110" s="1184"/>
      <c r="R110" s="1194"/>
      <c r="S110" s="1184"/>
      <c r="T110" s="1197" t="s">
        <v>78</v>
      </c>
      <c r="U110" s="1184"/>
      <c r="V110" s="1184"/>
      <c r="W110" s="1184"/>
      <c r="X110" s="1184"/>
      <c r="Y110" s="1184"/>
      <c r="Z110" s="1184"/>
      <c r="AA110" s="1184"/>
      <c r="AB110" s="1194" t="s">
        <v>305</v>
      </c>
      <c r="AC110" s="1184"/>
      <c r="AD110" s="1184"/>
      <c r="AE110" s="1184"/>
      <c r="AF110" s="1184"/>
      <c r="AG110" s="1194" t="s">
        <v>306</v>
      </c>
      <c r="AH110" s="1184"/>
      <c r="AI110" s="1184"/>
      <c r="AJ110" s="514" t="s">
        <v>85</v>
      </c>
      <c r="AK110" s="1195" t="s">
        <v>307</v>
      </c>
      <c r="AL110" s="1184"/>
      <c r="AM110" s="1184"/>
      <c r="AN110" s="1184"/>
      <c r="AO110" s="1184"/>
      <c r="AP110" s="1184"/>
      <c r="AQ110" s="515">
        <v>33000000</v>
      </c>
      <c r="AR110" s="515">
        <v>30308838</v>
      </c>
      <c r="AS110" s="575">
        <v>2691162</v>
      </c>
      <c r="AT110" s="523">
        <v>0</v>
      </c>
      <c r="AU110" s="515">
        <v>20213680</v>
      </c>
      <c r="AV110" s="515">
        <v>10095158</v>
      </c>
      <c r="AW110" s="522">
        <v>3077680</v>
      </c>
      <c r="AX110" s="515">
        <v>17136000</v>
      </c>
      <c r="AY110" s="515">
        <v>3077680</v>
      </c>
      <c r="AZ110" s="516">
        <v>0</v>
      </c>
      <c r="BA110" s="515">
        <v>3077680</v>
      </c>
      <c r="BB110" s="516">
        <v>0</v>
      </c>
      <c r="BC110" s="516">
        <v>0</v>
      </c>
    </row>
    <row r="111" spans="1:55" s="412" customFormat="1" ht="13.5" x14ac:dyDescent="0.2">
      <c r="A111" s="521" t="str">
        <f t="shared" si="8"/>
        <v>A20442013</v>
      </c>
      <c r="B111" s="1194" t="s">
        <v>34</v>
      </c>
      <c r="C111" s="1184"/>
      <c r="D111" s="1194" t="s">
        <v>314</v>
      </c>
      <c r="E111" s="1184"/>
      <c r="F111" s="1194" t="s">
        <v>312</v>
      </c>
      <c r="G111" s="1184"/>
      <c r="H111" s="1194" t="s">
        <v>315</v>
      </c>
      <c r="I111" s="1184"/>
      <c r="J111" s="1194" t="s">
        <v>315</v>
      </c>
      <c r="K111" s="1184"/>
      <c r="L111" s="1184"/>
      <c r="M111" s="1194" t="s">
        <v>332</v>
      </c>
      <c r="N111" s="1184"/>
      <c r="O111" s="1184"/>
      <c r="P111" s="1194"/>
      <c r="Q111" s="1184"/>
      <c r="R111" s="1194"/>
      <c r="S111" s="1184"/>
      <c r="T111" s="1197" t="s">
        <v>78</v>
      </c>
      <c r="U111" s="1184"/>
      <c r="V111" s="1184"/>
      <c r="W111" s="1184"/>
      <c r="X111" s="1184"/>
      <c r="Y111" s="1184"/>
      <c r="Z111" s="1184"/>
      <c r="AA111" s="1184"/>
      <c r="AB111" s="1194" t="s">
        <v>305</v>
      </c>
      <c r="AC111" s="1184"/>
      <c r="AD111" s="1184"/>
      <c r="AE111" s="1184"/>
      <c r="AF111" s="1184"/>
      <c r="AG111" s="1194" t="s">
        <v>306</v>
      </c>
      <c r="AH111" s="1184"/>
      <c r="AI111" s="1184"/>
      <c r="AJ111" s="514" t="s">
        <v>335</v>
      </c>
      <c r="AK111" s="1195" t="s">
        <v>353</v>
      </c>
      <c r="AL111" s="1184"/>
      <c r="AM111" s="1184"/>
      <c r="AN111" s="1184"/>
      <c r="AO111" s="1184"/>
      <c r="AP111" s="1184"/>
      <c r="AQ111" s="515">
        <v>270000000</v>
      </c>
      <c r="AR111" s="516">
        <v>0</v>
      </c>
      <c r="AS111" s="575">
        <v>270000000</v>
      </c>
      <c r="AT111" s="523">
        <v>0</v>
      </c>
      <c r="AU111" s="516">
        <v>0</v>
      </c>
      <c r="AV111" s="516">
        <v>0</v>
      </c>
      <c r="AW111" s="523">
        <v>0</v>
      </c>
      <c r="AX111" s="516">
        <v>0</v>
      </c>
      <c r="AY111" s="516">
        <v>0</v>
      </c>
      <c r="AZ111" s="516">
        <v>0</v>
      </c>
      <c r="BA111" s="516">
        <v>0</v>
      </c>
      <c r="BB111" s="516">
        <v>0</v>
      </c>
      <c r="BC111" s="516">
        <v>0</v>
      </c>
    </row>
    <row r="112" spans="1:55" s="412" customFormat="1" ht="13.5" x14ac:dyDescent="0.2">
      <c r="A112" s="521" t="str">
        <f t="shared" si="8"/>
        <v>A20442310</v>
      </c>
      <c r="B112" s="1194" t="s">
        <v>34</v>
      </c>
      <c r="C112" s="1184"/>
      <c r="D112" s="1194" t="s">
        <v>314</v>
      </c>
      <c r="E112" s="1184"/>
      <c r="F112" s="1194" t="s">
        <v>312</v>
      </c>
      <c r="G112" s="1184"/>
      <c r="H112" s="1194" t="s">
        <v>315</v>
      </c>
      <c r="I112" s="1184"/>
      <c r="J112" s="1194" t="s">
        <v>315</v>
      </c>
      <c r="K112" s="1184"/>
      <c r="L112" s="1184"/>
      <c r="M112" s="1194" t="s">
        <v>334</v>
      </c>
      <c r="N112" s="1184"/>
      <c r="O112" s="1184"/>
      <c r="P112" s="1194"/>
      <c r="Q112" s="1184"/>
      <c r="R112" s="1194"/>
      <c r="S112" s="1184"/>
      <c r="T112" s="1197" t="s">
        <v>79</v>
      </c>
      <c r="U112" s="1184"/>
      <c r="V112" s="1184"/>
      <c r="W112" s="1184"/>
      <c r="X112" s="1184"/>
      <c r="Y112" s="1184"/>
      <c r="Z112" s="1184"/>
      <c r="AA112" s="1184"/>
      <c r="AB112" s="1194" t="s">
        <v>305</v>
      </c>
      <c r="AC112" s="1184"/>
      <c r="AD112" s="1184"/>
      <c r="AE112" s="1184"/>
      <c r="AF112" s="1184"/>
      <c r="AG112" s="1194" t="s">
        <v>306</v>
      </c>
      <c r="AH112" s="1184"/>
      <c r="AI112" s="1184"/>
      <c r="AJ112" s="514" t="s">
        <v>85</v>
      </c>
      <c r="AK112" s="1195" t="s">
        <v>307</v>
      </c>
      <c r="AL112" s="1184"/>
      <c r="AM112" s="1184"/>
      <c r="AN112" s="1184"/>
      <c r="AO112" s="1184"/>
      <c r="AP112" s="1184"/>
      <c r="AQ112" s="515">
        <v>16000000</v>
      </c>
      <c r="AR112" s="515">
        <v>15507885</v>
      </c>
      <c r="AS112" s="575">
        <v>492115</v>
      </c>
      <c r="AT112" s="523">
        <v>0</v>
      </c>
      <c r="AU112" s="515">
        <v>3321920</v>
      </c>
      <c r="AV112" s="515">
        <v>12185965</v>
      </c>
      <c r="AW112" s="522">
        <v>3321920</v>
      </c>
      <c r="AX112" s="516">
        <v>0</v>
      </c>
      <c r="AY112" s="515">
        <v>3321920</v>
      </c>
      <c r="AZ112" s="516">
        <v>0</v>
      </c>
      <c r="BA112" s="515">
        <v>3321920</v>
      </c>
      <c r="BB112" s="516">
        <v>0</v>
      </c>
      <c r="BC112" s="516">
        <v>0</v>
      </c>
    </row>
    <row r="113" spans="1:55" s="412" customFormat="1" ht="13.5" x14ac:dyDescent="0.2">
      <c r="A113" s="521" t="str">
        <f t="shared" si="8"/>
        <v>A20442313</v>
      </c>
      <c r="B113" s="1194" t="s">
        <v>34</v>
      </c>
      <c r="C113" s="1184"/>
      <c r="D113" s="1194" t="s">
        <v>314</v>
      </c>
      <c r="E113" s="1184"/>
      <c r="F113" s="1194" t="s">
        <v>312</v>
      </c>
      <c r="G113" s="1184"/>
      <c r="H113" s="1194" t="s">
        <v>315</v>
      </c>
      <c r="I113" s="1184"/>
      <c r="J113" s="1194" t="s">
        <v>315</v>
      </c>
      <c r="K113" s="1184"/>
      <c r="L113" s="1184"/>
      <c r="M113" s="1194" t="s">
        <v>334</v>
      </c>
      <c r="N113" s="1184"/>
      <c r="O113" s="1184"/>
      <c r="P113" s="1194"/>
      <c r="Q113" s="1184"/>
      <c r="R113" s="1194"/>
      <c r="S113" s="1184"/>
      <c r="T113" s="1197" t="s">
        <v>79</v>
      </c>
      <c r="U113" s="1184"/>
      <c r="V113" s="1184"/>
      <c r="W113" s="1184"/>
      <c r="X113" s="1184"/>
      <c r="Y113" s="1184"/>
      <c r="Z113" s="1184"/>
      <c r="AA113" s="1184"/>
      <c r="AB113" s="1194" t="s">
        <v>305</v>
      </c>
      <c r="AC113" s="1184"/>
      <c r="AD113" s="1184"/>
      <c r="AE113" s="1184"/>
      <c r="AF113" s="1184"/>
      <c r="AG113" s="1194" t="s">
        <v>306</v>
      </c>
      <c r="AH113" s="1184"/>
      <c r="AI113" s="1184"/>
      <c r="AJ113" s="514" t="s">
        <v>335</v>
      </c>
      <c r="AK113" s="1195" t="s">
        <v>353</v>
      </c>
      <c r="AL113" s="1184"/>
      <c r="AM113" s="1184"/>
      <c r="AN113" s="1184"/>
      <c r="AO113" s="1184"/>
      <c r="AP113" s="1184"/>
      <c r="AQ113" s="515">
        <v>20000000</v>
      </c>
      <c r="AR113" s="516">
        <v>0</v>
      </c>
      <c r="AS113" s="575">
        <v>20000000</v>
      </c>
      <c r="AT113" s="523">
        <v>0</v>
      </c>
      <c r="AU113" s="516">
        <v>0</v>
      </c>
      <c r="AV113" s="516">
        <v>0</v>
      </c>
      <c r="AW113" s="523">
        <v>0</v>
      </c>
      <c r="AX113" s="516">
        <v>0</v>
      </c>
      <c r="AY113" s="516">
        <v>0</v>
      </c>
      <c r="AZ113" s="516">
        <v>0</v>
      </c>
      <c r="BA113" s="516">
        <v>0</v>
      </c>
      <c r="BB113" s="516">
        <v>0</v>
      </c>
      <c r="BC113" s="516">
        <v>0</v>
      </c>
    </row>
    <row r="114" spans="1:55" s="412" customFormat="1" ht="13.5" x14ac:dyDescent="0.2">
      <c r="A114" s="521" t="str">
        <f t="shared" si="8"/>
        <v>A204510</v>
      </c>
      <c r="B114" s="1183" t="s">
        <v>34</v>
      </c>
      <c r="C114" s="1184"/>
      <c r="D114" s="1183" t="s">
        <v>314</v>
      </c>
      <c r="E114" s="1184"/>
      <c r="F114" s="1183" t="s">
        <v>312</v>
      </c>
      <c r="G114" s="1184"/>
      <c r="H114" s="1183" t="s">
        <v>315</v>
      </c>
      <c r="I114" s="1184"/>
      <c r="J114" s="1183" t="s">
        <v>316</v>
      </c>
      <c r="K114" s="1184"/>
      <c r="L114" s="1184"/>
      <c r="M114" s="1183"/>
      <c r="N114" s="1184"/>
      <c r="O114" s="1184"/>
      <c r="P114" s="1183"/>
      <c r="Q114" s="1184"/>
      <c r="R114" s="1183"/>
      <c r="S114" s="1184"/>
      <c r="T114" s="1187" t="s">
        <v>248</v>
      </c>
      <c r="U114" s="1184"/>
      <c r="V114" s="1184"/>
      <c r="W114" s="1184"/>
      <c r="X114" s="1184"/>
      <c r="Y114" s="1184"/>
      <c r="Z114" s="1184"/>
      <c r="AA114" s="1184"/>
      <c r="AB114" s="1183" t="s">
        <v>305</v>
      </c>
      <c r="AC114" s="1184"/>
      <c r="AD114" s="1184"/>
      <c r="AE114" s="1184"/>
      <c r="AF114" s="1184"/>
      <c r="AG114" s="1183" t="s">
        <v>306</v>
      </c>
      <c r="AH114" s="1184"/>
      <c r="AI114" s="1184"/>
      <c r="AJ114" s="510" t="s">
        <v>85</v>
      </c>
      <c r="AK114" s="1190" t="s">
        <v>307</v>
      </c>
      <c r="AL114" s="1184"/>
      <c r="AM114" s="1184"/>
      <c r="AN114" s="1184"/>
      <c r="AO114" s="1184"/>
      <c r="AP114" s="1184"/>
      <c r="AQ114" s="511">
        <v>6153723603</v>
      </c>
      <c r="AR114" s="511">
        <v>4105947875.4099998</v>
      </c>
      <c r="AS114" s="573">
        <v>2047775727.5899999</v>
      </c>
      <c r="AT114" s="619">
        <v>0</v>
      </c>
      <c r="AU114" s="511">
        <v>3970855433.8499999</v>
      </c>
      <c r="AV114" s="511">
        <v>135092441.56</v>
      </c>
      <c r="AW114" s="618">
        <v>1327327894.4000001</v>
      </c>
      <c r="AX114" s="511">
        <v>2643527539.4499998</v>
      </c>
      <c r="AY114" s="511">
        <v>1327327894.4000001</v>
      </c>
      <c r="AZ114" s="512">
        <v>0</v>
      </c>
      <c r="BA114" s="511">
        <v>1327327894.4000001</v>
      </c>
      <c r="BB114" s="512">
        <v>0</v>
      </c>
      <c r="BC114" s="512">
        <v>0</v>
      </c>
    </row>
    <row r="115" spans="1:55" s="412" customFormat="1" ht="13.5" x14ac:dyDescent="0.2">
      <c r="A115" s="521" t="str">
        <f t="shared" si="8"/>
        <v>A204513</v>
      </c>
      <c r="B115" s="1183" t="s">
        <v>34</v>
      </c>
      <c r="C115" s="1184"/>
      <c r="D115" s="1183" t="s">
        <v>314</v>
      </c>
      <c r="E115" s="1184"/>
      <c r="F115" s="1183" t="s">
        <v>312</v>
      </c>
      <c r="G115" s="1184"/>
      <c r="H115" s="1183" t="s">
        <v>315</v>
      </c>
      <c r="I115" s="1184"/>
      <c r="J115" s="1183" t="s">
        <v>316</v>
      </c>
      <c r="K115" s="1184"/>
      <c r="L115" s="1184"/>
      <c r="M115" s="1183"/>
      <c r="N115" s="1184"/>
      <c r="O115" s="1184"/>
      <c r="P115" s="1183"/>
      <c r="Q115" s="1184"/>
      <c r="R115" s="1183"/>
      <c r="S115" s="1184"/>
      <c r="T115" s="1187" t="s">
        <v>248</v>
      </c>
      <c r="U115" s="1184"/>
      <c r="V115" s="1184"/>
      <c r="W115" s="1184"/>
      <c r="X115" s="1184"/>
      <c r="Y115" s="1184"/>
      <c r="Z115" s="1184"/>
      <c r="AA115" s="1184"/>
      <c r="AB115" s="1183" t="s">
        <v>305</v>
      </c>
      <c r="AC115" s="1184"/>
      <c r="AD115" s="1184"/>
      <c r="AE115" s="1184"/>
      <c r="AF115" s="1184"/>
      <c r="AG115" s="1183" t="s">
        <v>306</v>
      </c>
      <c r="AH115" s="1184"/>
      <c r="AI115" s="1184"/>
      <c r="AJ115" s="510" t="s">
        <v>335</v>
      </c>
      <c r="AK115" s="1190" t="s">
        <v>353</v>
      </c>
      <c r="AL115" s="1184"/>
      <c r="AM115" s="1184"/>
      <c r="AN115" s="1184"/>
      <c r="AO115" s="1184"/>
      <c r="AP115" s="1184"/>
      <c r="AQ115" s="511">
        <v>1074085821</v>
      </c>
      <c r="AR115" s="512">
        <v>0</v>
      </c>
      <c r="AS115" s="573">
        <v>1074085821</v>
      </c>
      <c r="AT115" s="619">
        <v>0</v>
      </c>
      <c r="AU115" s="512">
        <v>0</v>
      </c>
      <c r="AV115" s="512">
        <v>0</v>
      </c>
      <c r="AW115" s="619">
        <v>0</v>
      </c>
      <c r="AX115" s="512">
        <v>0</v>
      </c>
      <c r="AY115" s="512">
        <v>0</v>
      </c>
      <c r="AZ115" s="512">
        <v>0</v>
      </c>
      <c r="BA115" s="512">
        <v>0</v>
      </c>
      <c r="BB115" s="512">
        <v>0</v>
      </c>
      <c r="BC115" s="512">
        <v>0</v>
      </c>
    </row>
    <row r="116" spans="1:55" s="412" customFormat="1" ht="13.5" x14ac:dyDescent="0.2">
      <c r="A116" s="521" t="str">
        <f t="shared" si="8"/>
        <v>A2045110</v>
      </c>
      <c r="B116" s="1194" t="s">
        <v>34</v>
      </c>
      <c r="C116" s="1184"/>
      <c r="D116" s="1194" t="s">
        <v>314</v>
      </c>
      <c r="E116" s="1184"/>
      <c r="F116" s="1194" t="s">
        <v>312</v>
      </c>
      <c r="G116" s="1184"/>
      <c r="H116" s="1194" t="s">
        <v>315</v>
      </c>
      <c r="I116" s="1184"/>
      <c r="J116" s="1194" t="s">
        <v>316</v>
      </c>
      <c r="K116" s="1184"/>
      <c r="L116" s="1184"/>
      <c r="M116" s="1194" t="s">
        <v>311</v>
      </c>
      <c r="N116" s="1184"/>
      <c r="O116" s="1184"/>
      <c r="P116" s="1194"/>
      <c r="Q116" s="1184"/>
      <c r="R116" s="1194"/>
      <c r="S116" s="1184"/>
      <c r="T116" s="1197" t="s">
        <v>80</v>
      </c>
      <c r="U116" s="1184"/>
      <c r="V116" s="1184"/>
      <c r="W116" s="1184"/>
      <c r="X116" s="1184"/>
      <c r="Y116" s="1184"/>
      <c r="Z116" s="1184"/>
      <c r="AA116" s="1184"/>
      <c r="AB116" s="1194" t="s">
        <v>305</v>
      </c>
      <c r="AC116" s="1184"/>
      <c r="AD116" s="1184"/>
      <c r="AE116" s="1184"/>
      <c r="AF116" s="1184"/>
      <c r="AG116" s="1194" t="s">
        <v>306</v>
      </c>
      <c r="AH116" s="1184"/>
      <c r="AI116" s="1184"/>
      <c r="AJ116" s="514" t="s">
        <v>85</v>
      </c>
      <c r="AK116" s="1195" t="s">
        <v>307</v>
      </c>
      <c r="AL116" s="1184"/>
      <c r="AM116" s="1184"/>
      <c r="AN116" s="1184"/>
      <c r="AO116" s="1184"/>
      <c r="AP116" s="1184"/>
      <c r="AQ116" s="515">
        <v>952410435</v>
      </c>
      <c r="AR116" s="515">
        <v>559354889</v>
      </c>
      <c r="AS116" s="575">
        <v>393055546</v>
      </c>
      <c r="AT116" s="523">
        <v>0</v>
      </c>
      <c r="AU116" s="515">
        <v>512563850.97000003</v>
      </c>
      <c r="AV116" s="515">
        <v>46791038.030000001</v>
      </c>
      <c r="AW116" s="522">
        <v>219795196</v>
      </c>
      <c r="AX116" s="515">
        <v>292768654.97000003</v>
      </c>
      <c r="AY116" s="515">
        <v>219795196</v>
      </c>
      <c r="AZ116" s="516">
        <v>0</v>
      </c>
      <c r="BA116" s="515">
        <v>219795196</v>
      </c>
      <c r="BB116" s="516">
        <v>0</v>
      </c>
      <c r="BC116" s="516">
        <v>0</v>
      </c>
    </row>
    <row r="117" spans="1:55" s="412" customFormat="1" ht="13.5" x14ac:dyDescent="0.2">
      <c r="A117" s="521" t="str">
        <f t="shared" si="8"/>
        <v>A2045113</v>
      </c>
      <c r="B117" s="1194" t="s">
        <v>34</v>
      </c>
      <c r="C117" s="1184"/>
      <c r="D117" s="1194" t="s">
        <v>314</v>
      </c>
      <c r="E117" s="1184"/>
      <c r="F117" s="1194" t="s">
        <v>312</v>
      </c>
      <c r="G117" s="1184"/>
      <c r="H117" s="1194" t="s">
        <v>315</v>
      </c>
      <c r="I117" s="1184"/>
      <c r="J117" s="1194" t="s">
        <v>316</v>
      </c>
      <c r="K117" s="1184"/>
      <c r="L117" s="1184"/>
      <c r="M117" s="1194" t="s">
        <v>311</v>
      </c>
      <c r="N117" s="1184"/>
      <c r="O117" s="1184"/>
      <c r="P117" s="1194"/>
      <c r="Q117" s="1184"/>
      <c r="R117" s="1194"/>
      <c r="S117" s="1184"/>
      <c r="T117" s="1197" t="s">
        <v>80</v>
      </c>
      <c r="U117" s="1184"/>
      <c r="V117" s="1184"/>
      <c r="W117" s="1184"/>
      <c r="X117" s="1184"/>
      <c r="Y117" s="1184"/>
      <c r="Z117" s="1184"/>
      <c r="AA117" s="1184"/>
      <c r="AB117" s="1194" t="s">
        <v>305</v>
      </c>
      <c r="AC117" s="1184"/>
      <c r="AD117" s="1184"/>
      <c r="AE117" s="1184"/>
      <c r="AF117" s="1184"/>
      <c r="AG117" s="1194" t="s">
        <v>306</v>
      </c>
      <c r="AH117" s="1184"/>
      <c r="AI117" s="1184"/>
      <c r="AJ117" s="514" t="s">
        <v>335</v>
      </c>
      <c r="AK117" s="1195" t="s">
        <v>353</v>
      </c>
      <c r="AL117" s="1184"/>
      <c r="AM117" s="1184"/>
      <c r="AN117" s="1184"/>
      <c r="AO117" s="1184"/>
      <c r="AP117" s="1184"/>
      <c r="AQ117" s="515">
        <v>754085821</v>
      </c>
      <c r="AR117" s="516">
        <v>0</v>
      </c>
      <c r="AS117" s="575">
        <v>754085821</v>
      </c>
      <c r="AT117" s="523">
        <v>0</v>
      </c>
      <c r="AU117" s="516">
        <v>0</v>
      </c>
      <c r="AV117" s="516">
        <v>0</v>
      </c>
      <c r="AW117" s="523">
        <v>0</v>
      </c>
      <c r="AX117" s="516">
        <v>0</v>
      </c>
      <c r="AY117" s="516">
        <v>0</v>
      </c>
      <c r="AZ117" s="516">
        <v>0</v>
      </c>
      <c r="BA117" s="516">
        <v>0</v>
      </c>
      <c r="BB117" s="516">
        <v>0</v>
      </c>
      <c r="BC117" s="516">
        <v>0</v>
      </c>
    </row>
    <row r="118" spans="1:55" s="412" customFormat="1" ht="13.5" x14ac:dyDescent="0.2">
      <c r="A118" s="521" t="str">
        <f t="shared" si="8"/>
        <v>A2045210</v>
      </c>
      <c r="B118" s="1194" t="s">
        <v>34</v>
      </c>
      <c r="C118" s="1184"/>
      <c r="D118" s="1194" t="s">
        <v>314</v>
      </c>
      <c r="E118" s="1184"/>
      <c r="F118" s="1194" t="s">
        <v>312</v>
      </c>
      <c r="G118" s="1184"/>
      <c r="H118" s="1194" t="s">
        <v>315</v>
      </c>
      <c r="I118" s="1184"/>
      <c r="J118" s="1194" t="s">
        <v>316</v>
      </c>
      <c r="K118" s="1184"/>
      <c r="L118" s="1184"/>
      <c r="M118" s="1194" t="s">
        <v>314</v>
      </c>
      <c r="N118" s="1184"/>
      <c r="O118" s="1184"/>
      <c r="P118" s="1194"/>
      <c r="Q118" s="1184"/>
      <c r="R118" s="1194"/>
      <c r="S118" s="1184"/>
      <c r="T118" s="1197" t="s">
        <v>81</v>
      </c>
      <c r="U118" s="1184"/>
      <c r="V118" s="1184"/>
      <c r="W118" s="1184"/>
      <c r="X118" s="1184"/>
      <c r="Y118" s="1184"/>
      <c r="Z118" s="1184"/>
      <c r="AA118" s="1184"/>
      <c r="AB118" s="1194" t="s">
        <v>305</v>
      </c>
      <c r="AC118" s="1184"/>
      <c r="AD118" s="1184"/>
      <c r="AE118" s="1184"/>
      <c r="AF118" s="1184"/>
      <c r="AG118" s="1194" t="s">
        <v>306</v>
      </c>
      <c r="AH118" s="1184"/>
      <c r="AI118" s="1184"/>
      <c r="AJ118" s="514" t="s">
        <v>85</v>
      </c>
      <c r="AK118" s="1195" t="s">
        <v>307</v>
      </c>
      <c r="AL118" s="1184"/>
      <c r="AM118" s="1184"/>
      <c r="AN118" s="1184"/>
      <c r="AO118" s="1184"/>
      <c r="AP118" s="1184"/>
      <c r="AQ118" s="515">
        <v>66000000</v>
      </c>
      <c r="AR118" s="515">
        <v>2744250</v>
      </c>
      <c r="AS118" s="575">
        <v>63255750</v>
      </c>
      <c r="AT118" s="523">
        <v>0</v>
      </c>
      <c r="AU118" s="515">
        <v>2494350</v>
      </c>
      <c r="AV118" s="515">
        <v>249900</v>
      </c>
      <c r="AW118" s="522">
        <v>2494350</v>
      </c>
      <c r="AX118" s="516">
        <v>0</v>
      </c>
      <c r="AY118" s="515">
        <v>2494350</v>
      </c>
      <c r="AZ118" s="516">
        <v>0</v>
      </c>
      <c r="BA118" s="515">
        <v>2494350</v>
      </c>
      <c r="BB118" s="516">
        <v>0</v>
      </c>
      <c r="BC118" s="516">
        <v>0</v>
      </c>
    </row>
    <row r="119" spans="1:55" s="412" customFormat="1" ht="13.5" x14ac:dyDescent="0.2">
      <c r="A119" s="521" t="str">
        <f t="shared" si="8"/>
        <v>A2045510</v>
      </c>
      <c r="B119" s="1194" t="s">
        <v>34</v>
      </c>
      <c r="C119" s="1184"/>
      <c r="D119" s="1194" t="s">
        <v>314</v>
      </c>
      <c r="E119" s="1184"/>
      <c r="F119" s="1194" t="s">
        <v>312</v>
      </c>
      <c r="G119" s="1184"/>
      <c r="H119" s="1194" t="s">
        <v>315</v>
      </c>
      <c r="I119" s="1184"/>
      <c r="J119" s="1194" t="s">
        <v>316</v>
      </c>
      <c r="K119" s="1184"/>
      <c r="L119" s="1184"/>
      <c r="M119" s="1194" t="s">
        <v>316</v>
      </c>
      <c r="N119" s="1184"/>
      <c r="O119" s="1184"/>
      <c r="P119" s="1194"/>
      <c r="Q119" s="1184"/>
      <c r="R119" s="1194"/>
      <c r="S119" s="1184"/>
      <c r="T119" s="1197" t="s">
        <v>82</v>
      </c>
      <c r="U119" s="1184"/>
      <c r="V119" s="1184"/>
      <c r="W119" s="1184"/>
      <c r="X119" s="1184"/>
      <c r="Y119" s="1184"/>
      <c r="Z119" s="1184"/>
      <c r="AA119" s="1184"/>
      <c r="AB119" s="1194" t="s">
        <v>305</v>
      </c>
      <c r="AC119" s="1184"/>
      <c r="AD119" s="1184"/>
      <c r="AE119" s="1184"/>
      <c r="AF119" s="1184"/>
      <c r="AG119" s="1194" t="s">
        <v>306</v>
      </c>
      <c r="AH119" s="1184"/>
      <c r="AI119" s="1184"/>
      <c r="AJ119" s="514" t="s">
        <v>85</v>
      </c>
      <c r="AK119" s="1195" t="s">
        <v>307</v>
      </c>
      <c r="AL119" s="1184"/>
      <c r="AM119" s="1184"/>
      <c r="AN119" s="1184"/>
      <c r="AO119" s="1184"/>
      <c r="AP119" s="1184"/>
      <c r="AQ119" s="515">
        <v>530000000</v>
      </c>
      <c r="AR119" s="515">
        <v>5000000</v>
      </c>
      <c r="AS119" s="575">
        <v>525000000</v>
      </c>
      <c r="AT119" s="523">
        <v>0</v>
      </c>
      <c r="AU119" s="515">
        <v>1190000</v>
      </c>
      <c r="AV119" s="515">
        <v>3810000</v>
      </c>
      <c r="AW119" s="523">
        <v>0</v>
      </c>
      <c r="AX119" s="515">
        <v>1190000</v>
      </c>
      <c r="AY119" s="516">
        <v>0</v>
      </c>
      <c r="AZ119" s="516">
        <v>0</v>
      </c>
      <c r="BA119" s="516">
        <v>0</v>
      </c>
      <c r="BB119" s="516">
        <v>0</v>
      </c>
      <c r="BC119" s="516">
        <v>0</v>
      </c>
    </row>
    <row r="120" spans="1:55" s="412" customFormat="1" ht="13.5" x14ac:dyDescent="0.2">
      <c r="A120" s="521" t="str">
        <f t="shared" si="8"/>
        <v>A2045610</v>
      </c>
      <c r="B120" s="1194" t="s">
        <v>34</v>
      </c>
      <c r="C120" s="1184"/>
      <c r="D120" s="1194" t="s">
        <v>314</v>
      </c>
      <c r="E120" s="1184"/>
      <c r="F120" s="1194" t="s">
        <v>312</v>
      </c>
      <c r="G120" s="1184"/>
      <c r="H120" s="1194" t="s">
        <v>315</v>
      </c>
      <c r="I120" s="1184"/>
      <c r="J120" s="1194" t="s">
        <v>316</v>
      </c>
      <c r="K120" s="1184"/>
      <c r="L120" s="1184"/>
      <c r="M120" s="1194" t="s">
        <v>324</v>
      </c>
      <c r="N120" s="1184"/>
      <c r="O120" s="1184"/>
      <c r="P120" s="1194"/>
      <c r="Q120" s="1184"/>
      <c r="R120" s="1194"/>
      <c r="S120" s="1184"/>
      <c r="T120" s="1197" t="s">
        <v>83</v>
      </c>
      <c r="U120" s="1184"/>
      <c r="V120" s="1184"/>
      <c r="W120" s="1184"/>
      <c r="X120" s="1184"/>
      <c r="Y120" s="1184"/>
      <c r="Z120" s="1184"/>
      <c r="AA120" s="1184"/>
      <c r="AB120" s="1194" t="s">
        <v>305</v>
      </c>
      <c r="AC120" s="1184"/>
      <c r="AD120" s="1184"/>
      <c r="AE120" s="1184"/>
      <c r="AF120" s="1184"/>
      <c r="AG120" s="1194" t="s">
        <v>306</v>
      </c>
      <c r="AH120" s="1184"/>
      <c r="AI120" s="1184"/>
      <c r="AJ120" s="514" t="s">
        <v>85</v>
      </c>
      <c r="AK120" s="1195" t="s">
        <v>307</v>
      </c>
      <c r="AL120" s="1184"/>
      <c r="AM120" s="1184"/>
      <c r="AN120" s="1184"/>
      <c r="AO120" s="1184"/>
      <c r="AP120" s="1184"/>
      <c r="AQ120" s="515">
        <v>125000000</v>
      </c>
      <c r="AR120" s="515">
        <v>121715885</v>
      </c>
      <c r="AS120" s="575">
        <v>3284115</v>
      </c>
      <c r="AT120" s="523">
        <v>0</v>
      </c>
      <c r="AU120" s="515">
        <v>75978261</v>
      </c>
      <c r="AV120" s="515">
        <v>45737624</v>
      </c>
      <c r="AW120" s="522">
        <v>35508171</v>
      </c>
      <c r="AX120" s="515">
        <v>40470090</v>
      </c>
      <c r="AY120" s="515">
        <v>35508171</v>
      </c>
      <c r="AZ120" s="516">
        <v>0</v>
      </c>
      <c r="BA120" s="515">
        <v>35508171</v>
      </c>
      <c r="BB120" s="516">
        <v>0</v>
      </c>
      <c r="BC120" s="516">
        <v>0</v>
      </c>
    </row>
    <row r="121" spans="1:55" s="412" customFormat="1" ht="13.5" x14ac:dyDescent="0.2">
      <c r="A121" s="521" t="str">
        <f t="shared" si="8"/>
        <v>A2045613</v>
      </c>
      <c r="B121" s="1194" t="s">
        <v>34</v>
      </c>
      <c r="C121" s="1184"/>
      <c r="D121" s="1194" t="s">
        <v>314</v>
      </c>
      <c r="E121" s="1184"/>
      <c r="F121" s="1194" t="s">
        <v>312</v>
      </c>
      <c r="G121" s="1184"/>
      <c r="H121" s="1194" t="s">
        <v>315</v>
      </c>
      <c r="I121" s="1184"/>
      <c r="J121" s="1194" t="s">
        <v>316</v>
      </c>
      <c r="K121" s="1184"/>
      <c r="L121" s="1184"/>
      <c r="M121" s="1194" t="s">
        <v>324</v>
      </c>
      <c r="N121" s="1184"/>
      <c r="O121" s="1184"/>
      <c r="P121" s="1194"/>
      <c r="Q121" s="1184"/>
      <c r="R121" s="1194"/>
      <c r="S121" s="1184"/>
      <c r="T121" s="1197" t="s">
        <v>83</v>
      </c>
      <c r="U121" s="1184"/>
      <c r="V121" s="1184"/>
      <c r="W121" s="1184"/>
      <c r="X121" s="1184"/>
      <c r="Y121" s="1184"/>
      <c r="Z121" s="1184"/>
      <c r="AA121" s="1184"/>
      <c r="AB121" s="1194" t="s">
        <v>305</v>
      </c>
      <c r="AC121" s="1184"/>
      <c r="AD121" s="1184"/>
      <c r="AE121" s="1184"/>
      <c r="AF121" s="1184"/>
      <c r="AG121" s="1194" t="s">
        <v>306</v>
      </c>
      <c r="AH121" s="1184"/>
      <c r="AI121" s="1184"/>
      <c r="AJ121" s="514" t="s">
        <v>335</v>
      </c>
      <c r="AK121" s="1195" t="s">
        <v>353</v>
      </c>
      <c r="AL121" s="1184"/>
      <c r="AM121" s="1184"/>
      <c r="AN121" s="1184"/>
      <c r="AO121" s="1184"/>
      <c r="AP121" s="1184"/>
      <c r="AQ121" s="515">
        <v>320000000</v>
      </c>
      <c r="AR121" s="516">
        <v>0</v>
      </c>
      <c r="AS121" s="575">
        <v>320000000</v>
      </c>
      <c r="AT121" s="523">
        <v>0</v>
      </c>
      <c r="AU121" s="516">
        <v>0</v>
      </c>
      <c r="AV121" s="516">
        <v>0</v>
      </c>
      <c r="AW121" s="523">
        <v>0</v>
      </c>
      <c r="AX121" s="516">
        <v>0</v>
      </c>
      <c r="AY121" s="516">
        <v>0</v>
      </c>
      <c r="AZ121" s="516">
        <v>0</v>
      </c>
      <c r="BA121" s="516">
        <v>0</v>
      </c>
      <c r="BB121" s="516">
        <v>0</v>
      </c>
      <c r="BC121" s="516">
        <v>0</v>
      </c>
    </row>
    <row r="122" spans="1:55" s="412" customFormat="1" ht="13.5" x14ac:dyDescent="0.2">
      <c r="A122" s="521" t="str">
        <f t="shared" si="8"/>
        <v>A2045810</v>
      </c>
      <c r="B122" s="1194" t="s">
        <v>34</v>
      </c>
      <c r="C122" s="1184"/>
      <c r="D122" s="1194" t="s">
        <v>314</v>
      </c>
      <c r="E122" s="1184"/>
      <c r="F122" s="1194" t="s">
        <v>312</v>
      </c>
      <c r="G122" s="1184"/>
      <c r="H122" s="1194" t="s">
        <v>315</v>
      </c>
      <c r="I122" s="1184"/>
      <c r="J122" s="1194" t="s">
        <v>316</v>
      </c>
      <c r="K122" s="1184"/>
      <c r="L122" s="1184"/>
      <c r="M122" s="1194" t="s">
        <v>326</v>
      </c>
      <c r="N122" s="1184"/>
      <c r="O122" s="1184"/>
      <c r="P122" s="1194"/>
      <c r="Q122" s="1184"/>
      <c r="R122" s="1194"/>
      <c r="S122" s="1184"/>
      <c r="T122" s="1197" t="s">
        <v>84</v>
      </c>
      <c r="U122" s="1184"/>
      <c r="V122" s="1184"/>
      <c r="W122" s="1184"/>
      <c r="X122" s="1184"/>
      <c r="Y122" s="1184"/>
      <c r="Z122" s="1184"/>
      <c r="AA122" s="1184"/>
      <c r="AB122" s="1194" t="s">
        <v>305</v>
      </c>
      <c r="AC122" s="1184"/>
      <c r="AD122" s="1184"/>
      <c r="AE122" s="1184"/>
      <c r="AF122" s="1184"/>
      <c r="AG122" s="1194" t="s">
        <v>306</v>
      </c>
      <c r="AH122" s="1184"/>
      <c r="AI122" s="1184"/>
      <c r="AJ122" s="514" t="s">
        <v>85</v>
      </c>
      <c r="AK122" s="1195" t="s">
        <v>307</v>
      </c>
      <c r="AL122" s="1184"/>
      <c r="AM122" s="1184"/>
      <c r="AN122" s="1184"/>
      <c r="AO122" s="1184"/>
      <c r="AP122" s="1184"/>
      <c r="AQ122" s="515">
        <v>1761022020</v>
      </c>
      <c r="AR122" s="515">
        <v>1310452093.1199999</v>
      </c>
      <c r="AS122" s="575">
        <v>450569926.88</v>
      </c>
      <c r="AT122" s="523">
        <v>0</v>
      </c>
      <c r="AU122" s="515">
        <v>1290563384.5899999</v>
      </c>
      <c r="AV122" s="515">
        <v>19888708.530000001</v>
      </c>
      <c r="AW122" s="522">
        <v>417402640.39999998</v>
      </c>
      <c r="AX122" s="515">
        <v>873160744.19000006</v>
      </c>
      <c r="AY122" s="515">
        <v>417402640.39999998</v>
      </c>
      <c r="AZ122" s="516">
        <v>0</v>
      </c>
      <c r="BA122" s="515">
        <v>417402640.39999998</v>
      </c>
      <c r="BB122" s="516">
        <v>0</v>
      </c>
      <c r="BC122" s="516">
        <v>0</v>
      </c>
    </row>
    <row r="123" spans="1:55" s="412" customFormat="1" ht="13.5" x14ac:dyDescent="0.2">
      <c r="A123" s="521" t="str">
        <f t="shared" si="8"/>
        <v>A20451010</v>
      </c>
      <c r="B123" s="1194" t="s">
        <v>34</v>
      </c>
      <c r="C123" s="1184"/>
      <c r="D123" s="1194" t="s">
        <v>314</v>
      </c>
      <c r="E123" s="1184"/>
      <c r="F123" s="1194" t="s">
        <v>312</v>
      </c>
      <c r="G123" s="1184"/>
      <c r="H123" s="1194" t="s">
        <v>315</v>
      </c>
      <c r="I123" s="1184"/>
      <c r="J123" s="1194" t="s">
        <v>316</v>
      </c>
      <c r="K123" s="1184"/>
      <c r="L123" s="1184"/>
      <c r="M123" s="1194" t="s">
        <v>85</v>
      </c>
      <c r="N123" s="1184"/>
      <c r="O123" s="1184"/>
      <c r="P123" s="1194"/>
      <c r="Q123" s="1184"/>
      <c r="R123" s="1194"/>
      <c r="S123" s="1184"/>
      <c r="T123" s="1197" t="s">
        <v>86</v>
      </c>
      <c r="U123" s="1184"/>
      <c r="V123" s="1184"/>
      <c r="W123" s="1184"/>
      <c r="X123" s="1184"/>
      <c r="Y123" s="1184"/>
      <c r="Z123" s="1184"/>
      <c r="AA123" s="1184"/>
      <c r="AB123" s="1194" t="s">
        <v>305</v>
      </c>
      <c r="AC123" s="1184"/>
      <c r="AD123" s="1184"/>
      <c r="AE123" s="1184"/>
      <c r="AF123" s="1184"/>
      <c r="AG123" s="1194" t="s">
        <v>306</v>
      </c>
      <c r="AH123" s="1184"/>
      <c r="AI123" s="1184"/>
      <c r="AJ123" s="514" t="s">
        <v>85</v>
      </c>
      <c r="AK123" s="1195" t="s">
        <v>307</v>
      </c>
      <c r="AL123" s="1184"/>
      <c r="AM123" s="1184"/>
      <c r="AN123" s="1184"/>
      <c r="AO123" s="1184"/>
      <c r="AP123" s="1184"/>
      <c r="AQ123" s="515">
        <v>2715791148</v>
      </c>
      <c r="AR123" s="515">
        <v>2105723798.29</v>
      </c>
      <c r="AS123" s="575">
        <v>610067349.71000004</v>
      </c>
      <c r="AT123" s="523">
        <v>0</v>
      </c>
      <c r="AU123" s="515">
        <v>2087108627.29</v>
      </c>
      <c r="AV123" s="515">
        <v>18615171</v>
      </c>
      <c r="AW123" s="522">
        <v>651170577</v>
      </c>
      <c r="AX123" s="515">
        <v>1435938050.29</v>
      </c>
      <c r="AY123" s="515">
        <v>651170577</v>
      </c>
      <c r="AZ123" s="516">
        <v>0</v>
      </c>
      <c r="BA123" s="515">
        <v>651170577</v>
      </c>
      <c r="BB123" s="516">
        <v>0</v>
      </c>
      <c r="BC123" s="516">
        <v>0</v>
      </c>
    </row>
    <row r="124" spans="1:55" s="412" customFormat="1" ht="13.5" x14ac:dyDescent="0.2">
      <c r="A124" s="521" t="str">
        <f t="shared" si="8"/>
        <v>A20451210</v>
      </c>
      <c r="B124" s="1194" t="s">
        <v>34</v>
      </c>
      <c r="C124" s="1184"/>
      <c r="D124" s="1194" t="s">
        <v>314</v>
      </c>
      <c r="E124" s="1184"/>
      <c r="F124" s="1194" t="s">
        <v>312</v>
      </c>
      <c r="G124" s="1184"/>
      <c r="H124" s="1194" t="s">
        <v>315</v>
      </c>
      <c r="I124" s="1184"/>
      <c r="J124" s="1194" t="s">
        <v>316</v>
      </c>
      <c r="K124" s="1184"/>
      <c r="L124" s="1184"/>
      <c r="M124" s="1194" t="s">
        <v>322</v>
      </c>
      <c r="N124" s="1184"/>
      <c r="O124" s="1184"/>
      <c r="P124" s="1194"/>
      <c r="Q124" s="1184"/>
      <c r="R124" s="1194"/>
      <c r="S124" s="1184"/>
      <c r="T124" s="1197" t="s">
        <v>87</v>
      </c>
      <c r="U124" s="1184"/>
      <c r="V124" s="1184"/>
      <c r="W124" s="1184"/>
      <c r="X124" s="1184"/>
      <c r="Y124" s="1184"/>
      <c r="Z124" s="1184"/>
      <c r="AA124" s="1184"/>
      <c r="AB124" s="1194" t="s">
        <v>305</v>
      </c>
      <c r="AC124" s="1184"/>
      <c r="AD124" s="1184"/>
      <c r="AE124" s="1184"/>
      <c r="AF124" s="1184"/>
      <c r="AG124" s="1194" t="s">
        <v>306</v>
      </c>
      <c r="AH124" s="1184"/>
      <c r="AI124" s="1184"/>
      <c r="AJ124" s="514" t="s">
        <v>85</v>
      </c>
      <c r="AK124" s="1195" t="s">
        <v>307</v>
      </c>
      <c r="AL124" s="1184"/>
      <c r="AM124" s="1184"/>
      <c r="AN124" s="1184"/>
      <c r="AO124" s="1184"/>
      <c r="AP124" s="1184"/>
      <c r="AQ124" s="515">
        <v>3500000</v>
      </c>
      <c r="AR124" s="515">
        <v>956960</v>
      </c>
      <c r="AS124" s="575">
        <v>2543040</v>
      </c>
      <c r="AT124" s="523">
        <v>0</v>
      </c>
      <c r="AU124" s="515">
        <v>956960</v>
      </c>
      <c r="AV124" s="516">
        <v>0</v>
      </c>
      <c r="AW124" s="522">
        <v>956960</v>
      </c>
      <c r="AX124" s="516">
        <v>0</v>
      </c>
      <c r="AY124" s="515">
        <v>956960</v>
      </c>
      <c r="AZ124" s="516">
        <v>0</v>
      </c>
      <c r="BA124" s="515">
        <v>956960</v>
      </c>
      <c r="BB124" s="516">
        <v>0</v>
      </c>
      <c r="BC124" s="516">
        <v>0</v>
      </c>
    </row>
    <row r="125" spans="1:55" s="412" customFormat="1" ht="13.5" x14ac:dyDescent="0.2">
      <c r="A125" s="521" t="str">
        <f t="shared" si="8"/>
        <v>A204610</v>
      </c>
      <c r="B125" s="1183" t="s">
        <v>34</v>
      </c>
      <c r="C125" s="1184"/>
      <c r="D125" s="1183" t="s">
        <v>314</v>
      </c>
      <c r="E125" s="1184"/>
      <c r="F125" s="1183" t="s">
        <v>312</v>
      </c>
      <c r="G125" s="1184"/>
      <c r="H125" s="1183" t="s">
        <v>315</v>
      </c>
      <c r="I125" s="1184"/>
      <c r="J125" s="1183" t="s">
        <v>324</v>
      </c>
      <c r="K125" s="1184"/>
      <c r="L125" s="1184"/>
      <c r="M125" s="1183"/>
      <c r="N125" s="1184"/>
      <c r="O125" s="1184"/>
      <c r="P125" s="1183"/>
      <c r="Q125" s="1184"/>
      <c r="R125" s="1183"/>
      <c r="S125" s="1184"/>
      <c r="T125" s="1187" t="s">
        <v>336</v>
      </c>
      <c r="U125" s="1184"/>
      <c r="V125" s="1184"/>
      <c r="W125" s="1184"/>
      <c r="X125" s="1184"/>
      <c r="Y125" s="1184"/>
      <c r="Z125" s="1184"/>
      <c r="AA125" s="1184"/>
      <c r="AB125" s="1183" t="s">
        <v>305</v>
      </c>
      <c r="AC125" s="1184"/>
      <c r="AD125" s="1184"/>
      <c r="AE125" s="1184"/>
      <c r="AF125" s="1184"/>
      <c r="AG125" s="1183" t="s">
        <v>306</v>
      </c>
      <c r="AH125" s="1184"/>
      <c r="AI125" s="1184"/>
      <c r="AJ125" s="510" t="s">
        <v>85</v>
      </c>
      <c r="AK125" s="1190" t="s">
        <v>307</v>
      </c>
      <c r="AL125" s="1184"/>
      <c r="AM125" s="1184"/>
      <c r="AN125" s="1184"/>
      <c r="AO125" s="1184"/>
      <c r="AP125" s="1184"/>
      <c r="AQ125" s="511">
        <v>2810671112</v>
      </c>
      <c r="AR125" s="511">
        <v>2088681676.5</v>
      </c>
      <c r="AS125" s="573">
        <v>721989435.5</v>
      </c>
      <c r="AT125" s="619">
        <v>0</v>
      </c>
      <c r="AU125" s="511">
        <v>1619647028</v>
      </c>
      <c r="AV125" s="511">
        <v>469034648.5</v>
      </c>
      <c r="AW125" s="618">
        <v>786379421</v>
      </c>
      <c r="AX125" s="511">
        <v>833267607</v>
      </c>
      <c r="AY125" s="511">
        <v>786379421</v>
      </c>
      <c r="AZ125" s="512">
        <v>0</v>
      </c>
      <c r="BA125" s="511">
        <v>786379421</v>
      </c>
      <c r="BB125" s="512">
        <v>0</v>
      </c>
      <c r="BC125" s="512">
        <v>0</v>
      </c>
    </row>
    <row r="126" spans="1:55" s="412" customFormat="1" ht="13.5" x14ac:dyDescent="0.2">
      <c r="A126" s="521" t="str">
        <f t="shared" si="8"/>
        <v>A2046210</v>
      </c>
      <c r="B126" s="1194" t="s">
        <v>34</v>
      </c>
      <c r="C126" s="1184"/>
      <c r="D126" s="1194" t="s">
        <v>314</v>
      </c>
      <c r="E126" s="1184"/>
      <c r="F126" s="1194" t="s">
        <v>312</v>
      </c>
      <c r="G126" s="1184"/>
      <c r="H126" s="1194" t="s">
        <v>315</v>
      </c>
      <c r="I126" s="1184"/>
      <c r="J126" s="1194" t="s">
        <v>324</v>
      </c>
      <c r="K126" s="1184"/>
      <c r="L126" s="1184"/>
      <c r="M126" s="1194" t="s">
        <v>314</v>
      </c>
      <c r="N126" s="1184"/>
      <c r="O126" s="1184"/>
      <c r="P126" s="1194"/>
      <c r="Q126" s="1184"/>
      <c r="R126" s="1194"/>
      <c r="S126" s="1184"/>
      <c r="T126" s="1197" t="s">
        <v>88</v>
      </c>
      <c r="U126" s="1184"/>
      <c r="V126" s="1184"/>
      <c r="W126" s="1184"/>
      <c r="X126" s="1184"/>
      <c r="Y126" s="1184"/>
      <c r="Z126" s="1184"/>
      <c r="AA126" s="1184"/>
      <c r="AB126" s="1194" t="s">
        <v>305</v>
      </c>
      <c r="AC126" s="1184"/>
      <c r="AD126" s="1184"/>
      <c r="AE126" s="1184"/>
      <c r="AF126" s="1184"/>
      <c r="AG126" s="1194" t="s">
        <v>306</v>
      </c>
      <c r="AH126" s="1184"/>
      <c r="AI126" s="1184"/>
      <c r="AJ126" s="514" t="s">
        <v>85</v>
      </c>
      <c r="AK126" s="1195" t="s">
        <v>307</v>
      </c>
      <c r="AL126" s="1184"/>
      <c r="AM126" s="1184"/>
      <c r="AN126" s="1184"/>
      <c r="AO126" s="1184"/>
      <c r="AP126" s="1184"/>
      <c r="AQ126" s="515">
        <v>1086771112</v>
      </c>
      <c r="AR126" s="515">
        <v>704781676</v>
      </c>
      <c r="AS126" s="575">
        <v>381989436</v>
      </c>
      <c r="AT126" s="523">
        <v>0</v>
      </c>
      <c r="AU126" s="515">
        <v>704781676</v>
      </c>
      <c r="AV126" s="516">
        <v>0</v>
      </c>
      <c r="AW126" s="522">
        <v>328946749</v>
      </c>
      <c r="AX126" s="515">
        <v>375834927</v>
      </c>
      <c r="AY126" s="515">
        <v>328946749</v>
      </c>
      <c r="AZ126" s="516">
        <v>0</v>
      </c>
      <c r="BA126" s="515">
        <v>328946749</v>
      </c>
      <c r="BB126" s="516">
        <v>0</v>
      </c>
      <c r="BC126" s="516">
        <v>0</v>
      </c>
    </row>
    <row r="127" spans="1:55" s="412" customFormat="1" ht="13.5" x14ac:dyDescent="0.2">
      <c r="A127" s="521" t="str">
        <f t="shared" si="8"/>
        <v>A2046310</v>
      </c>
      <c r="B127" s="1194" t="s">
        <v>34</v>
      </c>
      <c r="C127" s="1184"/>
      <c r="D127" s="1194" t="s">
        <v>314</v>
      </c>
      <c r="E127" s="1184"/>
      <c r="F127" s="1194" t="s">
        <v>312</v>
      </c>
      <c r="G127" s="1184"/>
      <c r="H127" s="1194" t="s">
        <v>315</v>
      </c>
      <c r="I127" s="1184"/>
      <c r="J127" s="1194" t="s">
        <v>324</v>
      </c>
      <c r="K127" s="1184"/>
      <c r="L127" s="1184"/>
      <c r="M127" s="1194" t="s">
        <v>321</v>
      </c>
      <c r="N127" s="1184"/>
      <c r="O127" s="1184"/>
      <c r="P127" s="1194"/>
      <c r="Q127" s="1184"/>
      <c r="R127" s="1194"/>
      <c r="S127" s="1184"/>
      <c r="T127" s="1197" t="s">
        <v>89</v>
      </c>
      <c r="U127" s="1184"/>
      <c r="V127" s="1184"/>
      <c r="W127" s="1184"/>
      <c r="X127" s="1184"/>
      <c r="Y127" s="1184"/>
      <c r="Z127" s="1184"/>
      <c r="AA127" s="1184"/>
      <c r="AB127" s="1194" t="s">
        <v>305</v>
      </c>
      <c r="AC127" s="1184"/>
      <c r="AD127" s="1184"/>
      <c r="AE127" s="1184"/>
      <c r="AF127" s="1184"/>
      <c r="AG127" s="1194" t="s">
        <v>306</v>
      </c>
      <c r="AH127" s="1184"/>
      <c r="AI127" s="1184"/>
      <c r="AJ127" s="514" t="s">
        <v>85</v>
      </c>
      <c r="AK127" s="1195" t="s">
        <v>307</v>
      </c>
      <c r="AL127" s="1184"/>
      <c r="AM127" s="1184"/>
      <c r="AN127" s="1184"/>
      <c r="AO127" s="1184"/>
      <c r="AP127" s="1184"/>
      <c r="AQ127" s="515">
        <v>90000000</v>
      </c>
      <c r="AR127" s="516">
        <v>0</v>
      </c>
      <c r="AS127" s="575">
        <v>90000000</v>
      </c>
      <c r="AT127" s="523">
        <v>0</v>
      </c>
      <c r="AU127" s="516">
        <v>0</v>
      </c>
      <c r="AV127" s="516">
        <v>0</v>
      </c>
      <c r="AW127" s="523">
        <v>0</v>
      </c>
      <c r="AX127" s="516">
        <v>0</v>
      </c>
      <c r="AY127" s="516">
        <v>0</v>
      </c>
      <c r="AZ127" s="516">
        <v>0</v>
      </c>
      <c r="BA127" s="516">
        <v>0</v>
      </c>
      <c r="BB127" s="516">
        <v>0</v>
      </c>
      <c r="BC127" s="516">
        <v>0</v>
      </c>
    </row>
    <row r="128" spans="1:55" s="412" customFormat="1" ht="13.5" x14ac:dyDescent="0.2">
      <c r="A128" s="521" t="str">
        <f t="shared" si="8"/>
        <v>A2046510</v>
      </c>
      <c r="B128" s="1194" t="s">
        <v>34</v>
      </c>
      <c r="C128" s="1184"/>
      <c r="D128" s="1194" t="s">
        <v>314</v>
      </c>
      <c r="E128" s="1184"/>
      <c r="F128" s="1194" t="s">
        <v>312</v>
      </c>
      <c r="G128" s="1184"/>
      <c r="H128" s="1194" t="s">
        <v>315</v>
      </c>
      <c r="I128" s="1184"/>
      <c r="J128" s="1194" t="s">
        <v>324</v>
      </c>
      <c r="K128" s="1184"/>
      <c r="L128" s="1184"/>
      <c r="M128" s="1194" t="s">
        <v>316</v>
      </c>
      <c r="N128" s="1184"/>
      <c r="O128" s="1184"/>
      <c r="P128" s="1194"/>
      <c r="Q128" s="1184"/>
      <c r="R128" s="1194"/>
      <c r="S128" s="1184"/>
      <c r="T128" s="1197" t="s">
        <v>90</v>
      </c>
      <c r="U128" s="1184"/>
      <c r="V128" s="1184"/>
      <c r="W128" s="1184"/>
      <c r="X128" s="1184"/>
      <c r="Y128" s="1184"/>
      <c r="Z128" s="1184"/>
      <c r="AA128" s="1184"/>
      <c r="AB128" s="1194" t="s">
        <v>305</v>
      </c>
      <c r="AC128" s="1184"/>
      <c r="AD128" s="1184"/>
      <c r="AE128" s="1184"/>
      <c r="AF128" s="1184"/>
      <c r="AG128" s="1194" t="s">
        <v>306</v>
      </c>
      <c r="AH128" s="1184"/>
      <c r="AI128" s="1184"/>
      <c r="AJ128" s="514" t="s">
        <v>85</v>
      </c>
      <c r="AK128" s="1195" t="s">
        <v>307</v>
      </c>
      <c r="AL128" s="1184"/>
      <c r="AM128" s="1184"/>
      <c r="AN128" s="1184"/>
      <c r="AO128" s="1184"/>
      <c r="AP128" s="1184"/>
      <c r="AQ128" s="515">
        <v>1583900000</v>
      </c>
      <c r="AR128" s="515">
        <v>1383900000.5</v>
      </c>
      <c r="AS128" s="575">
        <v>199999999.5</v>
      </c>
      <c r="AT128" s="523">
        <v>0</v>
      </c>
      <c r="AU128" s="515">
        <v>914865352</v>
      </c>
      <c r="AV128" s="515">
        <v>469034648.5</v>
      </c>
      <c r="AW128" s="522">
        <v>457432672</v>
      </c>
      <c r="AX128" s="515">
        <v>457432680</v>
      </c>
      <c r="AY128" s="515">
        <v>457432672</v>
      </c>
      <c r="AZ128" s="516">
        <v>0</v>
      </c>
      <c r="BA128" s="515">
        <v>457432672</v>
      </c>
      <c r="BB128" s="516">
        <v>0</v>
      </c>
      <c r="BC128" s="516">
        <v>0</v>
      </c>
    </row>
    <row r="129" spans="1:55" s="412" customFormat="1" ht="13.5" x14ac:dyDescent="0.2">
      <c r="A129" s="521" t="str">
        <f t="shared" si="8"/>
        <v>A2046810</v>
      </c>
      <c r="B129" s="1194" t="s">
        <v>34</v>
      </c>
      <c r="C129" s="1184"/>
      <c r="D129" s="1194" t="s">
        <v>314</v>
      </c>
      <c r="E129" s="1184"/>
      <c r="F129" s="1194" t="s">
        <v>312</v>
      </c>
      <c r="G129" s="1184"/>
      <c r="H129" s="1194" t="s">
        <v>315</v>
      </c>
      <c r="I129" s="1184"/>
      <c r="J129" s="1194" t="s">
        <v>324</v>
      </c>
      <c r="K129" s="1184"/>
      <c r="L129" s="1184"/>
      <c r="M129" s="1194" t="s">
        <v>326</v>
      </c>
      <c r="N129" s="1184"/>
      <c r="O129" s="1184"/>
      <c r="P129" s="1194"/>
      <c r="Q129" s="1184"/>
      <c r="R129" s="1194"/>
      <c r="S129" s="1184"/>
      <c r="T129" s="1197" t="s">
        <v>691</v>
      </c>
      <c r="U129" s="1184"/>
      <c r="V129" s="1184"/>
      <c r="W129" s="1184"/>
      <c r="X129" s="1184"/>
      <c r="Y129" s="1184"/>
      <c r="Z129" s="1184"/>
      <c r="AA129" s="1184"/>
      <c r="AB129" s="1194" t="s">
        <v>305</v>
      </c>
      <c r="AC129" s="1184"/>
      <c r="AD129" s="1184"/>
      <c r="AE129" s="1184"/>
      <c r="AF129" s="1184"/>
      <c r="AG129" s="1194" t="s">
        <v>306</v>
      </c>
      <c r="AH129" s="1184"/>
      <c r="AI129" s="1184"/>
      <c r="AJ129" s="514" t="s">
        <v>85</v>
      </c>
      <c r="AK129" s="1195" t="s">
        <v>307</v>
      </c>
      <c r="AL129" s="1184"/>
      <c r="AM129" s="1184"/>
      <c r="AN129" s="1184"/>
      <c r="AO129" s="1184"/>
      <c r="AP129" s="1184"/>
      <c r="AQ129" s="515">
        <v>50000000</v>
      </c>
      <c r="AR129" s="516">
        <v>0</v>
      </c>
      <c r="AS129" s="575">
        <v>50000000</v>
      </c>
      <c r="AT129" s="523">
        <v>0</v>
      </c>
      <c r="AU129" s="516">
        <v>0</v>
      </c>
      <c r="AV129" s="516">
        <v>0</v>
      </c>
      <c r="AW129" s="523">
        <v>0</v>
      </c>
      <c r="AX129" s="516">
        <v>0</v>
      </c>
      <c r="AY129" s="516">
        <v>0</v>
      </c>
      <c r="AZ129" s="516">
        <v>0</v>
      </c>
      <c r="BA129" s="516">
        <v>0</v>
      </c>
      <c r="BB129" s="516">
        <v>0</v>
      </c>
      <c r="BC129" s="516">
        <v>0</v>
      </c>
    </row>
    <row r="130" spans="1:55" s="412" customFormat="1" ht="13.5" x14ac:dyDescent="0.2">
      <c r="A130" s="521" t="str">
        <f t="shared" si="8"/>
        <v>A204710</v>
      </c>
      <c r="B130" s="1183" t="s">
        <v>34</v>
      </c>
      <c r="C130" s="1184"/>
      <c r="D130" s="1183" t="s">
        <v>314</v>
      </c>
      <c r="E130" s="1184"/>
      <c r="F130" s="1183" t="s">
        <v>312</v>
      </c>
      <c r="G130" s="1184"/>
      <c r="H130" s="1183" t="s">
        <v>315</v>
      </c>
      <c r="I130" s="1184"/>
      <c r="J130" s="1183" t="s">
        <v>325</v>
      </c>
      <c r="K130" s="1184"/>
      <c r="L130" s="1184"/>
      <c r="M130" s="1183"/>
      <c r="N130" s="1184"/>
      <c r="O130" s="1184"/>
      <c r="P130" s="1183"/>
      <c r="Q130" s="1184"/>
      <c r="R130" s="1183"/>
      <c r="S130" s="1184"/>
      <c r="T130" s="1187" t="s">
        <v>252</v>
      </c>
      <c r="U130" s="1184"/>
      <c r="V130" s="1184"/>
      <c r="W130" s="1184"/>
      <c r="X130" s="1184"/>
      <c r="Y130" s="1184"/>
      <c r="Z130" s="1184"/>
      <c r="AA130" s="1184"/>
      <c r="AB130" s="1183" t="s">
        <v>305</v>
      </c>
      <c r="AC130" s="1184"/>
      <c r="AD130" s="1184"/>
      <c r="AE130" s="1184"/>
      <c r="AF130" s="1184"/>
      <c r="AG130" s="1183" t="s">
        <v>306</v>
      </c>
      <c r="AH130" s="1184"/>
      <c r="AI130" s="1184"/>
      <c r="AJ130" s="510" t="s">
        <v>85</v>
      </c>
      <c r="AK130" s="1190" t="s">
        <v>307</v>
      </c>
      <c r="AL130" s="1184"/>
      <c r="AM130" s="1184"/>
      <c r="AN130" s="1184"/>
      <c r="AO130" s="1184"/>
      <c r="AP130" s="1184"/>
      <c r="AQ130" s="511">
        <v>101400000</v>
      </c>
      <c r="AR130" s="511">
        <v>65534629</v>
      </c>
      <c r="AS130" s="573">
        <v>35865371</v>
      </c>
      <c r="AT130" s="619">
        <v>0</v>
      </c>
      <c r="AU130" s="511">
        <v>41334446</v>
      </c>
      <c r="AV130" s="511">
        <v>24200183</v>
      </c>
      <c r="AW130" s="618">
        <v>41334446</v>
      </c>
      <c r="AX130" s="512">
        <v>0</v>
      </c>
      <c r="AY130" s="511">
        <v>41334446</v>
      </c>
      <c r="AZ130" s="512">
        <v>0</v>
      </c>
      <c r="BA130" s="511">
        <v>41334446</v>
      </c>
      <c r="BB130" s="512">
        <v>0</v>
      </c>
      <c r="BC130" s="512">
        <v>0</v>
      </c>
    </row>
    <row r="131" spans="1:55" s="412" customFormat="1" ht="13.5" x14ac:dyDescent="0.2">
      <c r="A131" s="521" t="str">
        <f t="shared" si="8"/>
        <v>A2047510</v>
      </c>
      <c r="B131" s="1194" t="s">
        <v>34</v>
      </c>
      <c r="C131" s="1184"/>
      <c r="D131" s="1194" t="s">
        <v>314</v>
      </c>
      <c r="E131" s="1184"/>
      <c r="F131" s="1194" t="s">
        <v>312</v>
      </c>
      <c r="G131" s="1184"/>
      <c r="H131" s="1194" t="s">
        <v>315</v>
      </c>
      <c r="I131" s="1184"/>
      <c r="J131" s="1194" t="s">
        <v>325</v>
      </c>
      <c r="K131" s="1184"/>
      <c r="L131" s="1184"/>
      <c r="M131" s="1194" t="s">
        <v>316</v>
      </c>
      <c r="N131" s="1184"/>
      <c r="O131" s="1184"/>
      <c r="P131" s="1194"/>
      <c r="Q131" s="1184"/>
      <c r="R131" s="1194"/>
      <c r="S131" s="1184"/>
      <c r="T131" s="1197" t="s">
        <v>91</v>
      </c>
      <c r="U131" s="1184"/>
      <c r="V131" s="1184"/>
      <c r="W131" s="1184"/>
      <c r="X131" s="1184"/>
      <c r="Y131" s="1184"/>
      <c r="Z131" s="1184"/>
      <c r="AA131" s="1184"/>
      <c r="AB131" s="1194" t="s">
        <v>305</v>
      </c>
      <c r="AC131" s="1184"/>
      <c r="AD131" s="1184"/>
      <c r="AE131" s="1184"/>
      <c r="AF131" s="1184"/>
      <c r="AG131" s="1194" t="s">
        <v>306</v>
      </c>
      <c r="AH131" s="1184"/>
      <c r="AI131" s="1184"/>
      <c r="AJ131" s="514" t="s">
        <v>85</v>
      </c>
      <c r="AK131" s="1195" t="s">
        <v>307</v>
      </c>
      <c r="AL131" s="1184"/>
      <c r="AM131" s="1184"/>
      <c r="AN131" s="1184"/>
      <c r="AO131" s="1184"/>
      <c r="AP131" s="1184"/>
      <c r="AQ131" s="515">
        <v>6000000</v>
      </c>
      <c r="AR131" s="515">
        <v>837000</v>
      </c>
      <c r="AS131" s="575">
        <v>5163000</v>
      </c>
      <c r="AT131" s="523">
        <v>0</v>
      </c>
      <c r="AU131" s="515">
        <v>837000</v>
      </c>
      <c r="AV131" s="516">
        <v>0</v>
      </c>
      <c r="AW131" s="522">
        <v>837000</v>
      </c>
      <c r="AX131" s="516">
        <v>0</v>
      </c>
      <c r="AY131" s="515">
        <v>837000</v>
      </c>
      <c r="AZ131" s="516">
        <v>0</v>
      </c>
      <c r="BA131" s="515">
        <v>837000</v>
      </c>
      <c r="BB131" s="516">
        <v>0</v>
      </c>
      <c r="BC131" s="516">
        <v>0</v>
      </c>
    </row>
    <row r="132" spans="1:55" s="412" customFormat="1" ht="13.5" x14ac:dyDescent="0.2">
      <c r="A132" s="521" t="str">
        <f t="shared" si="8"/>
        <v>A2047610</v>
      </c>
      <c r="B132" s="1194" t="s">
        <v>34</v>
      </c>
      <c r="C132" s="1184"/>
      <c r="D132" s="1194" t="s">
        <v>314</v>
      </c>
      <c r="E132" s="1184"/>
      <c r="F132" s="1194" t="s">
        <v>312</v>
      </c>
      <c r="G132" s="1184"/>
      <c r="H132" s="1194" t="s">
        <v>315</v>
      </c>
      <c r="I132" s="1184"/>
      <c r="J132" s="1194" t="s">
        <v>325</v>
      </c>
      <c r="K132" s="1184"/>
      <c r="L132" s="1184"/>
      <c r="M132" s="1194" t="s">
        <v>324</v>
      </c>
      <c r="N132" s="1184"/>
      <c r="O132" s="1184"/>
      <c r="P132" s="1194"/>
      <c r="Q132" s="1184"/>
      <c r="R132" s="1194"/>
      <c r="S132" s="1184"/>
      <c r="T132" s="1197" t="s">
        <v>92</v>
      </c>
      <c r="U132" s="1184"/>
      <c r="V132" s="1184"/>
      <c r="W132" s="1184"/>
      <c r="X132" s="1184"/>
      <c r="Y132" s="1184"/>
      <c r="Z132" s="1184"/>
      <c r="AA132" s="1184"/>
      <c r="AB132" s="1194" t="s">
        <v>305</v>
      </c>
      <c r="AC132" s="1184"/>
      <c r="AD132" s="1184"/>
      <c r="AE132" s="1184"/>
      <c r="AF132" s="1184"/>
      <c r="AG132" s="1194" t="s">
        <v>306</v>
      </c>
      <c r="AH132" s="1184"/>
      <c r="AI132" s="1184"/>
      <c r="AJ132" s="514" t="s">
        <v>85</v>
      </c>
      <c r="AK132" s="1195" t="s">
        <v>307</v>
      </c>
      <c r="AL132" s="1184"/>
      <c r="AM132" s="1184"/>
      <c r="AN132" s="1184"/>
      <c r="AO132" s="1184"/>
      <c r="AP132" s="1184"/>
      <c r="AQ132" s="515">
        <v>95400000</v>
      </c>
      <c r="AR132" s="515">
        <v>64697629</v>
      </c>
      <c r="AS132" s="575">
        <v>30702371</v>
      </c>
      <c r="AT132" s="523">
        <v>0</v>
      </c>
      <c r="AU132" s="515">
        <v>40497446</v>
      </c>
      <c r="AV132" s="515">
        <v>24200183</v>
      </c>
      <c r="AW132" s="522">
        <v>40497446</v>
      </c>
      <c r="AX132" s="516">
        <v>0</v>
      </c>
      <c r="AY132" s="515">
        <v>40497446</v>
      </c>
      <c r="AZ132" s="516">
        <v>0</v>
      </c>
      <c r="BA132" s="515">
        <v>40497446</v>
      </c>
      <c r="BB132" s="516">
        <v>0</v>
      </c>
      <c r="BC132" s="516">
        <v>0</v>
      </c>
    </row>
    <row r="133" spans="1:55" s="412" customFormat="1" ht="13.5" x14ac:dyDescent="0.2">
      <c r="A133" s="521" t="str">
        <f t="shared" si="8"/>
        <v>A204810</v>
      </c>
      <c r="B133" s="1183" t="s">
        <v>34</v>
      </c>
      <c r="C133" s="1184"/>
      <c r="D133" s="1183" t="s">
        <v>314</v>
      </c>
      <c r="E133" s="1184"/>
      <c r="F133" s="1183" t="s">
        <v>312</v>
      </c>
      <c r="G133" s="1184"/>
      <c r="H133" s="1183" t="s">
        <v>315</v>
      </c>
      <c r="I133" s="1184"/>
      <c r="J133" s="1183" t="s">
        <v>326</v>
      </c>
      <c r="K133" s="1184"/>
      <c r="L133" s="1184"/>
      <c r="M133" s="1183"/>
      <c r="N133" s="1184"/>
      <c r="O133" s="1184"/>
      <c r="P133" s="1183"/>
      <c r="Q133" s="1184"/>
      <c r="R133" s="1183"/>
      <c r="S133" s="1184"/>
      <c r="T133" s="1187" t="s">
        <v>337</v>
      </c>
      <c r="U133" s="1184"/>
      <c r="V133" s="1184"/>
      <c r="W133" s="1184"/>
      <c r="X133" s="1184"/>
      <c r="Y133" s="1184"/>
      <c r="Z133" s="1184"/>
      <c r="AA133" s="1184"/>
      <c r="AB133" s="1183" t="s">
        <v>305</v>
      </c>
      <c r="AC133" s="1184"/>
      <c r="AD133" s="1184"/>
      <c r="AE133" s="1184"/>
      <c r="AF133" s="1184"/>
      <c r="AG133" s="1183" t="s">
        <v>306</v>
      </c>
      <c r="AH133" s="1184"/>
      <c r="AI133" s="1184"/>
      <c r="AJ133" s="510" t="s">
        <v>85</v>
      </c>
      <c r="AK133" s="1190" t="s">
        <v>307</v>
      </c>
      <c r="AL133" s="1184"/>
      <c r="AM133" s="1184"/>
      <c r="AN133" s="1184"/>
      <c r="AO133" s="1184"/>
      <c r="AP133" s="1184"/>
      <c r="AQ133" s="511">
        <v>1343176172</v>
      </c>
      <c r="AR133" s="511">
        <v>1343176172</v>
      </c>
      <c r="AS133" s="574">
        <v>0</v>
      </c>
      <c r="AT133" s="619">
        <v>0</v>
      </c>
      <c r="AU133" s="511">
        <v>739453810</v>
      </c>
      <c r="AV133" s="511">
        <v>603722362</v>
      </c>
      <c r="AW133" s="618">
        <v>739453810</v>
      </c>
      <c r="AX133" s="512">
        <v>0</v>
      </c>
      <c r="AY133" s="511">
        <v>722626608</v>
      </c>
      <c r="AZ133" s="511">
        <v>16827202</v>
      </c>
      <c r="BA133" s="511">
        <v>722626608</v>
      </c>
      <c r="BB133" s="512">
        <v>0</v>
      </c>
      <c r="BC133" s="511">
        <v>1193923</v>
      </c>
    </row>
    <row r="134" spans="1:55" s="412" customFormat="1" ht="13.5" x14ac:dyDescent="0.2">
      <c r="A134" s="521" t="str">
        <f t="shared" si="8"/>
        <v>A2048110</v>
      </c>
      <c r="B134" s="1194" t="s">
        <v>34</v>
      </c>
      <c r="C134" s="1184"/>
      <c r="D134" s="1194" t="s">
        <v>314</v>
      </c>
      <c r="E134" s="1184"/>
      <c r="F134" s="1194" t="s">
        <v>312</v>
      </c>
      <c r="G134" s="1184"/>
      <c r="H134" s="1194" t="s">
        <v>315</v>
      </c>
      <c r="I134" s="1184"/>
      <c r="J134" s="1194" t="s">
        <v>326</v>
      </c>
      <c r="K134" s="1184"/>
      <c r="L134" s="1184"/>
      <c r="M134" s="1194" t="s">
        <v>311</v>
      </c>
      <c r="N134" s="1184"/>
      <c r="O134" s="1184"/>
      <c r="P134" s="1194"/>
      <c r="Q134" s="1184"/>
      <c r="R134" s="1194"/>
      <c r="S134" s="1184"/>
      <c r="T134" s="1197" t="s">
        <v>93</v>
      </c>
      <c r="U134" s="1184"/>
      <c r="V134" s="1184"/>
      <c r="W134" s="1184"/>
      <c r="X134" s="1184"/>
      <c r="Y134" s="1184"/>
      <c r="Z134" s="1184"/>
      <c r="AA134" s="1184"/>
      <c r="AB134" s="1194" t="s">
        <v>305</v>
      </c>
      <c r="AC134" s="1184"/>
      <c r="AD134" s="1184"/>
      <c r="AE134" s="1184"/>
      <c r="AF134" s="1184"/>
      <c r="AG134" s="1194" t="s">
        <v>306</v>
      </c>
      <c r="AH134" s="1184"/>
      <c r="AI134" s="1184"/>
      <c r="AJ134" s="514" t="s">
        <v>85</v>
      </c>
      <c r="AK134" s="1195" t="s">
        <v>307</v>
      </c>
      <c r="AL134" s="1184"/>
      <c r="AM134" s="1184"/>
      <c r="AN134" s="1184"/>
      <c r="AO134" s="1184"/>
      <c r="AP134" s="1184"/>
      <c r="AQ134" s="515">
        <v>143815862</v>
      </c>
      <c r="AR134" s="515">
        <v>143815862</v>
      </c>
      <c r="AS134" s="576">
        <v>0</v>
      </c>
      <c r="AT134" s="523">
        <v>0</v>
      </c>
      <c r="AU134" s="515">
        <v>68122064</v>
      </c>
      <c r="AV134" s="515">
        <v>75693798</v>
      </c>
      <c r="AW134" s="522">
        <v>68122064</v>
      </c>
      <c r="AX134" s="516">
        <v>0</v>
      </c>
      <c r="AY134" s="515">
        <v>67710274</v>
      </c>
      <c r="AZ134" s="515">
        <v>411790</v>
      </c>
      <c r="BA134" s="515">
        <v>67710274</v>
      </c>
      <c r="BB134" s="516">
        <v>0</v>
      </c>
      <c r="BC134" s="516">
        <v>0</v>
      </c>
    </row>
    <row r="135" spans="1:55" s="412" customFormat="1" ht="13.5" x14ac:dyDescent="0.2">
      <c r="A135" s="521" t="str">
        <f t="shared" si="8"/>
        <v>A2048210</v>
      </c>
      <c r="B135" s="1194" t="s">
        <v>34</v>
      </c>
      <c r="C135" s="1184"/>
      <c r="D135" s="1194" t="s">
        <v>314</v>
      </c>
      <c r="E135" s="1184"/>
      <c r="F135" s="1194" t="s">
        <v>312</v>
      </c>
      <c r="G135" s="1184"/>
      <c r="H135" s="1194" t="s">
        <v>315</v>
      </c>
      <c r="I135" s="1184"/>
      <c r="J135" s="1194" t="s">
        <v>326</v>
      </c>
      <c r="K135" s="1184"/>
      <c r="L135" s="1184"/>
      <c r="M135" s="1194" t="s">
        <v>314</v>
      </c>
      <c r="N135" s="1184"/>
      <c r="O135" s="1184"/>
      <c r="P135" s="1194"/>
      <c r="Q135" s="1184"/>
      <c r="R135" s="1194"/>
      <c r="S135" s="1184"/>
      <c r="T135" s="1197" t="s">
        <v>94</v>
      </c>
      <c r="U135" s="1184"/>
      <c r="V135" s="1184"/>
      <c r="W135" s="1184"/>
      <c r="X135" s="1184"/>
      <c r="Y135" s="1184"/>
      <c r="Z135" s="1184"/>
      <c r="AA135" s="1184"/>
      <c r="AB135" s="1194" t="s">
        <v>305</v>
      </c>
      <c r="AC135" s="1184"/>
      <c r="AD135" s="1184"/>
      <c r="AE135" s="1184"/>
      <c r="AF135" s="1184"/>
      <c r="AG135" s="1194" t="s">
        <v>306</v>
      </c>
      <c r="AH135" s="1184"/>
      <c r="AI135" s="1184"/>
      <c r="AJ135" s="514" t="s">
        <v>85</v>
      </c>
      <c r="AK135" s="1195" t="s">
        <v>307</v>
      </c>
      <c r="AL135" s="1184"/>
      <c r="AM135" s="1184"/>
      <c r="AN135" s="1184"/>
      <c r="AO135" s="1184"/>
      <c r="AP135" s="1184"/>
      <c r="AQ135" s="515">
        <v>794010310</v>
      </c>
      <c r="AR135" s="515">
        <v>794010310</v>
      </c>
      <c r="AS135" s="576">
        <v>0</v>
      </c>
      <c r="AT135" s="523">
        <v>0</v>
      </c>
      <c r="AU135" s="515">
        <v>466900312</v>
      </c>
      <c r="AV135" s="515">
        <v>327109998</v>
      </c>
      <c r="AW135" s="522">
        <v>466900312</v>
      </c>
      <c r="AX135" s="516">
        <v>0</v>
      </c>
      <c r="AY135" s="515">
        <v>463831242</v>
      </c>
      <c r="AZ135" s="515">
        <v>3069070</v>
      </c>
      <c r="BA135" s="515">
        <v>463831242</v>
      </c>
      <c r="BB135" s="516">
        <v>0</v>
      </c>
      <c r="BC135" s="515">
        <v>1061023</v>
      </c>
    </row>
    <row r="136" spans="1:55" s="412" customFormat="1" ht="13.5" x14ac:dyDescent="0.2">
      <c r="A136" s="521" t="str">
        <f t="shared" si="8"/>
        <v>A2048310</v>
      </c>
      <c r="B136" s="1194" t="s">
        <v>34</v>
      </c>
      <c r="C136" s="1184"/>
      <c r="D136" s="1194" t="s">
        <v>314</v>
      </c>
      <c r="E136" s="1184"/>
      <c r="F136" s="1194" t="s">
        <v>312</v>
      </c>
      <c r="G136" s="1184"/>
      <c r="H136" s="1194" t="s">
        <v>315</v>
      </c>
      <c r="I136" s="1184"/>
      <c r="J136" s="1194" t="s">
        <v>326</v>
      </c>
      <c r="K136" s="1184"/>
      <c r="L136" s="1184"/>
      <c r="M136" s="1194" t="s">
        <v>321</v>
      </c>
      <c r="N136" s="1184"/>
      <c r="O136" s="1184"/>
      <c r="P136" s="1194"/>
      <c r="Q136" s="1184"/>
      <c r="R136" s="1194"/>
      <c r="S136" s="1184"/>
      <c r="T136" s="1197" t="s">
        <v>95</v>
      </c>
      <c r="U136" s="1184"/>
      <c r="V136" s="1184"/>
      <c r="W136" s="1184"/>
      <c r="X136" s="1184"/>
      <c r="Y136" s="1184"/>
      <c r="Z136" s="1184"/>
      <c r="AA136" s="1184"/>
      <c r="AB136" s="1194" t="s">
        <v>305</v>
      </c>
      <c r="AC136" s="1184"/>
      <c r="AD136" s="1184"/>
      <c r="AE136" s="1184"/>
      <c r="AF136" s="1184"/>
      <c r="AG136" s="1194" t="s">
        <v>306</v>
      </c>
      <c r="AH136" s="1184"/>
      <c r="AI136" s="1184"/>
      <c r="AJ136" s="514" t="s">
        <v>85</v>
      </c>
      <c r="AK136" s="1195" t="s">
        <v>307</v>
      </c>
      <c r="AL136" s="1184"/>
      <c r="AM136" s="1184"/>
      <c r="AN136" s="1184"/>
      <c r="AO136" s="1184"/>
      <c r="AP136" s="1184"/>
      <c r="AQ136" s="515">
        <v>350000</v>
      </c>
      <c r="AR136" s="515">
        <v>350000</v>
      </c>
      <c r="AS136" s="576">
        <v>0</v>
      </c>
      <c r="AT136" s="523">
        <v>0</v>
      </c>
      <c r="AU136" s="515">
        <v>55247</v>
      </c>
      <c r="AV136" s="515">
        <v>294753</v>
      </c>
      <c r="AW136" s="522">
        <v>55247</v>
      </c>
      <c r="AX136" s="516">
        <v>0</v>
      </c>
      <c r="AY136" s="515">
        <v>55247</v>
      </c>
      <c r="AZ136" s="516">
        <v>0</v>
      </c>
      <c r="BA136" s="515">
        <v>55247</v>
      </c>
      <c r="BB136" s="516">
        <v>0</v>
      </c>
      <c r="BC136" s="516">
        <v>0</v>
      </c>
    </row>
    <row r="137" spans="1:55" s="412" customFormat="1" ht="13.5" x14ac:dyDescent="0.2">
      <c r="A137" s="521" t="str">
        <f t="shared" si="8"/>
        <v>A2048510</v>
      </c>
      <c r="B137" s="1194" t="s">
        <v>34</v>
      </c>
      <c r="C137" s="1184"/>
      <c r="D137" s="1194" t="s">
        <v>314</v>
      </c>
      <c r="E137" s="1184"/>
      <c r="F137" s="1194" t="s">
        <v>312</v>
      </c>
      <c r="G137" s="1184"/>
      <c r="H137" s="1194" t="s">
        <v>315</v>
      </c>
      <c r="I137" s="1184"/>
      <c r="J137" s="1194" t="s">
        <v>326</v>
      </c>
      <c r="K137" s="1184"/>
      <c r="L137" s="1184"/>
      <c r="M137" s="1194" t="s">
        <v>316</v>
      </c>
      <c r="N137" s="1184"/>
      <c r="O137" s="1184"/>
      <c r="P137" s="1194"/>
      <c r="Q137" s="1184"/>
      <c r="R137" s="1194"/>
      <c r="S137" s="1184"/>
      <c r="T137" s="1197" t="s">
        <v>96</v>
      </c>
      <c r="U137" s="1184"/>
      <c r="V137" s="1184"/>
      <c r="W137" s="1184"/>
      <c r="X137" s="1184"/>
      <c r="Y137" s="1184"/>
      <c r="Z137" s="1184"/>
      <c r="AA137" s="1184"/>
      <c r="AB137" s="1194" t="s">
        <v>305</v>
      </c>
      <c r="AC137" s="1184"/>
      <c r="AD137" s="1184"/>
      <c r="AE137" s="1184"/>
      <c r="AF137" s="1184"/>
      <c r="AG137" s="1194" t="s">
        <v>306</v>
      </c>
      <c r="AH137" s="1184"/>
      <c r="AI137" s="1184"/>
      <c r="AJ137" s="514" t="s">
        <v>85</v>
      </c>
      <c r="AK137" s="1195" t="s">
        <v>307</v>
      </c>
      <c r="AL137" s="1184"/>
      <c r="AM137" s="1184"/>
      <c r="AN137" s="1184"/>
      <c r="AO137" s="1184"/>
      <c r="AP137" s="1184"/>
      <c r="AQ137" s="515">
        <v>185000000</v>
      </c>
      <c r="AR137" s="515">
        <v>185000000</v>
      </c>
      <c r="AS137" s="576">
        <v>0</v>
      </c>
      <c r="AT137" s="523">
        <v>0</v>
      </c>
      <c r="AU137" s="515">
        <v>84140245</v>
      </c>
      <c r="AV137" s="515">
        <v>100859755</v>
      </c>
      <c r="AW137" s="522">
        <v>84140245</v>
      </c>
      <c r="AX137" s="516">
        <v>0</v>
      </c>
      <c r="AY137" s="515">
        <v>71315571</v>
      </c>
      <c r="AZ137" s="515">
        <v>12824674</v>
      </c>
      <c r="BA137" s="515">
        <v>71315571</v>
      </c>
      <c r="BB137" s="516">
        <v>0</v>
      </c>
      <c r="BC137" s="515">
        <v>132900</v>
      </c>
    </row>
    <row r="138" spans="1:55" s="412" customFormat="1" ht="13.5" x14ac:dyDescent="0.2">
      <c r="A138" s="521" t="str">
        <f t="shared" si="8"/>
        <v>A2048610</v>
      </c>
      <c r="B138" s="1194" t="s">
        <v>34</v>
      </c>
      <c r="C138" s="1184"/>
      <c r="D138" s="1194" t="s">
        <v>314</v>
      </c>
      <c r="E138" s="1184"/>
      <c r="F138" s="1194" t="s">
        <v>312</v>
      </c>
      <c r="G138" s="1184"/>
      <c r="H138" s="1194" t="s">
        <v>315</v>
      </c>
      <c r="I138" s="1184"/>
      <c r="J138" s="1194" t="s">
        <v>326</v>
      </c>
      <c r="K138" s="1184"/>
      <c r="L138" s="1184"/>
      <c r="M138" s="1194" t="s">
        <v>324</v>
      </c>
      <c r="N138" s="1184"/>
      <c r="O138" s="1184"/>
      <c r="P138" s="1194"/>
      <c r="Q138" s="1184"/>
      <c r="R138" s="1194"/>
      <c r="S138" s="1184"/>
      <c r="T138" s="1197" t="s">
        <v>97</v>
      </c>
      <c r="U138" s="1184"/>
      <c r="V138" s="1184"/>
      <c r="W138" s="1184"/>
      <c r="X138" s="1184"/>
      <c r="Y138" s="1184"/>
      <c r="Z138" s="1184"/>
      <c r="AA138" s="1184"/>
      <c r="AB138" s="1194" t="s">
        <v>305</v>
      </c>
      <c r="AC138" s="1184"/>
      <c r="AD138" s="1184"/>
      <c r="AE138" s="1184"/>
      <c r="AF138" s="1184"/>
      <c r="AG138" s="1194" t="s">
        <v>306</v>
      </c>
      <c r="AH138" s="1184"/>
      <c r="AI138" s="1184"/>
      <c r="AJ138" s="514" t="s">
        <v>85</v>
      </c>
      <c r="AK138" s="1195" t="s">
        <v>307</v>
      </c>
      <c r="AL138" s="1184"/>
      <c r="AM138" s="1184"/>
      <c r="AN138" s="1184"/>
      <c r="AO138" s="1184"/>
      <c r="AP138" s="1184"/>
      <c r="AQ138" s="515">
        <v>220000000</v>
      </c>
      <c r="AR138" s="515">
        <v>220000000</v>
      </c>
      <c r="AS138" s="576">
        <v>0</v>
      </c>
      <c r="AT138" s="523">
        <v>0</v>
      </c>
      <c r="AU138" s="515">
        <v>120235942</v>
      </c>
      <c r="AV138" s="515">
        <v>99764058</v>
      </c>
      <c r="AW138" s="522">
        <v>120235942</v>
      </c>
      <c r="AX138" s="516">
        <v>0</v>
      </c>
      <c r="AY138" s="515">
        <v>119714274</v>
      </c>
      <c r="AZ138" s="515">
        <v>521668</v>
      </c>
      <c r="BA138" s="515">
        <v>119714274</v>
      </c>
      <c r="BB138" s="516">
        <v>0</v>
      </c>
      <c r="BC138" s="516">
        <v>0</v>
      </c>
    </row>
    <row r="139" spans="1:55" s="412" customFormat="1" ht="13.5" x14ac:dyDescent="0.2">
      <c r="A139" s="521" t="str">
        <f t="shared" si="8"/>
        <v>A204910</v>
      </c>
      <c r="B139" s="1183" t="s">
        <v>34</v>
      </c>
      <c r="C139" s="1184"/>
      <c r="D139" s="1183" t="s">
        <v>314</v>
      </c>
      <c r="E139" s="1184"/>
      <c r="F139" s="1183" t="s">
        <v>312</v>
      </c>
      <c r="G139" s="1184"/>
      <c r="H139" s="1183" t="s">
        <v>315</v>
      </c>
      <c r="I139" s="1184"/>
      <c r="J139" s="1183" t="s">
        <v>320</v>
      </c>
      <c r="K139" s="1184"/>
      <c r="L139" s="1184"/>
      <c r="M139" s="1183"/>
      <c r="N139" s="1184"/>
      <c r="O139" s="1184"/>
      <c r="P139" s="1183"/>
      <c r="Q139" s="1184"/>
      <c r="R139" s="1183"/>
      <c r="S139" s="1184"/>
      <c r="T139" s="1187" t="s">
        <v>256</v>
      </c>
      <c r="U139" s="1184"/>
      <c r="V139" s="1184"/>
      <c r="W139" s="1184"/>
      <c r="X139" s="1184"/>
      <c r="Y139" s="1184"/>
      <c r="Z139" s="1184"/>
      <c r="AA139" s="1184"/>
      <c r="AB139" s="1183" t="s">
        <v>305</v>
      </c>
      <c r="AC139" s="1184"/>
      <c r="AD139" s="1184"/>
      <c r="AE139" s="1184"/>
      <c r="AF139" s="1184"/>
      <c r="AG139" s="1183" t="s">
        <v>306</v>
      </c>
      <c r="AH139" s="1184"/>
      <c r="AI139" s="1184"/>
      <c r="AJ139" s="510" t="s">
        <v>85</v>
      </c>
      <c r="AK139" s="1190" t="s">
        <v>307</v>
      </c>
      <c r="AL139" s="1184"/>
      <c r="AM139" s="1184"/>
      <c r="AN139" s="1184"/>
      <c r="AO139" s="1184"/>
      <c r="AP139" s="1184"/>
      <c r="AQ139" s="511">
        <v>597250000</v>
      </c>
      <c r="AR139" s="511">
        <v>575263740</v>
      </c>
      <c r="AS139" s="573">
        <v>21986260</v>
      </c>
      <c r="AT139" s="619">
        <v>0</v>
      </c>
      <c r="AU139" s="511">
        <v>574786498</v>
      </c>
      <c r="AV139" s="511">
        <v>477242</v>
      </c>
      <c r="AW139" s="618">
        <v>574786498</v>
      </c>
      <c r="AX139" s="512">
        <v>0</v>
      </c>
      <c r="AY139" s="511">
        <v>574786498</v>
      </c>
      <c r="AZ139" s="512">
        <v>0</v>
      </c>
      <c r="BA139" s="511">
        <v>574786498</v>
      </c>
      <c r="BB139" s="512">
        <v>0</v>
      </c>
      <c r="BC139" s="512">
        <v>0</v>
      </c>
    </row>
    <row r="140" spans="1:55" s="412" customFormat="1" ht="13.5" x14ac:dyDescent="0.2">
      <c r="A140" s="521" t="str">
        <f t="shared" si="8"/>
        <v>A2049110</v>
      </c>
      <c r="B140" s="1194" t="s">
        <v>34</v>
      </c>
      <c r="C140" s="1184"/>
      <c r="D140" s="1194" t="s">
        <v>314</v>
      </c>
      <c r="E140" s="1184"/>
      <c r="F140" s="1194" t="s">
        <v>312</v>
      </c>
      <c r="G140" s="1184"/>
      <c r="H140" s="1194" t="s">
        <v>315</v>
      </c>
      <c r="I140" s="1184"/>
      <c r="J140" s="1194" t="s">
        <v>320</v>
      </c>
      <c r="K140" s="1184"/>
      <c r="L140" s="1184"/>
      <c r="M140" s="1194" t="s">
        <v>311</v>
      </c>
      <c r="N140" s="1184"/>
      <c r="O140" s="1184"/>
      <c r="P140" s="1194"/>
      <c r="Q140" s="1184"/>
      <c r="R140" s="1194"/>
      <c r="S140" s="1184"/>
      <c r="T140" s="1197" t="s">
        <v>98</v>
      </c>
      <c r="U140" s="1184"/>
      <c r="V140" s="1184"/>
      <c r="W140" s="1184"/>
      <c r="X140" s="1184"/>
      <c r="Y140" s="1184"/>
      <c r="Z140" s="1184"/>
      <c r="AA140" s="1184"/>
      <c r="AB140" s="1194" t="s">
        <v>305</v>
      </c>
      <c r="AC140" s="1184"/>
      <c r="AD140" s="1184"/>
      <c r="AE140" s="1184"/>
      <c r="AF140" s="1184"/>
      <c r="AG140" s="1194" t="s">
        <v>306</v>
      </c>
      <c r="AH140" s="1184"/>
      <c r="AI140" s="1184"/>
      <c r="AJ140" s="514" t="s">
        <v>85</v>
      </c>
      <c r="AK140" s="1195" t="s">
        <v>307</v>
      </c>
      <c r="AL140" s="1184"/>
      <c r="AM140" s="1184"/>
      <c r="AN140" s="1184"/>
      <c r="AO140" s="1184"/>
      <c r="AP140" s="1184"/>
      <c r="AQ140" s="515">
        <v>72100000</v>
      </c>
      <c r="AR140" s="515">
        <v>50113740</v>
      </c>
      <c r="AS140" s="575">
        <v>21986260</v>
      </c>
      <c r="AT140" s="523">
        <v>0</v>
      </c>
      <c r="AU140" s="515">
        <v>50113740</v>
      </c>
      <c r="AV140" s="516">
        <v>0</v>
      </c>
      <c r="AW140" s="522">
        <v>50113740</v>
      </c>
      <c r="AX140" s="516">
        <v>0</v>
      </c>
      <c r="AY140" s="515">
        <v>50113740</v>
      </c>
      <c r="AZ140" s="516">
        <v>0</v>
      </c>
      <c r="BA140" s="515">
        <v>50113740</v>
      </c>
      <c r="BB140" s="516">
        <v>0</v>
      </c>
      <c r="BC140" s="516">
        <v>0</v>
      </c>
    </row>
    <row r="141" spans="1:55" s="412" customFormat="1" ht="13.5" x14ac:dyDescent="0.2">
      <c r="A141" s="521" t="str">
        <f t="shared" si="8"/>
        <v>A2049810</v>
      </c>
      <c r="B141" s="1194" t="s">
        <v>34</v>
      </c>
      <c r="C141" s="1184"/>
      <c r="D141" s="1194" t="s">
        <v>314</v>
      </c>
      <c r="E141" s="1184"/>
      <c r="F141" s="1194" t="s">
        <v>312</v>
      </c>
      <c r="G141" s="1184"/>
      <c r="H141" s="1194" t="s">
        <v>315</v>
      </c>
      <c r="I141" s="1184"/>
      <c r="J141" s="1194" t="s">
        <v>320</v>
      </c>
      <c r="K141" s="1184"/>
      <c r="L141" s="1184"/>
      <c r="M141" s="1194" t="s">
        <v>326</v>
      </c>
      <c r="N141" s="1184"/>
      <c r="O141" s="1184"/>
      <c r="P141" s="1194"/>
      <c r="Q141" s="1184"/>
      <c r="R141" s="1194"/>
      <c r="S141" s="1184"/>
      <c r="T141" s="1197" t="s">
        <v>99</v>
      </c>
      <c r="U141" s="1184"/>
      <c r="V141" s="1184"/>
      <c r="W141" s="1184"/>
      <c r="X141" s="1184"/>
      <c r="Y141" s="1184"/>
      <c r="Z141" s="1184"/>
      <c r="AA141" s="1184"/>
      <c r="AB141" s="1194" t="s">
        <v>305</v>
      </c>
      <c r="AC141" s="1184"/>
      <c r="AD141" s="1184"/>
      <c r="AE141" s="1184"/>
      <c r="AF141" s="1184"/>
      <c r="AG141" s="1194" t="s">
        <v>306</v>
      </c>
      <c r="AH141" s="1184"/>
      <c r="AI141" s="1184"/>
      <c r="AJ141" s="514" t="s">
        <v>85</v>
      </c>
      <c r="AK141" s="1195" t="s">
        <v>307</v>
      </c>
      <c r="AL141" s="1184"/>
      <c r="AM141" s="1184"/>
      <c r="AN141" s="1184"/>
      <c r="AO141" s="1184"/>
      <c r="AP141" s="1184"/>
      <c r="AQ141" s="515">
        <v>13373589</v>
      </c>
      <c r="AR141" s="515">
        <v>13373589</v>
      </c>
      <c r="AS141" s="576">
        <v>0</v>
      </c>
      <c r="AT141" s="523">
        <v>0</v>
      </c>
      <c r="AU141" s="515">
        <v>13228888</v>
      </c>
      <c r="AV141" s="515">
        <v>144701</v>
      </c>
      <c r="AW141" s="522">
        <v>13228888</v>
      </c>
      <c r="AX141" s="516">
        <v>0</v>
      </c>
      <c r="AY141" s="515">
        <v>13228888</v>
      </c>
      <c r="AZ141" s="516">
        <v>0</v>
      </c>
      <c r="BA141" s="515">
        <v>13228888</v>
      </c>
      <c r="BB141" s="516">
        <v>0</v>
      </c>
      <c r="BC141" s="516">
        <v>0</v>
      </c>
    </row>
    <row r="142" spans="1:55" s="412" customFormat="1" ht="13.5" x14ac:dyDescent="0.2">
      <c r="A142" s="521" t="str">
        <f t="shared" si="8"/>
        <v>A20491110</v>
      </c>
      <c r="B142" s="1194" t="s">
        <v>34</v>
      </c>
      <c r="C142" s="1184"/>
      <c r="D142" s="1194" t="s">
        <v>314</v>
      </c>
      <c r="E142" s="1184"/>
      <c r="F142" s="1194" t="s">
        <v>312</v>
      </c>
      <c r="G142" s="1184"/>
      <c r="H142" s="1194" t="s">
        <v>315</v>
      </c>
      <c r="I142" s="1184"/>
      <c r="J142" s="1194" t="s">
        <v>320</v>
      </c>
      <c r="K142" s="1184"/>
      <c r="L142" s="1184"/>
      <c r="M142" s="1194" t="s">
        <v>100</v>
      </c>
      <c r="N142" s="1184"/>
      <c r="O142" s="1184"/>
      <c r="P142" s="1194"/>
      <c r="Q142" s="1184"/>
      <c r="R142" s="1194"/>
      <c r="S142" s="1184"/>
      <c r="T142" s="1197" t="s">
        <v>101</v>
      </c>
      <c r="U142" s="1184"/>
      <c r="V142" s="1184"/>
      <c r="W142" s="1184"/>
      <c r="X142" s="1184"/>
      <c r="Y142" s="1184"/>
      <c r="Z142" s="1184"/>
      <c r="AA142" s="1184"/>
      <c r="AB142" s="1194" t="s">
        <v>305</v>
      </c>
      <c r="AC142" s="1184"/>
      <c r="AD142" s="1184"/>
      <c r="AE142" s="1184"/>
      <c r="AF142" s="1184"/>
      <c r="AG142" s="1194" t="s">
        <v>306</v>
      </c>
      <c r="AH142" s="1184"/>
      <c r="AI142" s="1184"/>
      <c r="AJ142" s="514" t="s">
        <v>85</v>
      </c>
      <c r="AK142" s="1195" t="s">
        <v>307</v>
      </c>
      <c r="AL142" s="1184"/>
      <c r="AM142" s="1184"/>
      <c r="AN142" s="1184"/>
      <c r="AO142" s="1184"/>
      <c r="AP142" s="1184"/>
      <c r="AQ142" s="515">
        <v>511776411</v>
      </c>
      <c r="AR142" s="515">
        <v>511776411</v>
      </c>
      <c r="AS142" s="576">
        <v>0</v>
      </c>
      <c r="AT142" s="523">
        <v>0</v>
      </c>
      <c r="AU142" s="515">
        <v>511443870</v>
      </c>
      <c r="AV142" s="515">
        <v>332541</v>
      </c>
      <c r="AW142" s="522">
        <v>511443870</v>
      </c>
      <c r="AX142" s="516">
        <v>0</v>
      </c>
      <c r="AY142" s="515">
        <v>511443870</v>
      </c>
      <c r="AZ142" s="516">
        <v>0</v>
      </c>
      <c r="BA142" s="515">
        <v>511443870</v>
      </c>
      <c r="BB142" s="516">
        <v>0</v>
      </c>
      <c r="BC142" s="516">
        <v>0</v>
      </c>
    </row>
    <row r="143" spans="1:55" s="412" customFormat="1" ht="13.5" x14ac:dyDescent="0.2">
      <c r="A143" s="521" t="str">
        <f t="shared" si="8"/>
        <v>A2041010</v>
      </c>
      <c r="B143" s="1183" t="s">
        <v>34</v>
      </c>
      <c r="C143" s="1184"/>
      <c r="D143" s="1183" t="s">
        <v>314</v>
      </c>
      <c r="E143" s="1184"/>
      <c r="F143" s="1183" t="s">
        <v>312</v>
      </c>
      <c r="G143" s="1184"/>
      <c r="H143" s="1183" t="s">
        <v>315</v>
      </c>
      <c r="I143" s="1184"/>
      <c r="J143" s="1183" t="s">
        <v>85</v>
      </c>
      <c r="K143" s="1184"/>
      <c r="L143" s="1184"/>
      <c r="M143" s="1183"/>
      <c r="N143" s="1184"/>
      <c r="O143" s="1184"/>
      <c r="P143" s="1183"/>
      <c r="Q143" s="1184"/>
      <c r="R143" s="1183"/>
      <c r="S143" s="1184"/>
      <c r="T143" s="1187" t="s">
        <v>258</v>
      </c>
      <c r="U143" s="1184"/>
      <c r="V143" s="1184"/>
      <c r="W143" s="1184"/>
      <c r="X143" s="1184"/>
      <c r="Y143" s="1184"/>
      <c r="Z143" s="1184"/>
      <c r="AA143" s="1184"/>
      <c r="AB143" s="1183" t="s">
        <v>305</v>
      </c>
      <c r="AC143" s="1184"/>
      <c r="AD143" s="1184"/>
      <c r="AE143" s="1184"/>
      <c r="AF143" s="1184"/>
      <c r="AG143" s="1183" t="s">
        <v>306</v>
      </c>
      <c r="AH143" s="1184"/>
      <c r="AI143" s="1184"/>
      <c r="AJ143" s="510" t="s">
        <v>85</v>
      </c>
      <c r="AK143" s="1190" t="s">
        <v>307</v>
      </c>
      <c r="AL143" s="1184"/>
      <c r="AM143" s="1184"/>
      <c r="AN143" s="1184"/>
      <c r="AO143" s="1184"/>
      <c r="AP143" s="1184"/>
      <c r="AQ143" s="511">
        <v>1603139548</v>
      </c>
      <c r="AR143" s="511">
        <v>1150726144</v>
      </c>
      <c r="AS143" s="573">
        <v>452413404</v>
      </c>
      <c r="AT143" s="619">
        <v>0</v>
      </c>
      <c r="AU143" s="511">
        <v>1091694144</v>
      </c>
      <c r="AV143" s="511">
        <v>59032000</v>
      </c>
      <c r="AW143" s="618">
        <v>640417361</v>
      </c>
      <c r="AX143" s="511">
        <v>451276783</v>
      </c>
      <c r="AY143" s="511">
        <v>640417361</v>
      </c>
      <c r="AZ143" s="512">
        <v>0</v>
      </c>
      <c r="BA143" s="511">
        <v>640417361</v>
      </c>
      <c r="BB143" s="512">
        <v>0</v>
      </c>
      <c r="BC143" s="512">
        <v>0</v>
      </c>
    </row>
    <row r="144" spans="1:55" s="412" customFormat="1" ht="13.5" x14ac:dyDescent="0.2">
      <c r="A144" s="521" t="str">
        <f t="shared" si="8"/>
        <v>A20410110</v>
      </c>
      <c r="B144" s="1194" t="s">
        <v>34</v>
      </c>
      <c r="C144" s="1184"/>
      <c r="D144" s="1194" t="s">
        <v>314</v>
      </c>
      <c r="E144" s="1184"/>
      <c r="F144" s="1194" t="s">
        <v>312</v>
      </c>
      <c r="G144" s="1184"/>
      <c r="H144" s="1194" t="s">
        <v>315</v>
      </c>
      <c r="I144" s="1184"/>
      <c r="J144" s="1194" t="s">
        <v>85</v>
      </c>
      <c r="K144" s="1184"/>
      <c r="L144" s="1184"/>
      <c r="M144" s="1194" t="s">
        <v>311</v>
      </c>
      <c r="N144" s="1184"/>
      <c r="O144" s="1184"/>
      <c r="P144" s="1194"/>
      <c r="Q144" s="1184"/>
      <c r="R144" s="1194"/>
      <c r="S144" s="1184"/>
      <c r="T144" s="1197" t="s">
        <v>441</v>
      </c>
      <c r="U144" s="1184"/>
      <c r="V144" s="1184"/>
      <c r="W144" s="1184"/>
      <c r="X144" s="1184"/>
      <c r="Y144" s="1184"/>
      <c r="Z144" s="1184"/>
      <c r="AA144" s="1184"/>
      <c r="AB144" s="1194" t="s">
        <v>305</v>
      </c>
      <c r="AC144" s="1184"/>
      <c r="AD144" s="1184"/>
      <c r="AE144" s="1184"/>
      <c r="AF144" s="1184"/>
      <c r="AG144" s="1194" t="s">
        <v>306</v>
      </c>
      <c r="AH144" s="1184"/>
      <c r="AI144" s="1184"/>
      <c r="AJ144" s="514" t="s">
        <v>85</v>
      </c>
      <c r="AK144" s="1195" t="s">
        <v>307</v>
      </c>
      <c r="AL144" s="1184"/>
      <c r="AM144" s="1184"/>
      <c r="AN144" s="1184"/>
      <c r="AO144" s="1184"/>
      <c r="AP144" s="1184"/>
      <c r="AQ144" s="515">
        <v>400000000</v>
      </c>
      <c r="AR144" s="515">
        <v>95200000</v>
      </c>
      <c r="AS144" s="575">
        <v>304800000</v>
      </c>
      <c r="AT144" s="523">
        <v>0</v>
      </c>
      <c r="AU144" s="515">
        <v>72168000</v>
      </c>
      <c r="AV144" s="515">
        <v>23032000</v>
      </c>
      <c r="AW144" s="523">
        <v>0</v>
      </c>
      <c r="AX144" s="515">
        <v>72168000</v>
      </c>
      <c r="AY144" s="516">
        <v>0</v>
      </c>
      <c r="AZ144" s="516">
        <v>0</v>
      </c>
      <c r="BA144" s="516">
        <v>0</v>
      </c>
      <c r="BB144" s="516">
        <v>0</v>
      </c>
      <c r="BC144" s="516">
        <v>0</v>
      </c>
    </row>
    <row r="145" spans="1:55" s="412" customFormat="1" ht="13.5" x14ac:dyDescent="0.2">
      <c r="A145" s="521" t="str">
        <f t="shared" si="8"/>
        <v>A20410210</v>
      </c>
      <c r="B145" s="1194" t="s">
        <v>34</v>
      </c>
      <c r="C145" s="1184"/>
      <c r="D145" s="1194" t="s">
        <v>314</v>
      </c>
      <c r="E145" s="1184"/>
      <c r="F145" s="1194" t="s">
        <v>312</v>
      </c>
      <c r="G145" s="1184"/>
      <c r="H145" s="1194" t="s">
        <v>315</v>
      </c>
      <c r="I145" s="1184"/>
      <c r="J145" s="1194" t="s">
        <v>85</v>
      </c>
      <c r="K145" s="1184"/>
      <c r="L145" s="1184"/>
      <c r="M145" s="1194" t="s">
        <v>314</v>
      </c>
      <c r="N145" s="1184"/>
      <c r="O145" s="1184"/>
      <c r="P145" s="1194"/>
      <c r="Q145" s="1184"/>
      <c r="R145" s="1194"/>
      <c r="S145" s="1184"/>
      <c r="T145" s="1197" t="s">
        <v>102</v>
      </c>
      <c r="U145" s="1184"/>
      <c r="V145" s="1184"/>
      <c r="W145" s="1184"/>
      <c r="X145" s="1184"/>
      <c r="Y145" s="1184"/>
      <c r="Z145" s="1184"/>
      <c r="AA145" s="1184"/>
      <c r="AB145" s="1194" t="s">
        <v>305</v>
      </c>
      <c r="AC145" s="1184"/>
      <c r="AD145" s="1184"/>
      <c r="AE145" s="1184"/>
      <c r="AF145" s="1184"/>
      <c r="AG145" s="1194" t="s">
        <v>306</v>
      </c>
      <c r="AH145" s="1184"/>
      <c r="AI145" s="1184"/>
      <c r="AJ145" s="514" t="s">
        <v>85</v>
      </c>
      <c r="AK145" s="1195" t="s">
        <v>307</v>
      </c>
      <c r="AL145" s="1184"/>
      <c r="AM145" s="1184"/>
      <c r="AN145" s="1184"/>
      <c r="AO145" s="1184"/>
      <c r="AP145" s="1184"/>
      <c r="AQ145" s="515">
        <v>1203139548</v>
      </c>
      <c r="AR145" s="515">
        <v>1055526144</v>
      </c>
      <c r="AS145" s="575">
        <v>147613404</v>
      </c>
      <c r="AT145" s="523">
        <v>0</v>
      </c>
      <c r="AU145" s="515">
        <v>1019526144</v>
      </c>
      <c r="AV145" s="515">
        <v>36000000</v>
      </c>
      <c r="AW145" s="522">
        <v>640417361</v>
      </c>
      <c r="AX145" s="515">
        <v>379108783</v>
      </c>
      <c r="AY145" s="515">
        <v>640417361</v>
      </c>
      <c r="AZ145" s="516">
        <v>0</v>
      </c>
      <c r="BA145" s="515">
        <v>640417361</v>
      </c>
      <c r="BB145" s="516">
        <v>0</v>
      </c>
      <c r="BC145" s="516">
        <v>0</v>
      </c>
    </row>
    <row r="146" spans="1:55" s="412" customFormat="1" ht="13.5" x14ac:dyDescent="0.2">
      <c r="A146" s="521" t="str">
        <f t="shared" si="8"/>
        <v>A2041110</v>
      </c>
      <c r="B146" s="1183" t="s">
        <v>34</v>
      </c>
      <c r="C146" s="1184"/>
      <c r="D146" s="1183" t="s">
        <v>314</v>
      </c>
      <c r="E146" s="1184"/>
      <c r="F146" s="1183" t="s">
        <v>312</v>
      </c>
      <c r="G146" s="1184"/>
      <c r="H146" s="1183" t="s">
        <v>315</v>
      </c>
      <c r="I146" s="1184"/>
      <c r="J146" s="1183" t="s">
        <v>100</v>
      </c>
      <c r="K146" s="1184"/>
      <c r="L146" s="1184"/>
      <c r="M146" s="1183"/>
      <c r="N146" s="1184"/>
      <c r="O146" s="1184"/>
      <c r="P146" s="1183"/>
      <c r="Q146" s="1184"/>
      <c r="R146" s="1183"/>
      <c r="S146" s="1184"/>
      <c r="T146" s="1187" t="s">
        <v>259</v>
      </c>
      <c r="U146" s="1184"/>
      <c r="V146" s="1184"/>
      <c r="W146" s="1184"/>
      <c r="X146" s="1184"/>
      <c r="Y146" s="1184"/>
      <c r="Z146" s="1184"/>
      <c r="AA146" s="1184"/>
      <c r="AB146" s="1183" t="s">
        <v>305</v>
      </c>
      <c r="AC146" s="1184"/>
      <c r="AD146" s="1184"/>
      <c r="AE146" s="1184"/>
      <c r="AF146" s="1184"/>
      <c r="AG146" s="1183" t="s">
        <v>306</v>
      </c>
      <c r="AH146" s="1184"/>
      <c r="AI146" s="1184"/>
      <c r="AJ146" s="510" t="s">
        <v>85</v>
      </c>
      <c r="AK146" s="1190" t="s">
        <v>307</v>
      </c>
      <c r="AL146" s="1184"/>
      <c r="AM146" s="1184"/>
      <c r="AN146" s="1184"/>
      <c r="AO146" s="1184"/>
      <c r="AP146" s="1184"/>
      <c r="AQ146" s="511">
        <v>298000000</v>
      </c>
      <c r="AR146" s="511">
        <v>298000000</v>
      </c>
      <c r="AS146" s="574">
        <v>0</v>
      </c>
      <c r="AT146" s="619">
        <v>0</v>
      </c>
      <c r="AU146" s="511">
        <v>237216406</v>
      </c>
      <c r="AV146" s="511">
        <v>60783594</v>
      </c>
      <c r="AW146" s="618">
        <v>225140200</v>
      </c>
      <c r="AX146" s="511">
        <v>12076206</v>
      </c>
      <c r="AY146" s="511">
        <v>223781398</v>
      </c>
      <c r="AZ146" s="511">
        <v>1358802</v>
      </c>
      <c r="BA146" s="511">
        <v>223781398</v>
      </c>
      <c r="BB146" s="512">
        <v>0</v>
      </c>
      <c r="BC146" s="511">
        <v>1237429</v>
      </c>
    </row>
    <row r="147" spans="1:55" s="412" customFormat="1" ht="13.5" x14ac:dyDescent="0.2">
      <c r="A147" s="521" t="str">
        <f t="shared" si="8"/>
        <v>A2041113</v>
      </c>
      <c r="B147" s="1183" t="s">
        <v>34</v>
      </c>
      <c r="C147" s="1184"/>
      <c r="D147" s="1183" t="s">
        <v>314</v>
      </c>
      <c r="E147" s="1184"/>
      <c r="F147" s="1183" t="s">
        <v>312</v>
      </c>
      <c r="G147" s="1184"/>
      <c r="H147" s="1183" t="s">
        <v>315</v>
      </c>
      <c r="I147" s="1184"/>
      <c r="J147" s="1183" t="s">
        <v>100</v>
      </c>
      <c r="K147" s="1184"/>
      <c r="L147" s="1184"/>
      <c r="M147" s="1183"/>
      <c r="N147" s="1184"/>
      <c r="O147" s="1184"/>
      <c r="P147" s="1183"/>
      <c r="Q147" s="1184"/>
      <c r="R147" s="1183"/>
      <c r="S147" s="1184"/>
      <c r="T147" s="1187" t="s">
        <v>259</v>
      </c>
      <c r="U147" s="1184"/>
      <c r="V147" s="1184"/>
      <c r="W147" s="1184"/>
      <c r="X147" s="1184"/>
      <c r="Y147" s="1184"/>
      <c r="Z147" s="1184"/>
      <c r="AA147" s="1184"/>
      <c r="AB147" s="1183" t="s">
        <v>305</v>
      </c>
      <c r="AC147" s="1184"/>
      <c r="AD147" s="1184"/>
      <c r="AE147" s="1184"/>
      <c r="AF147" s="1184"/>
      <c r="AG147" s="1183" t="s">
        <v>306</v>
      </c>
      <c r="AH147" s="1184"/>
      <c r="AI147" s="1184"/>
      <c r="AJ147" s="510" t="s">
        <v>335</v>
      </c>
      <c r="AK147" s="1190" t="s">
        <v>353</v>
      </c>
      <c r="AL147" s="1184"/>
      <c r="AM147" s="1184"/>
      <c r="AN147" s="1184"/>
      <c r="AO147" s="1184"/>
      <c r="AP147" s="1184"/>
      <c r="AQ147" s="511">
        <v>550000000</v>
      </c>
      <c r="AR147" s="512">
        <v>0</v>
      </c>
      <c r="AS147" s="573">
        <v>550000000</v>
      </c>
      <c r="AT147" s="619">
        <v>0</v>
      </c>
      <c r="AU147" s="512">
        <v>0</v>
      </c>
      <c r="AV147" s="512">
        <v>0</v>
      </c>
      <c r="AW147" s="619">
        <v>0</v>
      </c>
      <c r="AX147" s="512">
        <v>0</v>
      </c>
      <c r="AY147" s="512">
        <v>0</v>
      </c>
      <c r="AZ147" s="512">
        <v>0</v>
      </c>
      <c r="BA147" s="512">
        <v>0</v>
      </c>
      <c r="BB147" s="512">
        <v>0</v>
      </c>
      <c r="BC147" s="512">
        <v>0</v>
      </c>
    </row>
    <row r="148" spans="1:55" s="412" customFormat="1" ht="13.5" x14ac:dyDescent="0.2">
      <c r="A148" s="521" t="str">
        <f t="shared" si="8"/>
        <v>A20411110</v>
      </c>
      <c r="B148" s="1194" t="s">
        <v>34</v>
      </c>
      <c r="C148" s="1184"/>
      <c r="D148" s="1194" t="s">
        <v>314</v>
      </c>
      <c r="E148" s="1184"/>
      <c r="F148" s="1194" t="s">
        <v>312</v>
      </c>
      <c r="G148" s="1184"/>
      <c r="H148" s="1194" t="s">
        <v>315</v>
      </c>
      <c r="I148" s="1184"/>
      <c r="J148" s="1194" t="s">
        <v>100</v>
      </c>
      <c r="K148" s="1184"/>
      <c r="L148" s="1184"/>
      <c r="M148" s="1194" t="s">
        <v>311</v>
      </c>
      <c r="N148" s="1184"/>
      <c r="O148" s="1184"/>
      <c r="P148" s="1194"/>
      <c r="Q148" s="1184"/>
      <c r="R148" s="1194"/>
      <c r="S148" s="1184"/>
      <c r="T148" s="1197" t="s">
        <v>103</v>
      </c>
      <c r="U148" s="1184"/>
      <c r="V148" s="1184"/>
      <c r="W148" s="1184"/>
      <c r="X148" s="1184"/>
      <c r="Y148" s="1184"/>
      <c r="Z148" s="1184"/>
      <c r="AA148" s="1184"/>
      <c r="AB148" s="1194" t="s">
        <v>305</v>
      </c>
      <c r="AC148" s="1184"/>
      <c r="AD148" s="1184"/>
      <c r="AE148" s="1184"/>
      <c r="AF148" s="1184"/>
      <c r="AG148" s="1194" t="s">
        <v>306</v>
      </c>
      <c r="AH148" s="1184"/>
      <c r="AI148" s="1184"/>
      <c r="AJ148" s="514" t="s">
        <v>85</v>
      </c>
      <c r="AK148" s="1195" t="s">
        <v>307</v>
      </c>
      <c r="AL148" s="1184"/>
      <c r="AM148" s="1184"/>
      <c r="AN148" s="1184"/>
      <c r="AO148" s="1184"/>
      <c r="AP148" s="1184"/>
      <c r="AQ148" s="515">
        <v>110000000</v>
      </c>
      <c r="AR148" s="515">
        <v>110000000</v>
      </c>
      <c r="AS148" s="576">
        <v>0</v>
      </c>
      <c r="AT148" s="523">
        <v>0</v>
      </c>
      <c r="AU148" s="515">
        <v>89073263</v>
      </c>
      <c r="AV148" s="515">
        <v>20926737</v>
      </c>
      <c r="AW148" s="522">
        <v>77260635</v>
      </c>
      <c r="AX148" s="515">
        <v>11812628</v>
      </c>
      <c r="AY148" s="515">
        <v>75901833</v>
      </c>
      <c r="AZ148" s="515">
        <v>1358802</v>
      </c>
      <c r="BA148" s="515">
        <v>75901833</v>
      </c>
      <c r="BB148" s="516">
        <v>0</v>
      </c>
      <c r="BC148" s="516">
        <v>0</v>
      </c>
    </row>
    <row r="149" spans="1:55" s="412" customFormat="1" ht="13.5" x14ac:dyDescent="0.2">
      <c r="A149" s="521" t="str">
        <f t="shared" si="8"/>
        <v>A20411113</v>
      </c>
      <c r="B149" s="1194" t="s">
        <v>34</v>
      </c>
      <c r="C149" s="1184"/>
      <c r="D149" s="1194" t="s">
        <v>314</v>
      </c>
      <c r="E149" s="1184"/>
      <c r="F149" s="1194" t="s">
        <v>312</v>
      </c>
      <c r="G149" s="1184"/>
      <c r="H149" s="1194" t="s">
        <v>315</v>
      </c>
      <c r="I149" s="1184"/>
      <c r="J149" s="1194" t="s">
        <v>100</v>
      </c>
      <c r="K149" s="1184"/>
      <c r="L149" s="1184"/>
      <c r="M149" s="1194" t="s">
        <v>311</v>
      </c>
      <c r="N149" s="1184"/>
      <c r="O149" s="1184"/>
      <c r="P149" s="1194"/>
      <c r="Q149" s="1184"/>
      <c r="R149" s="1194"/>
      <c r="S149" s="1184"/>
      <c r="T149" s="1197" t="s">
        <v>103</v>
      </c>
      <c r="U149" s="1184"/>
      <c r="V149" s="1184"/>
      <c r="W149" s="1184"/>
      <c r="X149" s="1184"/>
      <c r="Y149" s="1184"/>
      <c r="Z149" s="1184"/>
      <c r="AA149" s="1184"/>
      <c r="AB149" s="1194" t="s">
        <v>305</v>
      </c>
      <c r="AC149" s="1184"/>
      <c r="AD149" s="1184"/>
      <c r="AE149" s="1184"/>
      <c r="AF149" s="1184"/>
      <c r="AG149" s="1194" t="s">
        <v>306</v>
      </c>
      <c r="AH149" s="1184"/>
      <c r="AI149" s="1184"/>
      <c r="AJ149" s="514" t="s">
        <v>335</v>
      </c>
      <c r="AK149" s="1195" t="s">
        <v>353</v>
      </c>
      <c r="AL149" s="1184"/>
      <c r="AM149" s="1184"/>
      <c r="AN149" s="1184"/>
      <c r="AO149" s="1184"/>
      <c r="AP149" s="1184"/>
      <c r="AQ149" s="515">
        <v>50000000</v>
      </c>
      <c r="AR149" s="516">
        <v>0</v>
      </c>
      <c r="AS149" s="575">
        <v>50000000</v>
      </c>
      <c r="AT149" s="523">
        <v>0</v>
      </c>
      <c r="AU149" s="516">
        <v>0</v>
      </c>
      <c r="AV149" s="516">
        <v>0</v>
      </c>
      <c r="AW149" s="523">
        <v>0</v>
      </c>
      <c r="AX149" s="516">
        <v>0</v>
      </c>
      <c r="AY149" s="516">
        <v>0</v>
      </c>
      <c r="AZ149" s="516">
        <v>0</v>
      </c>
      <c r="BA149" s="516">
        <v>0</v>
      </c>
      <c r="BB149" s="516">
        <v>0</v>
      </c>
      <c r="BC149" s="516">
        <v>0</v>
      </c>
    </row>
    <row r="150" spans="1:55" s="412" customFormat="1" ht="13.5" x14ac:dyDescent="0.2">
      <c r="A150" s="521" t="str">
        <f t="shared" si="8"/>
        <v>A20411210</v>
      </c>
      <c r="B150" s="1194" t="s">
        <v>34</v>
      </c>
      <c r="C150" s="1184"/>
      <c r="D150" s="1194" t="s">
        <v>314</v>
      </c>
      <c r="E150" s="1184"/>
      <c r="F150" s="1194" t="s">
        <v>312</v>
      </c>
      <c r="G150" s="1184"/>
      <c r="H150" s="1194" t="s">
        <v>315</v>
      </c>
      <c r="I150" s="1184"/>
      <c r="J150" s="1194" t="s">
        <v>100</v>
      </c>
      <c r="K150" s="1184"/>
      <c r="L150" s="1184"/>
      <c r="M150" s="1194" t="s">
        <v>314</v>
      </c>
      <c r="N150" s="1184"/>
      <c r="O150" s="1184"/>
      <c r="P150" s="1194"/>
      <c r="Q150" s="1184"/>
      <c r="R150" s="1194"/>
      <c r="S150" s="1184"/>
      <c r="T150" s="1197" t="s">
        <v>104</v>
      </c>
      <c r="U150" s="1184"/>
      <c r="V150" s="1184"/>
      <c r="W150" s="1184"/>
      <c r="X150" s="1184"/>
      <c r="Y150" s="1184"/>
      <c r="Z150" s="1184"/>
      <c r="AA150" s="1184"/>
      <c r="AB150" s="1194" t="s">
        <v>305</v>
      </c>
      <c r="AC150" s="1184"/>
      <c r="AD150" s="1184"/>
      <c r="AE150" s="1184"/>
      <c r="AF150" s="1184"/>
      <c r="AG150" s="1194" t="s">
        <v>306</v>
      </c>
      <c r="AH150" s="1184"/>
      <c r="AI150" s="1184"/>
      <c r="AJ150" s="514" t="s">
        <v>85</v>
      </c>
      <c r="AK150" s="1195" t="s">
        <v>307</v>
      </c>
      <c r="AL150" s="1184"/>
      <c r="AM150" s="1184"/>
      <c r="AN150" s="1184"/>
      <c r="AO150" s="1184"/>
      <c r="AP150" s="1184"/>
      <c r="AQ150" s="515">
        <v>188000000</v>
      </c>
      <c r="AR150" s="515">
        <v>188000000</v>
      </c>
      <c r="AS150" s="576">
        <v>0</v>
      </c>
      <c r="AT150" s="523">
        <v>0</v>
      </c>
      <c r="AU150" s="515">
        <v>148143143</v>
      </c>
      <c r="AV150" s="515">
        <v>39856857</v>
      </c>
      <c r="AW150" s="522">
        <v>147879565</v>
      </c>
      <c r="AX150" s="515">
        <v>263578</v>
      </c>
      <c r="AY150" s="515">
        <v>147879565</v>
      </c>
      <c r="AZ150" s="516">
        <v>0</v>
      </c>
      <c r="BA150" s="515">
        <v>147879565</v>
      </c>
      <c r="BB150" s="516">
        <v>0</v>
      </c>
      <c r="BC150" s="515">
        <v>1237429</v>
      </c>
    </row>
    <row r="151" spans="1:55" s="412" customFormat="1" ht="13.5" x14ac:dyDescent="0.2">
      <c r="A151" s="521" t="str">
        <f t="shared" si="8"/>
        <v>A20411213</v>
      </c>
      <c r="B151" s="1194" t="s">
        <v>34</v>
      </c>
      <c r="C151" s="1184"/>
      <c r="D151" s="1194" t="s">
        <v>314</v>
      </c>
      <c r="E151" s="1184"/>
      <c r="F151" s="1194" t="s">
        <v>312</v>
      </c>
      <c r="G151" s="1184"/>
      <c r="H151" s="1194" t="s">
        <v>315</v>
      </c>
      <c r="I151" s="1184"/>
      <c r="J151" s="1194" t="s">
        <v>100</v>
      </c>
      <c r="K151" s="1184"/>
      <c r="L151" s="1184"/>
      <c r="M151" s="1194" t="s">
        <v>314</v>
      </c>
      <c r="N151" s="1184"/>
      <c r="O151" s="1184"/>
      <c r="P151" s="1194"/>
      <c r="Q151" s="1184"/>
      <c r="R151" s="1194"/>
      <c r="S151" s="1184"/>
      <c r="T151" s="1197" t="s">
        <v>104</v>
      </c>
      <c r="U151" s="1184"/>
      <c r="V151" s="1184"/>
      <c r="W151" s="1184"/>
      <c r="X151" s="1184"/>
      <c r="Y151" s="1184"/>
      <c r="Z151" s="1184"/>
      <c r="AA151" s="1184"/>
      <c r="AB151" s="1194" t="s">
        <v>305</v>
      </c>
      <c r="AC151" s="1184"/>
      <c r="AD151" s="1184"/>
      <c r="AE151" s="1184"/>
      <c r="AF151" s="1184"/>
      <c r="AG151" s="1194" t="s">
        <v>306</v>
      </c>
      <c r="AH151" s="1184"/>
      <c r="AI151" s="1184"/>
      <c r="AJ151" s="514" t="s">
        <v>335</v>
      </c>
      <c r="AK151" s="1195" t="s">
        <v>353</v>
      </c>
      <c r="AL151" s="1184"/>
      <c r="AM151" s="1184"/>
      <c r="AN151" s="1184"/>
      <c r="AO151" s="1184"/>
      <c r="AP151" s="1184"/>
      <c r="AQ151" s="515">
        <v>500000000</v>
      </c>
      <c r="AR151" s="516">
        <v>0</v>
      </c>
      <c r="AS151" s="575">
        <v>500000000</v>
      </c>
      <c r="AT151" s="523">
        <v>0</v>
      </c>
      <c r="AU151" s="516">
        <v>0</v>
      </c>
      <c r="AV151" s="516">
        <v>0</v>
      </c>
      <c r="AW151" s="523">
        <v>0</v>
      </c>
      <c r="AX151" s="516">
        <v>0</v>
      </c>
      <c r="AY151" s="516">
        <v>0</v>
      </c>
      <c r="AZ151" s="516">
        <v>0</v>
      </c>
      <c r="BA151" s="516">
        <v>0</v>
      </c>
      <c r="BB151" s="516">
        <v>0</v>
      </c>
      <c r="BC151" s="516">
        <v>0</v>
      </c>
    </row>
    <row r="152" spans="1:55" s="412" customFormat="1" ht="13.5" x14ac:dyDescent="0.2">
      <c r="A152" s="521" t="str">
        <f t="shared" si="8"/>
        <v>A2041410</v>
      </c>
      <c r="B152" s="1194" t="s">
        <v>34</v>
      </c>
      <c r="C152" s="1184"/>
      <c r="D152" s="1194" t="s">
        <v>314</v>
      </c>
      <c r="E152" s="1184"/>
      <c r="F152" s="1194" t="s">
        <v>312</v>
      </c>
      <c r="G152" s="1184"/>
      <c r="H152" s="1194" t="s">
        <v>315</v>
      </c>
      <c r="I152" s="1184"/>
      <c r="J152" s="1194" t="s">
        <v>317</v>
      </c>
      <c r="K152" s="1184"/>
      <c r="L152" s="1184"/>
      <c r="M152" s="1194"/>
      <c r="N152" s="1184"/>
      <c r="O152" s="1184"/>
      <c r="P152" s="1194"/>
      <c r="Q152" s="1184"/>
      <c r="R152" s="1194"/>
      <c r="S152" s="1184"/>
      <c r="T152" s="1197" t="s">
        <v>442</v>
      </c>
      <c r="U152" s="1184"/>
      <c r="V152" s="1184"/>
      <c r="W152" s="1184"/>
      <c r="X152" s="1184"/>
      <c r="Y152" s="1184"/>
      <c r="Z152" s="1184"/>
      <c r="AA152" s="1184"/>
      <c r="AB152" s="1194" t="s">
        <v>305</v>
      </c>
      <c r="AC152" s="1184"/>
      <c r="AD152" s="1184"/>
      <c r="AE152" s="1184"/>
      <c r="AF152" s="1184"/>
      <c r="AG152" s="1194" t="s">
        <v>306</v>
      </c>
      <c r="AH152" s="1184"/>
      <c r="AI152" s="1184"/>
      <c r="AJ152" s="514" t="s">
        <v>85</v>
      </c>
      <c r="AK152" s="1195" t="s">
        <v>307</v>
      </c>
      <c r="AL152" s="1184"/>
      <c r="AM152" s="1184"/>
      <c r="AN152" s="1184"/>
      <c r="AO152" s="1184"/>
      <c r="AP152" s="1184"/>
      <c r="AQ152" s="515">
        <v>2500000</v>
      </c>
      <c r="AR152" s="515">
        <v>925740</v>
      </c>
      <c r="AS152" s="575">
        <v>1574260</v>
      </c>
      <c r="AT152" s="523">
        <v>0</v>
      </c>
      <c r="AU152" s="515">
        <v>831230</v>
      </c>
      <c r="AV152" s="515">
        <v>94510</v>
      </c>
      <c r="AW152" s="522">
        <v>831230</v>
      </c>
      <c r="AX152" s="516">
        <v>0</v>
      </c>
      <c r="AY152" s="515">
        <v>831230</v>
      </c>
      <c r="AZ152" s="516">
        <v>0</v>
      </c>
      <c r="BA152" s="515">
        <v>831230</v>
      </c>
      <c r="BB152" s="516">
        <v>0</v>
      </c>
      <c r="BC152" s="516">
        <v>0</v>
      </c>
    </row>
    <row r="153" spans="1:55" s="412" customFormat="1" ht="13.5" x14ac:dyDescent="0.2">
      <c r="A153" s="521" t="str">
        <f t="shared" si="8"/>
        <v>A2042110</v>
      </c>
      <c r="B153" s="1183" t="s">
        <v>34</v>
      </c>
      <c r="C153" s="1184"/>
      <c r="D153" s="1183" t="s">
        <v>314</v>
      </c>
      <c r="E153" s="1184"/>
      <c r="F153" s="1183" t="s">
        <v>312</v>
      </c>
      <c r="G153" s="1184"/>
      <c r="H153" s="1183" t="s">
        <v>315</v>
      </c>
      <c r="I153" s="1184"/>
      <c r="J153" s="1183" t="s">
        <v>333</v>
      </c>
      <c r="K153" s="1184"/>
      <c r="L153" s="1184"/>
      <c r="M153" s="1183"/>
      <c r="N153" s="1184"/>
      <c r="O153" s="1184"/>
      <c r="P153" s="1183"/>
      <c r="Q153" s="1184"/>
      <c r="R153" s="1183"/>
      <c r="S153" s="1184"/>
      <c r="T153" s="1187" t="s">
        <v>338</v>
      </c>
      <c r="U153" s="1184"/>
      <c r="V153" s="1184"/>
      <c r="W153" s="1184"/>
      <c r="X153" s="1184"/>
      <c r="Y153" s="1184"/>
      <c r="Z153" s="1184"/>
      <c r="AA153" s="1184"/>
      <c r="AB153" s="1183" t="s">
        <v>305</v>
      </c>
      <c r="AC153" s="1184"/>
      <c r="AD153" s="1184"/>
      <c r="AE153" s="1184"/>
      <c r="AF153" s="1184"/>
      <c r="AG153" s="1183" t="s">
        <v>306</v>
      </c>
      <c r="AH153" s="1184"/>
      <c r="AI153" s="1184"/>
      <c r="AJ153" s="510" t="s">
        <v>85</v>
      </c>
      <c r="AK153" s="1190" t="s">
        <v>307</v>
      </c>
      <c r="AL153" s="1184"/>
      <c r="AM153" s="1184"/>
      <c r="AN153" s="1184"/>
      <c r="AO153" s="1184"/>
      <c r="AP153" s="1184"/>
      <c r="AQ153" s="511">
        <v>88570000</v>
      </c>
      <c r="AR153" s="511">
        <v>66320000</v>
      </c>
      <c r="AS153" s="573">
        <v>22250000</v>
      </c>
      <c r="AT153" s="619">
        <v>0</v>
      </c>
      <c r="AU153" s="511">
        <v>66320000</v>
      </c>
      <c r="AV153" s="512">
        <v>0</v>
      </c>
      <c r="AW153" s="618">
        <v>66320000</v>
      </c>
      <c r="AX153" s="512">
        <v>0</v>
      </c>
      <c r="AY153" s="511">
        <v>66320000</v>
      </c>
      <c r="AZ153" s="512">
        <v>0</v>
      </c>
      <c r="BA153" s="511">
        <v>66320000</v>
      </c>
      <c r="BB153" s="512">
        <v>0</v>
      </c>
      <c r="BC153" s="512">
        <v>0</v>
      </c>
    </row>
    <row r="154" spans="1:55" s="412" customFormat="1" ht="13.5" x14ac:dyDescent="0.2">
      <c r="A154" s="521" t="str">
        <f t="shared" si="8"/>
        <v>A2042113</v>
      </c>
      <c r="B154" s="1183" t="s">
        <v>34</v>
      </c>
      <c r="C154" s="1184"/>
      <c r="D154" s="1183" t="s">
        <v>314</v>
      </c>
      <c r="E154" s="1184"/>
      <c r="F154" s="1183" t="s">
        <v>312</v>
      </c>
      <c r="G154" s="1184"/>
      <c r="H154" s="1183" t="s">
        <v>315</v>
      </c>
      <c r="I154" s="1184"/>
      <c r="J154" s="1183" t="s">
        <v>333</v>
      </c>
      <c r="K154" s="1184"/>
      <c r="L154" s="1184"/>
      <c r="M154" s="1183"/>
      <c r="N154" s="1184"/>
      <c r="O154" s="1184"/>
      <c r="P154" s="1183"/>
      <c r="Q154" s="1184"/>
      <c r="R154" s="1183"/>
      <c r="S154" s="1184"/>
      <c r="T154" s="1187" t="s">
        <v>338</v>
      </c>
      <c r="U154" s="1184"/>
      <c r="V154" s="1184"/>
      <c r="W154" s="1184"/>
      <c r="X154" s="1184"/>
      <c r="Y154" s="1184"/>
      <c r="Z154" s="1184"/>
      <c r="AA154" s="1184"/>
      <c r="AB154" s="1183" t="s">
        <v>305</v>
      </c>
      <c r="AC154" s="1184"/>
      <c r="AD154" s="1184"/>
      <c r="AE154" s="1184"/>
      <c r="AF154" s="1184"/>
      <c r="AG154" s="1183" t="s">
        <v>306</v>
      </c>
      <c r="AH154" s="1184"/>
      <c r="AI154" s="1184"/>
      <c r="AJ154" s="510" t="s">
        <v>335</v>
      </c>
      <c r="AK154" s="1190" t="s">
        <v>353</v>
      </c>
      <c r="AL154" s="1184"/>
      <c r="AM154" s="1184"/>
      <c r="AN154" s="1184"/>
      <c r="AO154" s="1184"/>
      <c r="AP154" s="1184"/>
      <c r="AQ154" s="511">
        <v>120000000</v>
      </c>
      <c r="AR154" s="512">
        <v>0</v>
      </c>
      <c r="AS154" s="573">
        <v>120000000</v>
      </c>
      <c r="AT154" s="619">
        <v>0</v>
      </c>
      <c r="AU154" s="512">
        <v>0</v>
      </c>
      <c r="AV154" s="512">
        <v>0</v>
      </c>
      <c r="AW154" s="619">
        <v>0</v>
      </c>
      <c r="AX154" s="512">
        <v>0</v>
      </c>
      <c r="AY154" s="512">
        <v>0</v>
      </c>
      <c r="AZ154" s="512">
        <v>0</v>
      </c>
      <c r="BA154" s="512">
        <v>0</v>
      </c>
      <c r="BB154" s="512">
        <v>0</v>
      </c>
      <c r="BC154" s="512">
        <v>0</v>
      </c>
    </row>
    <row r="155" spans="1:55" s="412" customFormat="1" ht="13.5" x14ac:dyDescent="0.2">
      <c r="A155" s="521" t="str">
        <f t="shared" si="8"/>
        <v>A20421110</v>
      </c>
      <c r="B155" s="1194" t="s">
        <v>34</v>
      </c>
      <c r="C155" s="1184"/>
      <c r="D155" s="1194" t="s">
        <v>314</v>
      </c>
      <c r="E155" s="1184"/>
      <c r="F155" s="1194" t="s">
        <v>312</v>
      </c>
      <c r="G155" s="1184"/>
      <c r="H155" s="1194" t="s">
        <v>315</v>
      </c>
      <c r="I155" s="1184"/>
      <c r="J155" s="1194" t="s">
        <v>333</v>
      </c>
      <c r="K155" s="1184"/>
      <c r="L155" s="1184"/>
      <c r="M155" s="1194" t="s">
        <v>311</v>
      </c>
      <c r="N155" s="1184"/>
      <c r="O155" s="1184"/>
      <c r="P155" s="1194"/>
      <c r="Q155" s="1184"/>
      <c r="R155" s="1194"/>
      <c r="S155" s="1184"/>
      <c r="T155" s="1197" t="s">
        <v>105</v>
      </c>
      <c r="U155" s="1184"/>
      <c r="V155" s="1184"/>
      <c r="W155" s="1184"/>
      <c r="X155" s="1184"/>
      <c r="Y155" s="1184"/>
      <c r="Z155" s="1184"/>
      <c r="AA155" s="1184"/>
      <c r="AB155" s="1194" t="s">
        <v>305</v>
      </c>
      <c r="AC155" s="1184"/>
      <c r="AD155" s="1184"/>
      <c r="AE155" s="1184"/>
      <c r="AF155" s="1184"/>
      <c r="AG155" s="1194" t="s">
        <v>306</v>
      </c>
      <c r="AH155" s="1184"/>
      <c r="AI155" s="1184"/>
      <c r="AJ155" s="514" t="s">
        <v>85</v>
      </c>
      <c r="AK155" s="1195" t="s">
        <v>307</v>
      </c>
      <c r="AL155" s="1184"/>
      <c r="AM155" s="1184"/>
      <c r="AN155" s="1184"/>
      <c r="AO155" s="1184"/>
      <c r="AP155" s="1184"/>
      <c r="AQ155" s="515">
        <v>13500000</v>
      </c>
      <c r="AR155" s="515">
        <v>250000</v>
      </c>
      <c r="AS155" s="575">
        <v>13250000</v>
      </c>
      <c r="AT155" s="523">
        <v>0</v>
      </c>
      <c r="AU155" s="515">
        <v>250000</v>
      </c>
      <c r="AV155" s="516">
        <v>0</v>
      </c>
      <c r="AW155" s="522">
        <v>250000</v>
      </c>
      <c r="AX155" s="516">
        <v>0</v>
      </c>
      <c r="AY155" s="515">
        <v>250000</v>
      </c>
      <c r="AZ155" s="516">
        <v>0</v>
      </c>
      <c r="BA155" s="515">
        <v>250000</v>
      </c>
      <c r="BB155" s="516">
        <v>0</v>
      </c>
      <c r="BC155" s="516">
        <v>0</v>
      </c>
    </row>
    <row r="156" spans="1:55" s="412" customFormat="1" ht="13.5" x14ac:dyDescent="0.2">
      <c r="A156" s="521" t="str">
        <f t="shared" si="8"/>
        <v>A20421113</v>
      </c>
      <c r="B156" s="1194" t="s">
        <v>34</v>
      </c>
      <c r="C156" s="1184"/>
      <c r="D156" s="1194" t="s">
        <v>314</v>
      </c>
      <c r="E156" s="1184"/>
      <c r="F156" s="1194" t="s">
        <v>312</v>
      </c>
      <c r="G156" s="1184"/>
      <c r="H156" s="1194" t="s">
        <v>315</v>
      </c>
      <c r="I156" s="1184"/>
      <c r="J156" s="1194" t="s">
        <v>333</v>
      </c>
      <c r="K156" s="1184"/>
      <c r="L156" s="1184"/>
      <c r="M156" s="1194" t="s">
        <v>311</v>
      </c>
      <c r="N156" s="1184"/>
      <c r="O156" s="1184"/>
      <c r="P156" s="1194"/>
      <c r="Q156" s="1184"/>
      <c r="R156" s="1194"/>
      <c r="S156" s="1184"/>
      <c r="T156" s="1197" t="s">
        <v>105</v>
      </c>
      <c r="U156" s="1184"/>
      <c r="V156" s="1184"/>
      <c r="W156" s="1184"/>
      <c r="X156" s="1184"/>
      <c r="Y156" s="1184"/>
      <c r="Z156" s="1184"/>
      <c r="AA156" s="1184"/>
      <c r="AB156" s="1194" t="s">
        <v>305</v>
      </c>
      <c r="AC156" s="1184"/>
      <c r="AD156" s="1184"/>
      <c r="AE156" s="1184"/>
      <c r="AF156" s="1184"/>
      <c r="AG156" s="1194" t="s">
        <v>306</v>
      </c>
      <c r="AH156" s="1184"/>
      <c r="AI156" s="1184"/>
      <c r="AJ156" s="514" t="s">
        <v>335</v>
      </c>
      <c r="AK156" s="1195" t="s">
        <v>353</v>
      </c>
      <c r="AL156" s="1184"/>
      <c r="AM156" s="1184"/>
      <c r="AN156" s="1184"/>
      <c r="AO156" s="1184"/>
      <c r="AP156" s="1184"/>
      <c r="AQ156" s="515">
        <v>30000000</v>
      </c>
      <c r="AR156" s="516">
        <v>0</v>
      </c>
      <c r="AS156" s="575">
        <v>30000000</v>
      </c>
      <c r="AT156" s="523">
        <v>0</v>
      </c>
      <c r="AU156" s="516">
        <v>0</v>
      </c>
      <c r="AV156" s="516">
        <v>0</v>
      </c>
      <c r="AW156" s="523">
        <v>0</v>
      </c>
      <c r="AX156" s="516">
        <v>0</v>
      </c>
      <c r="AY156" s="516">
        <v>0</v>
      </c>
      <c r="AZ156" s="516">
        <v>0</v>
      </c>
      <c r="BA156" s="516">
        <v>0</v>
      </c>
      <c r="BB156" s="516">
        <v>0</v>
      </c>
      <c r="BC156" s="516">
        <v>0</v>
      </c>
    </row>
    <row r="157" spans="1:55" s="412" customFormat="1" ht="13.5" x14ac:dyDescent="0.2">
      <c r="A157" s="521" t="str">
        <f t="shared" si="8"/>
        <v>A20421410</v>
      </c>
      <c r="B157" s="1194" t="s">
        <v>34</v>
      </c>
      <c r="C157" s="1184"/>
      <c r="D157" s="1194" t="s">
        <v>314</v>
      </c>
      <c r="E157" s="1184"/>
      <c r="F157" s="1194" t="s">
        <v>312</v>
      </c>
      <c r="G157" s="1184"/>
      <c r="H157" s="1194" t="s">
        <v>315</v>
      </c>
      <c r="I157" s="1184"/>
      <c r="J157" s="1194" t="s">
        <v>333</v>
      </c>
      <c r="K157" s="1184"/>
      <c r="L157" s="1184"/>
      <c r="M157" s="1194" t="s">
        <v>315</v>
      </c>
      <c r="N157" s="1184"/>
      <c r="O157" s="1184"/>
      <c r="P157" s="1194"/>
      <c r="Q157" s="1184"/>
      <c r="R157" s="1194"/>
      <c r="S157" s="1184"/>
      <c r="T157" s="1197" t="s">
        <v>106</v>
      </c>
      <c r="U157" s="1184"/>
      <c r="V157" s="1184"/>
      <c r="W157" s="1184"/>
      <c r="X157" s="1184"/>
      <c r="Y157" s="1184"/>
      <c r="Z157" s="1184"/>
      <c r="AA157" s="1184"/>
      <c r="AB157" s="1194" t="s">
        <v>305</v>
      </c>
      <c r="AC157" s="1184"/>
      <c r="AD157" s="1184"/>
      <c r="AE157" s="1184"/>
      <c r="AF157" s="1184"/>
      <c r="AG157" s="1194" t="s">
        <v>306</v>
      </c>
      <c r="AH157" s="1184"/>
      <c r="AI157" s="1184"/>
      <c r="AJ157" s="514" t="s">
        <v>85</v>
      </c>
      <c r="AK157" s="1195" t="s">
        <v>307</v>
      </c>
      <c r="AL157" s="1184"/>
      <c r="AM157" s="1184"/>
      <c r="AN157" s="1184"/>
      <c r="AO157" s="1184"/>
      <c r="AP157" s="1184"/>
      <c r="AQ157" s="515">
        <v>4000000</v>
      </c>
      <c r="AR157" s="516">
        <v>0</v>
      </c>
      <c r="AS157" s="575">
        <v>4000000</v>
      </c>
      <c r="AT157" s="523">
        <v>0</v>
      </c>
      <c r="AU157" s="516">
        <v>0</v>
      </c>
      <c r="AV157" s="516">
        <v>0</v>
      </c>
      <c r="AW157" s="523">
        <v>0</v>
      </c>
      <c r="AX157" s="516">
        <v>0</v>
      </c>
      <c r="AY157" s="516">
        <v>0</v>
      </c>
      <c r="AZ157" s="516">
        <v>0</v>
      </c>
      <c r="BA157" s="516">
        <v>0</v>
      </c>
      <c r="BB157" s="516">
        <v>0</v>
      </c>
      <c r="BC157" s="516">
        <v>0</v>
      </c>
    </row>
    <row r="158" spans="1:55" s="412" customFormat="1" ht="13.5" x14ac:dyDescent="0.2">
      <c r="A158" s="521" t="str">
        <f t="shared" si="8"/>
        <v>A20421413</v>
      </c>
      <c r="B158" s="1194" t="s">
        <v>34</v>
      </c>
      <c r="C158" s="1184"/>
      <c r="D158" s="1194" t="s">
        <v>314</v>
      </c>
      <c r="E158" s="1184"/>
      <c r="F158" s="1194" t="s">
        <v>312</v>
      </c>
      <c r="G158" s="1184"/>
      <c r="H158" s="1194" t="s">
        <v>315</v>
      </c>
      <c r="I158" s="1184"/>
      <c r="J158" s="1194" t="s">
        <v>333</v>
      </c>
      <c r="K158" s="1184"/>
      <c r="L158" s="1184"/>
      <c r="M158" s="1194" t="s">
        <v>315</v>
      </c>
      <c r="N158" s="1184"/>
      <c r="O158" s="1184"/>
      <c r="P158" s="1194"/>
      <c r="Q158" s="1184"/>
      <c r="R158" s="1194"/>
      <c r="S158" s="1184"/>
      <c r="T158" s="1197" t="s">
        <v>106</v>
      </c>
      <c r="U158" s="1184"/>
      <c r="V158" s="1184"/>
      <c r="W158" s="1184"/>
      <c r="X158" s="1184"/>
      <c r="Y158" s="1184"/>
      <c r="Z158" s="1184"/>
      <c r="AA158" s="1184"/>
      <c r="AB158" s="1194" t="s">
        <v>305</v>
      </c>
      <c r="AC158" s="1184"/>
      <c r="AD158" s="1184"/>
      <c r="AE158" s="1184"/>
      <c r="AF158" s="1184"/>
      <c r="AG158" s="1194" t="s">
        <v>306</v>
      </c>
      <c r="AH158" s="1184"/>
      <c r="AI158" s="1184"/>
      <c r="AJ158" s="514" t="s">
        <v>335</v>
      </c>
      <c r="AK158" s="1195" t="s">
        <v>353</v>
      </c>
      <c r="AL158" s="1184"/>
      <c r="AM158" s="1184"/>
      <c r="AN158" s="1184"/>
      <c r="AO158" s="1184"/>
      <c r="AP158" s="1184"/>
      <c r="AQ158" s="515">
        <v>30000000</v>
      </c>
      <c r="AR158" s="516">
        <v>0</v>
      </c>
      <c r="AS158" s="575">
        <v>30000000</v>
      </c>
      <c r="AT158" s="523">
        <v>0</v>
      </c>
      <c r="AU158" s="516">
        <v>0</v>
      </c>
      <c r="AV158" s="516">
        <v>0</v>
      </c>
      <c r="AW158" s="523">
        <v>0</v>
      </c>
      <c r="AX158" s="516">
        <v>0</v>
      </c>
      <c r="AY158" s="516">
        <v>0</v>
      </c>
      <c r="AZ158" s="516">
        <v>0</v>
      </c>
      <c r="BA158" s="516">
        <v>0</v>
      </c>
      <c r="BB158" s="516">
        <v>0</v>
      </c>
      <c r="BC158" s="516">
        <v>0</v>
      </c>
    </row>
    <row r="159" spans="1:55" s="412" customFormat="1" ht="13.5" x14ac:dyDescent="0.2">
      <c r="A159" s="521" t="str">
        <f t="shared" si="8"/>
        <v>A20421510</v>
      </c>
      <c r="B159" s="1194" t="s">
        <v>34</v>
      </c>
      <c r="C159" s="1184"/>
      <c r="D159" s="1194" t="s">
        <v>314</v>
      </c>
      <c r="E159" s="1184"/>
      <c r="F159" s="1194" t="s">
        <v>312</v>
      </c>
      <c r="G159" s="1184"/>
      <c r="H159" s="1194" t="s">
        <v>315</v>
      </c>
      <c r="I159" s="1184"/>
      <c r="J159" s="1194" t="s">
        <v>333</v>
      </c>
      <c r="K159" s="1184"/>
      <c r="L159" s="1184"/>
      <c r="M159" s="1194" t="s">
        <v>316</v>
      </c>
      <c r="N159" s="1184"/>
      <c r="O159" s="1184"/>
      <c r="P159" s="1194"/>
      <c r="Q159" s="1184"/>
      <c r="R159" s="1194"/>
      <c r="S159" s="1184"/>
      <c r="T159" s="1197" t="s">
        <v>107</v>
      </c>
      <c r="U159" s="1184"/>
      <c r="V159" s="1184"/>
      <c r="W159" s="1184"/>
      <c r="X159" s="1184"/>
      <c r="Y159" s="1184"/>
      <c r="Z159" s="1184"/>
      <c r="AA159" s="1184"/>
      <c r="AB159" s="1194" t="s">
        <v>305</v>
      </c>
      <c r="AC159" s="1184"/>
      <c r="AD159" s="1184"/>
      <c r="AE159" s="1184"/>
      <c r="AF159" s="1184"/>
      <c r="AG159" s="1194" t="s">
        <v>306</v>
      </c>
      <c r="AH159" s="1184"/>
      <c r="AI159" s="1184"/>
      <c r="AJ159" s="514" t="s">
        <v>85</v>
      </c>
      <c r="AK159" s="1195" t="s">
        <v>307</v>
      </c>
      <c r="AL159" s="1184"/>
      <c r="AM159" s="1184"/>
      <c r="AN159" s="1184"/>
      <c r="AO159" s="1184"/>
      <c r="AP159" s="1184"/>
      <c r="AQ159" s="515">
        <v>66070000</v>
      </c>
      <c r="AR159" s="515">
        <v>66070000</v>
      </c>
      <c r="AS159" s="576">
        <v>0</v>
      </c>
      <c r="AT159" s="523">
        <v>0</v>
      </c>
      <c r="AU159" s="515">
        <v>66070000</v>
      </c>
      <c r="AV159" s="516">
        <v>0</v>
      </c>
      <c r="AW159" s="522">
        <v>66070000</v>
      </c>
      <c r="AX159" s="516">
        <v>0</v>
      </c>
      <c r="AY159" s="515">
        <v>66070000</v>
      </c>
      <c r="AZ159" s="516">
        <v>0</v>
      </c>
      <c r="BA159" s="515">
        <v>66070000</v>
      </c>
      <c r="BB159" s="516">
        <v>0</v>
      </c>
      <c r="BC159" s="516">
        <v>0</v>
      </c>
    </row>
    <row r="160" spans="1:55" s="412" customFormat="1" ht="13.5" x14ac:dyDescent="0.2">
      <c r="A160" s="521" t="str">
        <f t="shared" si="8"/>
        <v>A20421513</v>
      </c>
      <c r="B160" s="1194" t="s">
        <v>34</v>
      </c>
      <c r="C160" s="1184"/>
      <c r="D160" s="1194" t="s">
        <v>314</v>
      </c>
      <c r="E160" s="1184"/>
      <c r="F160" s="1194" t="s">
        <v>312</v>
      </c>
      <c r="G160" s="1184"/>
      <c r="H160" s="1194" t="s">
        <v>315</v>
      </c>
      <c r="I160" s="1184"/>
      <c r="J160" s="1194" t="s">
        <v>333</v>
      </c>
      <c r="K160" s="1184"/>
      <c r="L160" s="1184"/>
      <c r="M160" s="1194" t="s">
        <v>316</v>
      </c>
      <c r="N160" s="1184"/>
      <c r="O160" s="1184"/>
      <c r="P160" s="1194"/>
      <c r="Q160" s="1184"/>
      <c r="R160" s="1194"/>
      <c r="S160" s="1184"/>
      <c r="T160" s="1197" t="s">
        <v>107</v>
      </c>
      <c r="U160" s="1184"/>
      <c r="V160" s="1184"/>
      <c r="W160" s="1184"/>
      <c r="X160" s="1184"/>
      <c r="Y160" s="1184"/>
      <c r="Z160" s="1184"/>
      <c r="AA160" s="1184"/>
      <c r="AB160" s="1194" t="s">
        <v>305</v>
      </c>
      <c r="AC160" s="1184"/>
      <c r="AD160" s="1184"/>
      <c r="AE160" s="1184"/>
      <c r="AF160" s="1184"/>
      <c r="AG160" s="1194" t="s">
        <v>306</v>
      </c>
      <c r="AH160" s="1184"/>
      <c r="AI160" s="1184"/>
      <c r="AJ160" s="514" t="s">
        <v>335</v>
      </c>
      <c r="AK160" s="1195" t="s">
        <v>353</v>
      </c>
      <c r="AL160" s="1184"/>
      <c r="AM160" s="1184"/>
      <c r="AN160" s="1184"/>
      <c r="AO160" s="1184"/>
      <c r="AP160" s="1184"/>
      <c r="AQ160" s="515">
        <v>30000000</v>
      </c>
      <c r="AR160" s="516">
        <v>0</v>
      </c>
      <c r="AS160" s="575">
        <v>30000000</v>
      </c>
      <c r="AT160" s="523">
        <v>0</v>
      </c>
      <c r="AU160" s="516">
        <v>0</v>
      </c>
      <c r="AV160" s="516">
        <v>0</v>
      </c>
      <c r="AW160" s="523">
        <v>0</v>
      </c>
      <c r="AX160" s="516">
        <v>0</v>
      </c>
      <c r="AY160" s="516">
        <v>0</v>
      </c>
      <c r="AZ160" s="516">
        <v>0</v>
      </c>
      <c r="BA160" s="516">
        <v>0</v>
      </c>
      <c r="BB160" s="516">
        <v>0</v>
      </c>
      <c r="BC160" s="516">
        <v>0</v>
      </c>
    </row>
    <row r="161" spans="1:55" s="412" customFormat="1" ht="13.5" x14ac:dyDescent="0.2">
      <c r="A161" s="521" t="str">
        <f t="shared" si="8"/>
        <v>A20421810</v>
      </c>
      <c r="B161" s="1194" t="s">
        <v>34</v>
      </c>
      <c r="C161" s="1184"/>
      <c r="D161" s="1194" t="s">
        <v>314</v>
      </c>
      <c r="E161" s="1184"/>
      <c r="F161" s="1194" t="s">
        <v>312</v>
      </c>
      <c r="G161" s="1184"/>
      <c r="H161" s="1194" t="s">
        <v>315</v>
      </c>
      <c r="I161" s="1184"/>
      <c r="J161" s="1194" t="s">
        <v>333</v>
      </c>
      <c r="K161" s="1184"/>
      <c r="L161" s="1184"/>
      <c r="M161" s="1194" t="s">
        <v>326</v>
      </c>
      <c r="N161" s="1184"/>
      <c r="O161" s="1184"/>
      <c r="P161" s="1194"/>
      <c r="Q161" s="1184"/>
      <c r="R161" s="1194"/>
      <c r="S161" s="1184"/>
      <c r="T161" s="1197" t="s">
        <v>108</v>
      </c>
      <c r="U161" s="1184"/>
      <c r="V161" s="1184"/>
      <c r="W161" s="1184"/>
      <c r="X161" s="1184"/>
      <c r="Y161" s="1184"/>
      <c r="Z161" s="1184"/>
      <c r="AA161" s="1184"/>
      <c r="AB161" s="1194" t="s">
        <v>305</v>
      </c>
      <c r="AC161" s="1184"/>
      <c r="AD161" s="1184"/>
      <c r="AE161" s="1184"/>
      <c r="AF161" s="1184"/>
      <c r="AG161" s="1194" t="s">
        <v>306</v>
      </c>
      <c r="AH161" s="1184"/>
      <c r="AI161" s="1184"/>
      <c r="AJ161" s="514" t="s">
        <v>85</v>
      </c>
      <c r="AK161" s="1195" t="s">
        <v>307</v>
      </c>
      <c r="AL161" s="1184"/>
      <c r="AM161" s="1184"/>
      <c r="AN161" s="1184"/>
      <c r="AO161" s="1184"/>
      <c r="AP161" s="1184"/>
      <c r="AQ161" s="515">
        <v>5000000</v>
      </c>
      <c r="AR161" s="516">
        <v>0</v>
      </c>
      <c r="AS161" s="575">
        <v>5000000</v>
      </c>
      <c r="AT161" s="523">
        <v>0</v>
      </c>
      <c r="AU161" s="516">
        <v>0</v>
      </c>
      <c r="AV161" s="516">
        <v>0</v>
      </c>
      <c r="AW161" s="523">
        <v>0</v>
      </c>
      <c r="AX161" s="516">
        <v>0</v>
      </c>
      <c r="AY161" s="516">
        <v>0</v>
      </c>
      <c r="AZ161" s="516">
        <v>0</v>
      </c>
      <c r="BA161" s="516">
        <v>0</v>
      </c>
      <c r="BB161" s="516">
        <v>0</v>
      </c>
      <c r="BC161" s="516">
        <v>0</v>
      </c>
    </row>
    <row r="162" spans="1:55" s="412" customFormat="1" ht="13.5" x14ac:dyDescent="0.2">
      <c r="A162" s="521" t="str">
        <f t="shared" si="8"/>
        <v>A20421813</v>
      </c>
      <c r="B162" s="1194" t="s">
        <v>34</v>
      </c>
      <c r="C162" s="1184"/>
      <c r="D162" s="1194" t="s">
        <v>314</v>
      </c>
      <c r="E162" s="1184"/>
      <c r="F162" s="1194" t="s">
        <v>312</v>
      </c>
      <c r="G162" s="1184"/>
      <c r="H162" s="1194" t="s">
        <v>315</v>
      </c>
      <c r="I162" s="1184"/>
      <c r="J162" s="1194" t="s">
        <v>333</v>
      </c>
      <c r="K162" s="1184"/>
      <c r="L162" s="1184"/>
      <c r="M162" s="1194" t="s">
        <v>326</v>
      </c>
      <c r="N162" s="1184"/>
      <c r="O162" s="1184"/>
      <c r="P162" s="1194"/>
      <c r="Q162" s="1184"/>
      <c r="R162" s="1194"/>
      <c r="S162" s="1184"/>
      <c r="T162" s="1197" t="s">
        <v>108</v>
      </c>
      <c r="U162" s="1184"/>
      <c r="V162" s="1184"/>
      <c r="W162" s="1184"/>
      <c r="X162" s="1184"/>
      <c r="Y162" s="1184"/>
      <c r="Z162" s="1184"/>
      <c r="AA162" s="1184"/>
      <c r="AB162" s="1194" t="s">
        <v>305</v>
      </c>
      <c r="AC162" s="1184"/>
      <c r="AD162" s="1184"/>
      <c r="AE162" s="1184"/>
      <c r="AF162" s="1184"/>
      <c r="AG162" s="1194" t="s">
        <v>306</v>
      </c>
      <c r="AH162" s="1184"/>
      <c r="AI162" s="1184"/>
      <c r="AJ162" s="514" t="s">
        <v>335</v>
      </c>
      <c r="AK162" s="1195" t="s">
        <v>353</v>
      </c>
      <c r="AL162" s="1184"/>
      <c r="AM162" s="1184"/>
      <c r="AN162" s="1184"/>
      <c r="AO162" s="1184"/>
      <c r="AP162" s="1184"/>
      <c r="AQ162" s="515">
        <v>30000000</v>
      </c>
      <c r="AR162" s="516">
        <v>0</v>
      </c>
      <c r="AS162" s="575">
        <v>30000000</v>
      </c>
      <c r="AT162" s="523">
        <v>0</v>
      </c>
      <c r="AU162" s="516">
        <v>0</v>
      </c>
      <c r="AV162" s="516">
        <v>0</v>
      </c>
      <c r="AW162" s="523">
        <v>0</v>
      </c>
      <c r="AX162" s="516">
        <v>0</v>
      </c>
      <c r="AY162" s="516">
        <v>0</v>
      </c>
      <c r="AZ162" s="516">
        <v>0</v>
      </c>
      <c r="BA162" s="516">
        <v>0</v>
      </c>
      <c r="BB162" s="516">
        <v>0</v>
      </c>
      <c r="BC162" s="516">
        <v>0</v>
      </c>
    </row>
    <row r="163" spans="1:55" s="412" customFormat="1" ht="13.5" x14ac:dyDescent="0.2">
      <c r="A163" s="521" t="str">
        <f t="shared" si="8"/>
        <v>A2044010</v>
      </c>
      <c r="B163" s="1183" t="s">
        <v>34</v>
      </c>
      <c r="C163" s="1184"/>
      <c r="D163" s="1183" t="s">
        <v>314</v>
      </c>
      <c r="E163" s="1184"/>
      <c r="F163" s="1183" t="s">
        <v>312</v>
      </c>
      <c r="G163" s="1184"/>
      <c r="H163" s="1183" t="s">
        <v>315</v>
      </c>
      <c r="I163" s="1184"/>
      <c r="J163" s="1183" t="s">
        <v>339</v>
      </c>
      <c r="K163" s="1184"/>
      <c r="L163" s="1184"/>
      <c r="M163" s="1183"/>
      <c r="N163" s="1184"/>
      <c r="O163" s="1184"/>
      <c r="P163" s="1183"/>
      <c r="Q163" s="1184"/>
      <c r="R163" s="1183"/>
      <c r="S163" s="1184"/>
      <c r="T163" s="1187" t="s">
        <v>340</v>
      </c>
      <c r="U163" s="1184"/>
      <c r="V163" s="1184"/>
      <c r="W163" s="1184"/>
      <c r="X163" s="1184"/>
      <c r="Y163" s="1184"/>
      <c r="Z163" s="1184"/>
      <c r="AA163" s="1184"/>
      <c r="AB163" s="1183" t="s">
        <v>305</v>
      </c>
      <c r="AC163" s="1184"/>
      <c r="AD163" s="1184"/>
      <c r="AE163" s="1184"/>
      <c r="AF163" s="1184"/>
      <c r="AG163" s="1183" t="s">
        <v>306</v>
      </c>
      <c r="AH163" s="1184"/>
      <c r="AI163" s="1184"/>
      <c r="AJ163" s="510" t="s">
        <v>85</v>
      </c>
      <c r="AK163" s="1190" t="s">
        <v>307</v>
      </c>
      <c r="AL163" s="1184"/>
      <c r="AM163" s="1184"/>
      <c r="AN163" s="1184"/>
      <c r="AO163" s="1184"/>
      <c r="AP163" s="1184"/>
      <c r="AQ163" s="511">
        <v>9880000</v>
      </c>
      <c r="AR163" s="511">
        <v>392800</v>
      </c>
      <c r="AS163" s="573">
        <v>9487200</v>
      </c>
      <c r="AT163" s="619">
        <v>0</v>
      </c>
      <c r="AU163" s="511">
        <v>392800</v>
      </c>
      <c r="AV163" s="512">
        <v>0</v>
      </c>
      <c r="AW163" s="618">
        <v>392800</v>
      </c>
      <c r="AX163" s="512">
        <v>0</v>
      </c>
      <c r="AY163" s="511">
        <v>392800</v>
      </c>
      <c r="AZ163" s="512">
        <v>0</v>
      </c>
      <c r="BA163" s="511">
        <v>392800</v>
      </c>
      <c r="BB163" s="512">
        <v>0</v>
      </c>
      <c r="BC163" s="512">
        <v>0</v>
      </c>
    </row>
    <row r="164" spans="1:55" s="412" customFormat="1" ht="13.5" x14ac:dyDescent="0.2">
      <c r="A164" s="521" t="str">
        <f t="shared" si="8"/>
        <v>A204401510</v>
      </c>
      <c r="B164" s="1194" t="s">
        <v>34</v>
      </c>
      <c r="C164" s="1184"/>
      <c r="D164" s="1194" t="s">
        <v>314</v>
      </c>
      <c r="E164" s="1184"/>
      <c r="F164" s="1194" t="s">
        <v>312</v>
      </c>
      <c r="G164" s="1184"/>
      <c r="H164" s="1194" t="s">
        <v>315</v>
      </c>
      <c r="I164" s="1184"/>
      <c r="J164" s="1194" t="s">
        <v>339</v>
      </c>
      <c r="K164" s="1184"/>
      <c r="L164" s="1184"/>
      <c r="M164" s="1194" t="s">
        <v>318</v>
      </c>
      <c r="N164" s="1184"/>
      <c r="O164" s="1184"/>
      <c r="P164" s="1194"/>
      <c r="Q164" s="1184"/>
      <c r="R164" s="1194"/>
      <c r="S164" s="1184"/>
      <c r="T164" s="1197" t="s">
        <v>206</v>
      </c>
      <c r="U164" s="1184"/>
      <c r="V164" s="1184"/>
      <c r="W164" s="1184"/>
      <c r="X164" s="1184"/>
      <c r="Y164" s="1184"/>
      <c r="Z164" s="1184"/>
      <c r="AA164" s="1184"/>
      <c r="AB164" s="1194" t="s">
        <v>305</v>
      </c>
      <c r="AC164" s="1184"/>
      <c r="AD164" s="1184"/>
      <c r="AE164" s="1184"/>
      <c r="AF164" s="1184"/>
      <c r="AG164" s="1194" t="s">
        <v>306</v>
      </c>
      <c r="AH164" s="1184"/>
      <c r="AI164" s="1184"/>
      <c r="AJ164" s="514" t="s">
        <v>85</v>
      </c>
      <c r="AK164" s="1195" t="s">
        <v>307</v>
      </c>
      <c r="AL164" s="1184"/>
      <c r="AM164" s="1184"/>
      <c r="AN164" s="1184"/>
      <c r="AO164" s="1184"/>
      <c r="AP164" s="1184"/>
      <c r="AQ164" s="515">
        <v>9880000</v>
      </c>
      <c r="AR164" s="515">
        <v>392800</v>
      </c>
      <c r="AS164" s="575">
        <v>9487200</v>
      </c>
      <c r="AT164" s="523">
        <v>0</v>
      </c>
      <c r="AU164" s="515">
        <v>392800</v>
      </c>
      <c r="AV164" s="516">
        <v>0</v>
      </c>
      <c r="AW164" s="522">
        <v>392800</v>
      </c>
      <c r="AX164" s="516">
        <v>0</v>
      </c>
      <c r="AY164" s="515">
        <v>392800</v>
      </c>
      <c r="AZ164" s="516">
        <v>0</v>
      </c>
      <c r="BA164" s="515">
        <v>392800</v>
      </c>
      <c r="BB164" s="516">
        <v>0</v>
      </c>
      <c r="BC164" s="516">
        <v>0</v>
      </c>
    </row>
    <row r="165" spans="1:55" s="412" customFormat="1" ht="13.5" x14ac:dyDescent="0.2">
      <c r="A165" s="521" t="str">
        <f t="shared" si="8"/>
        <v>A2044110</v>
      </c>
      <c r="B165" s="1183" t="s">
        <v>34</v>
      </c>
      <c r="C165" s="1184"/>
      <c r="D165" s="1183" t="s">
        <v>314</v>
      </c>
      <c r="E165" s="1184"/>
      <c r="F165" s="1183" t="s">
        <v>312</v>
      </c>
      <c r="G165" s="1184"/>
      <c r="H165" s="1183" t="s">
        <v>315</v>
      </c>
      <c r="I165" s="1184"/>
      <c r="J165" s="1183" t="s">
        <v>341</v>
      </c>
      <c r="K165" s="1184"/>
      <c r="L165" s="1184"/>
      <c r="M165" s="1183"/>
      <c r="N165" s="1184"/>
      <c r="O165" s="1184"/>
      <c r="P165" s="1183"/>
      <c r="Q165" s="1184"/>
      <c r="R165" s="1183"/>
      <c r="S165" s="1184"/>
      <c r="T165" s="1187" t="s">
        <v>109</v>
      </c>
      <c r="U165" s="1184"/>
      <c r="V165" s="1184"/>
      <c r="W165" s="1184"/>
      <c r="X165" s="1184"/>
      <c r="Y165" s="1184"/>
      <c r="Z165" s="1184"/>
      <c r="AA165" s="1184"/>
      <c r="AB165" s="1183" t="s">
        <v>305</v>
      </c>
      <c r="AC165" s="1184"/>
      <c r="AD165" s="1184"/>
      <c r="AE165" s="1184"/>
      <c r="AF165" s="1184"/>
      <c r="AG165" s="1183" t="s">
        <v>306</v>
      </c>
      <c r="AH165" s="1184"/>
      <c r="AI165" s="1184"/>
      <c r="AJ165" s="510" t="s">
        <v>85</v>
      </c>
      <c r="AK165" s="1190" t="s">
        <v>307</v>
      </c>
      <c r="AL165" s="1184"/>
      <c r="AM165" s="1184"/>
      <c r="AN165" s="1184"/>
      <c r="AO165" s="1184"/>
      <c r="AP165" s="1184"/>
      <c r="AQ165" s="511">
        <v>357000000</v>
      </c>
      <c r="AR165" s="511">
        <v>18615462</v>
      </c>
      <c r="AS165" s="573">
        <v>338384538</v>
      </c>
      <c r="AT165" s="619">
        <v>0</v>
      </c>
      <c r="AU165" s="511">
        <v>3615462</v>
      </c>
      <c r="AV165" s="511">
        <v>15000000</v>
      </c>
      <c r="AW165" s="618">
        <v>3615462</v>
      </c>
      <c r="AX165" s="512">
        <v>0</v>
      </c>
      <c r="AY165" s="511">
        <v>3615462</v>
      </c>
      <c r="AZ165" s="512">
        <v>0</v>
      </c>
      <c r="BA165" s="511">
        <v>3615462</v>
      </c>
      <c r="BB165" s="512">
        <v>0</v>
      </c>
      <c r="BC165" s="512">
        <v>0</v>
      </c>
    </row>
    <row r="166" spans="1:55" s="412" customFormat="1" ht="13.5" x14ac:dyDescent="0.2">
      <c r="A166" s="521" t="str">
        <f t="shared" si="8"/>
        <v>A2044113</v>
      </c>
      <c r="B166" s="1183" t="s">
        <v>34</v>
      </c>
      <c r="C166" s="1184"/>
      <c r="D166" s="1183" t="s">
        <v>314</v>
      </c>
      <c r="E166" s="1184"/>
      <c r="F166" s="1183" t="s">
        <v>312</v>
      </c>
      <c r="G166" s="1184"/>
      <c r="H166" s="1183" t="s">
        <v>315</v>
      </c>
      <c r="I166" s="1184"/>
      <c r="J166" s="1183" t="s">
        <v>341</v>
      </c>
      <c r="K166" s="1184"/>
      <c r="L166" s="1184"/>
      <c r="M166" s="1183"/>
      <c r="N166" s="1184"/>
      <c r="O166" s="1184"/>
      <c r="P166" s="1183"/>
      <c r="Q166" s="1184"/>
      <c r="R166" s="1183"/>
      <c r="S166" s="1184"/>
      <c r="T166" s="1187" t="s">
        <v>109</v>
      </c>
      <c r="U166" s="1184"/>
      <c r="V166" s="1184"/>
      <c r="W166" s="1184"/>
      <c r="X166" s="1184"/>
      <c r="Y166" s="1184"/>
      <c r="Z166" s="1184"/>
      <c r="AA166" s="1184"/>
      <c r="AB166" s="1183" t="s">
        <v>305</v>
      </c>
      <c r="AC166" s="1184"/>
      <c r="AD166" s="1184"/>
      <c r="AE166" s="1184"/>
      <c r="AF166" s="1184"/>
      <c r="AG166" s="1183" t="s">
        <v>306</v>
      </c>
      <c r="AH166" s="1184"/>
      <c r="AI166" s="1184"/>
      <c r="AJ166" s="510" t="s">
        <v>335</v>
      </c>
      <c r="AK166" s="1190" t="s">
        <v>353</v>
      </c>
      <c r="AL166" s="1184"/>
      <c r="AM166" s="1184"/>
      <c r="AN166" s="1184"/>
      <c r="AO166" s="1184"/>
      <c r="AP166" s="1184"/>
      <c r="AQ166" s="511">
        <v>116000000</v>
      </c>
      <c r="AR166" s="512">
        <v>0</v>
      </c>
      <c r="AS166" s="573">
        <v>116000000</v>
      </c>
      <c r="AT166" s="619">
        <v>0</v>
      </c>
      <c r="AU166" s="512">
        <v>0</v>
      </c>
      <c r="AV166" s="512">
        <v>0</v>
      </c>
      <c r="AW166" s="619">
        <v>0</v>
      </c>
      <c r="AX166" s="512">
        <v>0</v>
      </c>
      <c r="AY166" s="512">
        <v>0</v>
      </c>
      <c r="AZ166" s="512">
        <v>0</v>
      </c>
      <c r="BA166" s="512">
        <v>0</v>
      </c>
      <c r="BB166" s="512">
        <v>0</v>
      </c>
      <c r="BC166" s="512">
        <v>0</v>
      </c>
    </row>
    <row r="167" spans="1:55" s="412" customFormat="1" ht="13.5" x14ac:dyDescent="0.2">
      <c r="A167" s="521" t="str">
        <f t="shared" ref="A167:A230" si="9">+B167&amp;D167&amp;F167&amp;H167&amp;J167&amp;M167&amp;P167&amp;AJ167</f>
        <v>A20441210</v>
      </c>
      <c r="B167" s="1194" t="s">
        <v>34</v>
      </c>
      <c r="C167" s="1184"/>
      <c r="D167" s="1194" t="s">
        <v>314</v>
      </c>
      <c r="E167" s="1184"/>
      <c r="F167" s="1194" t="s">
        <v>312</v>
      </c>
      <c r="G167" s="1184"/>
      <c r="H167" s="1194" t="s">
        <v>315</v>
      </c>
      <c r="I167" s="1184"/>
      <c r="J167" s="1194" t="s">
        <v>341</v>
      </c>
      <c r="K167" s="1184"/>
      <c r="L167" s="1184"/>
      <c r="M167" s="1194" t="s">
        <v>314</v>
      </c>
      <c r="N167" s="1184"/>
      <c r="O167" s="1184"/>
      <c r="P167" s="1194"/>
      <c r="Q167" s="1184"/>
      <c r="R167" s="1194"/>
      <c r="S167" s="1184"/>
      <c r="T167" s="1197" t="s">
        <v>110</v>
      </c>
      <c r="U167" s="1184"/>
      <c r="V167" s="1184"/>
      <c r="W167" s="1184"/>
      <c r="X167" s="1184"/>
      <c r="Y167" s="1184"/>
      <c r="Z167" s="1184"/>
      <c r="AA167" s="1184"/>
      <c r="AB167" s="1194" t="s">
        <v>305</v>
      </c>
      <c r="AC167" s="1184"/>
      <c r="AD167" s="1184"/>
      <c r="AE167" s="1184"/>
      <c r="AF167" s="1184"/>
      <c r="AG167" s="1194" t="s">
        <v>306</v>
      </c>
      <c r="AH167" s="1184"/>
      <c r="AI167" s="1184"/>
      <c r="AJ167" s="514" t="s">
        <v>85</v>
      </c>
      <c r="AK167" s="1195" t="s">
        <v>307</v>
      </c>
      <c r="AL167" s="1184"/>
      <c r="AM167" s="1184"/>
      <c r="AN167" s="1184"/>
      <c r="AO167" s="1184"/>
      <c r="AP167" s="1184"/>
      <c r="AQ167" s="515">
        <v>12000000</v>
      </c>
      <c r="AR167" s="516">
        <v>0</v>
      </c>
      <c r="AS167" s="575">
        <v>12000000</v>
      </c>
      <c r="AT167" s="523">
        <v>0</v>
      </c>
      <c r="AU167" s="516">
        <v>0</v>
      </c>
      <c r="AV167" s="516">
        <v>0</v>
      </c>
      <c r="AW167" s="523">
        <v>0</v>
      </c>
      <c r="AX167" s="516">
        <v>0</v>
      </c>
      <c r="AY167" s="516">
        <v>0</v>
      </c>
      <c r="AZ167" s="516">
        <v>0</v>
      </c>
      <c r="BA167" s="516">
        <v>0</v>
      </c>
      <c r="BB167" s="516">
        <v>0</v>
      </c>
      <c r="BC167" s="516">
        <v>0</v>
      </c>
    </row>
    <row r="168" spans="1:55" s="412" customFormat="1" ht="13.5" x14ac:dyDescent="0.2">
      <c r="A168" s="521" t="str">
        <f t="shared" si="9"/>
        <v>A20441213</v>
      </c>
      <c r="B168" s="1194" t="s">
        <v>34</v>
      </c>
      <c r="C168" s="1184"/>
      <c r="D168" s="1194" t="s">
        <v>314</v>
      </c>
      <c r="E168" s="1184"/>
      <c r="F168" s="1194" t="s">
        <v>312</v>
      </c>
      <c r="G168" s="1184"/>
      <c r="H168" s="1194" t="s">
        <v>315</v>
      </c>
      <c r="I168" s="1184"/>
      <c r="J168" s="1194" t="s">
        <v>341</v>
      </c>
      <c r="K168" s="1184"/>
      <c r="L168" s="1184"/>
      <c r="M168" s="1194" t="s">
        <v>314</v>
      </c>
      <c r="N168" s="1184"/>
      <c r="O168" s="1184"/>
      <c r="P168" s="1194"/>
      <c r="Q168" s="1184"/>
      <c r="R168" s="1194"/>
      <c r="S168" s="1184"/>
      <c r="T168" s="1197" t="s">
        <v>110</v>
      </c>
      <c r="U168" s="1184"/>
      <c r="V168" s="1184"/>
      <c r="W168" s="1184"/>
      <c r="X168" s="1184"/>
      <c r="Y168" s="1184"/>
      <c r="Z168" s="1184"/>
      <c r="AA168" s="1184"/>
      <c r="AB168" s="1194" t="s">
        <v>305</v>
      </c>
      <c r="AC168" s="1184"/>
      <c r="AD168" s="1184"/>
      <c r="AE168" s="1184"/>
      <c r="AF168" s="1184"/>
      <c r="AG168" s="1194" t="s">
        <v>306</v>
      </c>
      <c r="AH168" s="1184"/>
      <c r="AI168" s="1184"/>
      <c r="AJ168" s="514" t="s">
        <v>335</v>
      </c>
      <c r="AK168" s="1195" t="s">
        <v>353</v>
      </c>
      <c r="AL168" s="1184"/>
      <c r="AM168" s="1184"/>
      <c r="AN168" s="1184"/>
      <c r="AO168" s="1184"/>
      <c r="AP168" s="1184"/>
      <c r="AQ168" s="515">
        <v>116000000</v>
      </c>
      <c r="AR168" s="516">
        <v>0</v>
      </c>
      <c r="AS168" s="575">
        <v>116000000</v>
      </c>
      <c r="AT168" s="523">
        <v>0</v>
      </c>
      <c r="AU168" s="516">
        <v>0</v>
      </c>
      <c r="AV168" s="516">
        <v>0</v>
      </c>
      <c r="AW168" s="523">
        <v>0</v>
      </c>
      <c r="AX168" s="516">
        <v>0</v>
      </c>
      <c r="AY168" s="516">
        <v>0</v>
      </c>
      <c r="AZ168" s="516">
        <v>0</v>
      </c>
      <c r="BA168" s="516">
        <v>0</v>
      </c>
      <c r="BB168" s="516">
        <v>0</v>
      </c>
      <c r="BC168" s="516">
        <v>0</v>
      </c>
    </row>
    <row r="169" spans="1:55" s="412" customFormat="1" ht="13.5" x14ac:dyDescent="0.2">
      <c r="A169" s="521" t="s">
        <v>673</v>
      </c>
      <c r="B169" s="1194" t="s">
        <v>34</v>
      </c>
      <c r="C169" s="1184"/>
      <c r="D169" s="1194" t="s">
        <v>314</v>
      </c>
      <c r="E169" s="1184"/>
      <c r="F169" s="1194" t="s">
        <v>312</v>
      </c>
      <c r="G169" s="1184"/>
      <c r="H169" s="1194" t="s">
        <v>315</v>
      </c>
      <c r="I169" s="1184"/>
      <c r="J169" s="1194" t="s">
        <v>341</v>
      </c>
      <c r="K169" s="1184"/>
      <c r="L169" s="1184"/>
      <c r="M169" s="1194" t="s">
        <v>316</v>
      </c>
      <c r="N169" s="1184"/>
      <c r="O169" s="1184"/>
      <c r="P169" s="1194"/>
      <c r="Q169" s="1184"/>
      <c r="R169" s="1194"/>
      <c r="S169" s="1184"/>
      <c r="T169" s="1197" t="s">
        <v>111</v>
      </c>
      <c r="U169" s="1184"/>
      <c r="V169" s="1184"/>
      <c r="W169" s="1184"/>
      <c r="X169" s="1184"/>
      <c r="Y169" s="1184"/>
      <c r="Z169" s="1184"/>
      <c r="AA169" s="1184"/>
      <c r="AB169" s="1194" t="s">
        <v>305</v>
      </c>
      <c r="AC169" s="1184"/>
      <c r="AD169" s="1184"/>
      <c r="AE169" s="1184"/>
      <c r="AF169" s="1184"/>
      <c r="AG169" s="1194" t="s">
        <v>306</v>
      </c>
      <c r="AH169" s="1184"/>
      <c r="AI169" s="1184"/>
      <c r="AJ169" s="514" t="s">
        <v>85</v>
      </c>
      <c r="AK169" s="1195" t="s">
        <v>307</v>
      </c>
      <c r="AL169" s="1184"/>
      <c r="AM169" s="1184"/>
      <c r="AN169" s="1184"/>
      <c r="AO169" s="1184"/>
      <c r="AP169" s="1184"/>
      <c r="AQ169" s="515">
        <v>5000000</v>
      </c>
      <c r="AR169" s="515">
        <v>3615462</v>
      </c>
      <c r="AS169" s="575">
        <v>1384538</v>
      </c>
      <c r="AT169" s="523">
        <v>0</v>
      </c>
      <c r="AU169" s="515">
        <v>3615462</v>
      </c>
      <c r="AV169" s="516">
        <v>0</v>
      </c>
      <c r="AW169" s="522">
        <v>3615462</v>
      </c>
      <c r="AX169" s="516">
        <v>0</v>
      </c>
      <c r="AY169" s="515">
        <v>3615462</v>
      </c>
      <c r="AZ169" s="516">
        <v>0</v>
      </c>
      <c r="BA169" s="515">
        <v>3615462</v>
      </c>
      <c r="BB169" s="516">
        <v>0</v>
      </c>
      <c r="BC169" s="516">
        <v>0</v>
      </c>
    </row>
    <row r="170" spans="1:55" s="412" customFormat="1" ht="13.5" x14ac:dyDescent="0.2">
      <c r="A170" s="521" t="str">
        <f t="shared" si="9"/>
        <v>A204411310</v>
      </c>
      <c r="B170" s="1194" t="s">
        <v>34</v>
      </c>
      <c r="C170" s="1184"/>
      <c r="D170" s="1194" t="s">
        <v>314</v>
      </c>
      <c r="E170" s="1184"/>
      <c r="F170" s="1194" t="s">
        <v>312</v>
      </c>
      <c r="G170" s="1184"/>
      <c r="H170" s="1194" t="s">
        <v>315</v>
      </c>
      <c r="I170" s="1184"/>
      <c r="J170" s="1194" t="s">
        <v>341</v>
      </c>
      <c r="K170" s="1184"/>
      <c r="L170" s="1184"/>
      <c r="M170" s="1194" t="s">
        <v>335</v>
      </c>
      <c r="N170" s="1184"/>
      <c r="O170" s="1184"/>
      <c r="P170" s="1194"/>
      <c r="Q170" s="1184"/>
      <c r="R170" s="1194"/>
      <c r="S170" s="1184"/>
      <c r="T170" s="1197" t="s">
        <v>109</v>
      </c>
      <c r="U170" s="1184"/>
      <c r="V170" s="1184"/>
      <c r="W170" s="1184"/>
      <c r="X170" s="1184"/>
      <c r="Y170" s="1184"/>
      <c r="Z170" s="1184"/>
      <c r="AA170" s="1184"/>
      <c r="AB170" s="1194" t="s">
        <v>305</v>
      </c>
      <c r="AC170" s="1184"/>
      <c r="AD170" s="1184"/>
      <c r="AE170" s="1184"/>
      <c r="AF170" s="1184"/>
      <c r="AG170" s="1194" t="s">
        <v>306</v>
      </c>
      <c r="AH170" s="1184"/>
      <c r="AI170" s="1184"/>
      <c r="AJ170" s="514" t="s">
        <v>85</v>
      </c>
      <c r="AK170" s="1195" t="s">
        <v>307</v>
      </c>
      <c r="AL170" s="1184"/>
      <c r="AM170" s="1184"/>
      <c r="AN170" s="1184"/>
      <c r="AO170" s="1184"/>
      <c r="AP170" s="1184"/>
      <c r="AQ170" s="515">
        <v>340000000</v>
      </c>
      <c r="AR170" s="515">
        <v>15000000</v>
      </c>
      <c r="AS170" s="575">
        <v>325000000</v>
      </c>
      <c r="AT170" s="523">
        <v>0</v>
      </c>
      <c r="AU170" s="516">
        <v>0</v>
      </c>
      <c r="AV170" s="515">
        <v>15000000</v>
      </c>
      <c r="AW170" s="523">
        <v>0</v>
      </c>
      <c r="AX170" s="516">
        <v>0</v>
      </c>
      <c r="AY170" s="516">
        <v>0</v>
      </c>
      <c r="AZ170" s="516">
        <v>0</v>
      </c>
      <c r="BA170" s="516">
        <v>0</v>
      </c>
      <c r="BB170" s="516">
        <v>0</v>
      </c>
      <c r="BC170" s="516">
        <v>0</v>
      </c>
    </row>
    <row r="171" spans="1:55" s="500" customFormat="1" ht="12.75" hidden="1" x14ac:dyDescent="0.2">
      <c r="A171" s="521" t="str">
        <f t="shared" si="9"/>
        <v>A310</v>
      </c>
      <c r="B171" s="1172" t="s">
        <v>34</v>
      </c>
      <c r="C171" s="1173"/>
      <c r="D171" s="1172" t="s">
        <v>321</v>
      </c>
      <c r="E171" s="1173"/>
      <c r="F171" s="1172"/>
      <c r="G171" s="1173"/>
      <c r="H171" s="1172"/>
      <c r="I171" s="1173"/>
      <c r="J171" s="1172"/>
      <c r="K171" s="1173"/>
      <c r="L171" s="1173"/>
      <c r="M171" s="1172"/>
      <c r="N171" s="1173"/>
      <c r="O171" s="1173"/>
      <c r="P171" s="1172"/>
      <c r="Q171" s="1173"/>
      <c r="R171" s="1172"/>
      <c r="S171" s="1173"/>
      <c r="T171" s="1174" t="s">
        <v>26</v>
      </c>
      <c r="U171" s="1173"/>
      <c r="V171" s="1173"/>
      <c r="W171" s="1173"/>
      <c r="X171" s="1173"/>
      <c r="Y171" s="1173"/>
      <c r="Z171" s="1173"/>
      <c r="AA171" s="1173"/>
      <c r="AB171" s="1172" t="s">
        <v>305</v>
      </c>
      <c r="AC171" s="1173"/>
      <c r="AD171" s="1173"/>
      <c r="AE171" s="1173"/>
      <c r="AF171" s="1173"/>
      <c r="AG171" s="1172" t="s">
        <v>306</v>
      </c>
      <c r="AH171" s="1173"/>
      <c r="AI171" s="1173"/>
      <c r="AJ171" s="498" t="s">
        <v>85</v>
      </c>
      <c r="AK171" s="1175" t="s">
        <v>307</v>
      </c>
      <c r="AL171" s="1173"/>
      <c r="AM171" s="1173"/>
      <c r="AN171" s="1173"/>
      <c r="AO171" s="1173"/>
      <c r="AP171" s="1173"/>
      <c r="AQ171" s="499">
        <v>211904200000</v>
      </c>
      <c r="AR171" s="499">
        <v>202640964151</v>
      </c>
      <c r="AS171" s="568">
        <v>9263235849</v>
      </c>
      <c r="AT171" s="613">
        <v>0</v>
      </c>
      <c r="AU171" s="499">
        <v>190562227313</v>
      </c>
      <c r="AV171" s="499">
        <v>12078736838</v>
      </c>
      <c r="AW171" s="613">
        <v>90584530927</v>
      </c>
      <c r="AX171" s="499">
        <v>99977696386</v>
      </c>
      <c r="AY171" s="499">
        <v>90163836275</v>
      </c>
      <c r="AZ171" s="513">
        <v>420694652</v>
      </c>
      <c r="BA171" s="499">
        <v>90163836275</v>
      </c>
      <c r="BB171" s="513">
        <v>0</v>
      </c>
      <c r="BC171" s="499">
        <v>2742263</v>
      </c>
    </row>
    <row r="172" spans="1:55" s="500" customFormat="1" ht="12.75" hidden="1" x14ac:dyDescent="0.2">
      <c r="A172" s="521" t="str">
        <f t="shared" si="9"/>
        <v>A311</v>
      </c>
      <c r="B172" s="1172" t="s">
        <v>34</v>
      </c>
      <c r="C172" s="1173"/>
      <c r="D172" s="1172" t="s">
        <v>321</v>
      </c>
      <c r="E172" s="1173"/>
      <c r="F172" s="1172"/>
      <c r="G172" s="1173"/>
      <c r="H172" s="1172"/>
      <c r="I172" s="1173"/>
      <c r="J172" s="1172"/>
      <c r="K172" s="1173"/>
      <c r="L172" s="1173"/>
      <c r="M172" s="1172"/>
      <c r="N172" s="1173"/>
      <c r="O172" s="1173"/>
      <c r="P172" s="1172"/>
      <c r="Q172" s="1173"/>
      <c r="R172" s="1172"/>
      <c r="S172" s="1173"/>
      <c r="T172" s="1174" t="s">
        <v>26</v>
      </c>
      <c r="U172" s="1173"/>
      <c r="V172" s="1173"/>
      <c r="W172" s="1173"/>
      <c r="X172" s="1173"/>
      <c r="Y172" s="1173"/>
      <c r="Z172" s="1173"/>
      <c r="AA172" s="1173"/>
      <c r="AB172" s="1172" t="s">
        <v>305</v>
      </c>
      <c r="AC172" s="1173"/>
      <c r="AD172" s="1173"/>
      <c r="AE172" s="1173"/>
      <c r="AF172" s="1173"/>
      <c r="AG172" s="1172" t="s">
        <v>308</v>
      </c>
      <c r="AH172" s="1173"/>
      <c r="AI172" s="1173"/>
      <c r="AJ172" s="498" t="s">
        <v>100</v>
      </c>
      <c r="AK172" s="1175" t="s">
        <v>309</v>
      </c>
      <c r="AL172" s="1173"/>
      <c r="AM172" s="1173"/>
      <c r="AN172" s="1173"/>
      <c r="AO172" s="1173"/>
      <c r="AP172" s="1173"/>
      <c r="AQ172" s="499">
        <v>519000000</v>
      </c>
      <c r="AR172" s="499">
        <v>0</v>
      </c>
      <c r="AS172" s="568">
        <v>519000000</v>
      </c>
      <c r="AT172" s="613">
        <v>0</v>
      </c>
      <c r="AU172" s="499">
        <v>0</v>
      </c>
      <c r="AV172" s="499">
        <v>0</v>
      </c>
      <c r="AW172" s="613">
        <v>0</v>
      </c>
      <c r="AX172" s="499">
        <v>0</v>
      </c>
      <c r="AY172" s="499">
        <v>0</v>
      </c>
      <c r="AZ172" s="513">
        <v>0</v>
      </c>
      <c r="BA172" s="499">
        <v>0</v>
      </c>
      <c r="BB172" s="513">
        <v>0</v>
      </c>
      <c r="BC172" s="499">
        <v>0</v>
      </c>
    </row>
    <row r="173" spans="1:55" s="500" customFormat="1" ht="12.75" hidden="1" x14ac:dyDescent="0.2">
      <c r="A173" s="521" t="str">
        <f t="shared" si="9"/>
        <v>A316</v>
      </c>
      <c r="B173" s="1172" t="s">
        <v>34</v>
      </c>
      <c r="C173" s="1173"/>
      <c r="D173" s="1172" t="s">
        <v>321</v>
      </c>
      <c r="E173" s="1173"/>
      <c r="F173" s="1172"/>
      <c r="G173" s="1173"/>
      <c r="H173" s="1172"/>
      <c r="I173" s="1173"/>
      <c r="J173" s="1172"/>
      <c r="K173" s="1173"/>
      <c r="L173" s="1173"/>
      <c r="M173" s="1172"/>
      <c r="N173" s="1173"/>
      <c r="O173" s="1173"/>
      <c r="P173" s="1172"/>
      <c r="Q173" s="1173"/>
      <c r="R173" s="1172"/>
      <c r="S173" s="1173"/>
      <c r="T173" s="1174" t="s">
        <v>26</v>
      </c>
      <c r="U173" s="1173"/>
      <c r="V173" s="1173"/>
      <c r="W173" s="1173"/>
      <c r="X173" s="1173"/>
      <c r="Y173" s="1173"/>
      <c r="Z173" s="1173"/>
      <c r="AA173" s="1173"/>
      <c r="AB173" s="1172" t="s">
        <v>305</v>
      </c>
      <c r="AC173" s="1173"/>
      <c r="AD173" s="1173"/>
      <c r="AE173" s="1173"/>
      <c r="AF173" s="1173"/>
      <c r="AG173" s="1172" t="s">
        <v>308</v>
      </c>
      <c r="AH173" s="1173"/>
      <c r="AI173" s="1173"/>
      <c r="AJ173" s="498" t="s">
        <v>43</v>
      </c>
      <c r="AK173" s="1175" t="s">
        <v>310</v>
      </c>
      <c r="AL173" s="1173"/>
      <c r="AM173" s="1173"/>
      <c r="AN173" s="1173"/>
      <c r="AO173" s="1173"/>
      <c r="AP173" s="1173"/>
      <c r="AQ173" s="499">
        <v>66513900000</v>
      </c>
      <c r="AR173" s="499">
        <v>16486654599</v>
      </c>
      <c r="AS173" s="568">
        <v>50027245401</v>
      </c>
      <c r="AT173" s="613">
        <v>0</v>
      </c>
      <c r="AU173" s="499">
        <v>14609946123</v>
      </c>
      <c r="AV173" s="499">
        <v>1876708476</v>
      </c>
      <c r="AW173" s="613">
        <v>10221585605</v>
      </c>
      <c r="AX173" s="499">
        <v>4388360518</v>
      </c>
      <c r="AY173" s="499">
        <v>9891647814</v>
      </c>
      <c r="AZ173" s="513">
        <v>329937791</v>
      </c>
      <c r="BA173" s="499">
        <v>9891647814</v>
      </c>
      <c r="BB173" s="513">
        <v>0</v>
      </c>
      <c r="BC173" s="499">
        <v>0</v>
      </c>
    </row>
    <row r="174" spans="1:55" s="412" customFormat="1" ht="13.5" hidden="1" x14ac:dyDescent="0.2">
      <c r="A174" s="521" t="str">
        <f t="shared" si="9"/>
        <v>A3211</v>
      </c>
      <c r="B174" s="1183" t="s">
        <v>34</v>
      </c>
      <c r="C174" s="1184"/>
      <c r="D174" s="1183" t="s">
        <v>321</v>
      </c>
      <c r="E174" s="1184"/>
      <c r="F174" s="1183" t="s">
        <v>314</v>
      </c>
      <c r="G174" s="1184"/>
      <c r="H174" s="1183"/>
      <c r="I174" s="1184"/>
      <c r="J174" s="1183"/>
      <c r="K174" s="1184"/>
      <c r="L174" s="1184"/>
      <c r="M174" s="1183"/>
      <c r="N174" s="1184"/>
      <c r="O174" s="1184"/>
      <c r="P174" s="1183"/>
      <c r="Q174" s="1184"/>
      <c r="R174" s="1183"/>
      <c r="S174" s="1184"/>
      <c r="T174" s="1187" t="s">
        <v>342</v>
      </c>
      <c r="U174" s="1184"/>
      <c r="V174" s="1184"/>
      <c r="W174" s="1184"/>
      <c r="X174" s="1184"/>
      <c r="Y174" s="1184"/>
      <c r="Z174" s="1184"/>
      <c r="AA174" s="1184"/>
      <c r="AB174" s="1183" t="s">
        <v>305</v>
      </c>
      <c r="AC174" s="1184"/>
      <c r="AD174" s="1184"/>
      <c r="AE174" s="1184"/>
      <c r="AF174" s="1184"/>
      <c r="AG174" s="1183" t="s">
        <v>308</v>
      </c>
      <c r="AH174" s="1184"/>
      <c r="AI174" s="1184"/>
      <c r="AJ174" s="510" t="s">
        <v>100</v>
      </c>
      <c r="AK174" s="1190" t="s">
        <v>309</v>
      </c>
      <c r="AL174" s="1184"/>
      <c r="AM174" s="1184"/>
      <c r="AN174" s="1184"/>
      <c r="AO174" s="1184"/>
      <c r="AP174" s="1184"/>
      <c r="AQ174" s="511">
        <v>519000000</v>
      </c>
      <c r="AR174" s="512">
        <v>0</v>
      </c>
      <c r="AS174" s="573">
        <v>519000000</v>
      </c>
      <c r="AT174" s="619">
        <v>0</v>
      </c>
      <c r="AU174" s="512">
        <v>0</v>
      </c>
      <c r="AV174" s="512">
        <v>0</v>
      </c>
      <c r="AW174" s="619">
        <v>0</v>
      </c>
      <c r="AX174" s="512">
        <v>0</v>
      </c>
      <c r="AY174" s="512">
        <v>0</v>
      </c>
      <c r="AZ174" s="512">
        <v>0</v>
      </c>
      <c r="BA174" s="512">
        <v>0</v>
      </c>
      <c r="BB174" s="512">
        <v>0</v>
      </c>
      <c r="BC174" s="512">
        <v>0</v>
      </c>
    </row>
    <row r="175" spans="1:55" s="412" customFormat="1" ht="13.5" hidden="1" x14ac:dyDescent="0.2">
      <c r="A175" s="521" t="str">
        <f t="shared" si="9"/>
        <v>A32111</v>
      </c>
      <c r="B175" s="1183" t="s">
        <v>34</v>
      </c>
      <c r="C175" s="1184"/>
      <c r="D175" s="1183" t="s">
        <v>321</v>
      </c>
      <c r="E175" s="1184"/>
      <c r="F175" s="1183" t="s">
        <v>314</v>
      </c>
      <c r="G175" s="1184"/>
      <c r="H175" s="1183" t="s">
        <v>311</v>
      </c>
      <c r="I175" s="1184"/>
      <c r="J175" s="1183"/>
      <c r="K175" s="1184"/>
      <c r="L175" s="1184"/>
      <c r="M175" s="1183"/>
      <c r="N175" s="1184"/>
      <c r="O175" s="1184"/>
      <c r="P175" s="1183"/>
      <c r="Q175" s="1184"/>
      <c r="R175" s="1183"/>
      <c r="S175" s="1184"/>
      <c r="T175" s="1187" t="s">
        <v>343</v>
      </c>
      <c r="U175" s="1184"/>
      <c r="V175" s="1184"/>
      <c r="W175" s="1184"/>
      <c r="X175" s="1184"/>
      <c r="Y175" s="1184"/>
      <c r="Z175" s="1184"/>
      <c r="AA175" s="1184"/>
      <c r="AB175" s="1183" t="s">
        <v>305</v>
      </c>
      <c r="AC175" s="1184"/>
      <c r="AD175" s="1184"/>
      <c r="AE175" s="1184"/>
      <c r="AF175" s="1184"/>
      <c r="AG175" s="1183" t="s">
        <v>308</v>
      </c>
      <c r="AH175" s="1184"/>
      <c r="AI175" s="1184"/>
      <c r="AJ175" s="510" t="s">
        <v>100</v>
      </c>
      <c r="AK175" s="1190" t="s">
        <v>309</v>
      </c>
      <c r="AL175" s="1184"/>
      <c r="AM175" s="1184"/>
      <c r="AN175" s="1184"/>
      <c r="AO175" s="1184"/>
      <c r="AP175" s="1184"/>
      <c r="AQ175" s="511">
        <v>519000000</v>
      </c>
      <c r="AR175" s="512">
        <v>0</v>
      </c>
      <c r="AS175" s="573">
        <v>519000000</v>
      </c>
      <c r="AT175" s="619">
        <v>0</v>
      </c>
      <c r="AU175" s="512">
        <v>0</v>
      </c>
      <c r="AV175" s="512">
        <v>0</v>
      </c>
      <c r="AW175" s="619">
        <v>0</v>
      </c>
      <c r="AX175" s="512">
        <v>0</v>
      </c>
      <c r="AY175" s="512">
        <v>0</v>
      </c>
      <c r="AZ175" s="512">
        <v>0</v>
      </c>
      <c r="BA175" s="512">
        <v>0</v>
      </c>
      <c r="BB175" s="512">
        <v>0</v>
      </c>
      <c r="BC175" s="512">
        <v>0</v>
      </c>
    </row>
    <row r="176" spans="1:55" s="412" customFormat="1" ht="13.5" hidden="1" x14ac:dyDescent="0.2">
      <c r="A176" s="521" t="str">
        <f t="shared" si="9"/>
        <v>A321111</v>
      </c>
      <c r="B176" s="1194" t="s">
        <v>34</v>
      </c>
      <c r="C176" s="1184"/>
      <c r="D176" s="1194" t="s">
        <v>321</v>
      </c>
      <c r="E176" s="1184"/>
      <c r="F176" s="1194" t="s">
        <v>314</v>
      </c>
      <c r="G176" s="1184"/>
      <c r="H176" s="1194" t="s">
        <v>311</v>
      </c>
      <c r="I176" s="1184"/>
      <c r="J176" s="1194" t="s">
        <v>311</v>
      </c>
      <c r="K176" s="1184"/>
      <c r="L176" s="1184"/>
      <c r="M176" s="1194"/>
      <c r="N176" s="1184"/>
      <c r="O176" s="1184"/>
      <c r="P176" s="1194"/>
      <c r="Q176" s="1184"/>
      <c r="R176" s="1194"/>
      <c r="S176" s="1184"/>
      <c r="T176" s="1197" t="s">
        <v>112</v>
      </c>
      <c r="U176" s="1184"/>
      <c r="V176" s="1184"/>
      <c r="W176" s="1184"/>
      <c r="X176" s="1184"/>
      <c r="Y176" s="1184"/>
      <c r="Z176" s="1184"/>
      <c r="AA176" s="1184"/>
      <c r="AB176" s="1194" t="s">
        <v>305</v>
      </c>
      <c r="AC176" s="1184"/>
      <c r="AD176" s="1184"/>
      <c r="AE176" s="1184"/>
      <c r="AF176" s="1184"/>
      <c r="AG176" s="1194" t="s">
        <v>308</v>
      </c>
      <c r="AH176" s="1184"/>
      <c r="AI176" s="1184"/>
      <c r="AJ176" s="514" t="s">
        <v>100</v>
      </c>
      <c r="AK176" s="1195" t="s">
        <v>309</v>
      </c>
      <c r="AL176" s="1184"/>
      <c r="AM176" s="1184"/>
      <c r="AN176" s="1184"/>
      <c r="AO176" s="1184"/>
      <c r="AP176" s="1184"/>
      <c r="AQ176" s="515">
        <v>519000000</v>
      </c>
      <c r="AR176" s="516">
        <v>0</v>
      </c>
      <c r="AS176" s="575">
        <v>519000000</v>
      </c>
      <c r="AT176" s="523">
        <v>0</v>
      </c>
      <c r="AU176" s="516">
        <v>0</v>
      </c>
      <c r="AV176" s="516">
        <v>0</v>
      </c>
      <c r="AW176" s="523">
        <v>0</v>
      </c>
      <c r="AX176" s="516">
        <v>0</v>
      </c>
      <c r="AY176" s="516">
        <v>0</v>
      </c>
      <c r="AZ176" s="516">
        <v>0</v>
      </c>
      <c r="BA176" s="516">
        <v>0</v>
      </c>
      <c r="BB176" s="516">
        <v>0</v>
      </c>
      <c r="BC176" s="516">
        <v>0</v>
      </c>
    </row>
    <row r="177" spans="1:55" s="412" customFormat="1" ht="13.5" hidden="1" x14ac:dyDescent="0.2">
      <c r="A177" s="521" t="str">
        <f t="shared" si="9"/>
        <v>A3510</v>
      </c>
      <c r="B177" s="1183" t="s">
        <v>34</v>
      </c>
      <c r="C177" s="1184"/>
      <c r="D177" s="1183" t="s">
        <v>321</v>
      </c>
      <c r="E177" s="1184"/>
      <c r="F177" s="1183" t="s">
        <v>316</v>
      </c>
      <c r="G177" s="1184"/>
      <c r="H177" s="1183"/>
      <c r="I177" s="1184"/>
      <c r="J177" s="1183"/>
      <c r="K177" s="1184"/>
      <c r="L177" s="1184"/>
      <c r="M177" s="1183"/>
      <c r="N177" s="1184"/>
      <c r="O177" s="1184"/>
      <c r="P177" s="1183"/>
      <c r="Q177" s="1184"/>
      <c r="R177" s="1183"/>
      <c r="S177" s="1184"/>
      <c r="T177" s="1187" t="s">
        <v>344</v>
      </c>
      <c r="U177" s="1184"/>
      <c r="V177" s="1184"/>
      <c r="W177" s="1184"/>
      <c r="X177" s="1184"/>
      <c r="Y177" s="1184"/>
      <c r="Z177" s="1184"/>
      <c r="AA177" s="1184"/>
      <c r="AB177" s="1183" t="s">
        <v>305</v>
      </c>
      <c r="AC177" s="1184"/>
      <c r="AD177" s="1184"/>
      <c r="AE177" s="1184"/>
      <c r="AF177" s="1184"/>
      <c r="AG177" s="1183" t="s">
        <v>306</v>
      </c>
      <c r="AH177" s="1184"/>
      <c r="AI177" s="1184"/>
      <c r="AJ177" s="510" t="s">
        <v>85</v>
      </c>
      <c r="AK177" s="1190" t="s">
        <v>307</v>
      </c>
      <c r="AL177" s="1184"/>
      <c r="AM177" s="1184"/>
      <c r="AN177" s="1184"/>
      <c r="AO177" s="1184"/>
      <c r="AP177" s="1184"/>
      <c r="AQ177" s="511">
        <v>186200000</v>
      </c>
      <c r="AR177" s="512">
        <v>0</v>
      </c>
      <c r="AS177" s="573">
        <v>186200000</v>
      </c>
      <c r="AT177" s="619">
        <v>0</v>
      </c>
      <c r="AU177" s="512">
        <v>0</v>
      </c>
      <c r="AV177" s="512">
        <v>0</v>
      </c>
      <c r="AW177" s="619">
        <v>0</v>
      </c>
      <c r="AX177" s="512">
        <v>0</v>
      </c>
      <c r="AY177" s="512">
        <v>0</v>
      </c>
      <c r="AZ177" s="512">
        <v>0</v>
      </c>
      <c r="BA177" s="512">
        <v>0</v>
      </c>
      <c r="BB177" s="512">
        <v>0</v>
      </c>
      <c r="BC177" s="512">
        <v>0</v>
      </c>
    </row>
    <row r="178" spans="1:55" s="412" customFormat="1" ht="13.5" hidden="1" x14ac:dyDescent="0.2">
      <c r="A178" s="521" t="str">
        <f t="shared" si="9"/>
        <v>A35310</v>
      </c>
      <c r="B178" s="1183" t="s">
        <v>34</v>
      </c>
      <c r="C178" s="1184"/>
      <c r="D178" s="1183" t="s">
        <v>321</v>
      </c>
      <c r="E178" s="1184"/>
      <c r="F178" s="1183" t="s">
        <v>316</v>
      </c>
      <c r="G178" s="1184"/>
      <c r="H178" s="1183" t="s">
        <v>321</v>
      </c>
      <c r="I178" s="1184"/>
      <c r="J178" s="1183"/>
      <c r="K178" s="1184"/>
      <c r="L178" s="1184"/>
      <c r="M178" s="1183"/>
      <c r="N178" s="1184"/>
      <c r="O178" s="1184"/>
      <c r="P178" s="1183"/>
      <c r="Q178" s="1184"/>
      <c r="R178" s="1183"/>
      <c r="S178" s="1184"/>
      <c r="T178" s="1187" t="s">
        <v>345</v>
      </c>
      <c r="U178" s="1184"/>
      <c r="V178" s="1184"/>
      <c r="W178" s="1184"/>
      <c r="X178" s="1184"/>
      <c r="Y178" s="1184"/>
      <c r="Z178" s="1184"/>
      <c r="AA178" s="1184"/>
      <c r="AB178" s="1183" t="s">
        <v>305</v>
      </c>
      <c r="AC178" s="1184"/>
      <c r="AD178" s="1184"/>
      <c r="AE178" s="1184"/>
      <c r="AF178" s="1184"/>
      <c r="AG178" s="1183" t="s">
        <v>306</v>
      </c>
      <c r="AH178" s="1184"/>
      <c r="AI178" s="1184"/>
      <c r="AJ178" s="510" t="s">
        <v>85</v>
      </c>
      <c r="AK178" s="1190" t="s">
        <v>307</v>
      </c>
      <c r="AL178" s="1184"/>
      <c r="AM178" s="1184"/>
      <c r="AN178" s="1184"/>
      <c r="AO178" s="1184"/>
      <c r="AP178" s="1184"/>
      <c r="AQ178" s="511">
        <v>186200000</v>
      </c>
      <c r="AR178" s="512">
        <v>0</v>
      </c>
      <c r="AS178" s="573">
        <v>186200000</v>
      </c>
      <c r="AT178" s="619">
        <v>0</v>
      </c>
      <c r="AU178" s="512">
        <v>0</v>
      </c>
      <c r="AV178" s="512">
        <v>0</v>
      </c>
      <c r="AW178" s="619">
        <v>0</v>
      </c>
      <c r="AX178" s="512">
        <v>0</v>
      </c>
      <c r="AY178" s="512">
        <v>0</v>
      </c>
      <c r="AZ178" s="512">
        <v>0</v>
      </c>
      <c r="BA178" s="512">
        <v>0</v>
      </c>
      <c r="BB178" s="512">
        <v>0</v>
      </c>
      <c r="BC178" s="512">
        <v>0</v>
      </c>
    </row>
    <row r="179" spans="1:55" s="412" customFormat="1" ht="13.5" hidden="1" x14ac:dyDescent="0.2">
      <c r="A179" s="521" t="str">
        <f t="shared" si="9"/>
        <v>A3534410</v>
      </c>
      <c r="B179" s="1194" t="s">
        <v>34</v>
      </c>
      <c r="C179" s="1184"/>
      <c r="D179" s="1194" t="s">
        <v>321</v>
      </c>
      <c r="E179" s="1184"/>
      <c r="F179" s="1194" t="s">
        <v>316</v>
      </c>
      <c r="G179" s="1184"/>
      <c r="H179" s="1194" t="s">
        <v>321</v>
      </c>
      <c r="I179" s="1184"/>
      <c r="J179" s="1194" t="s">
        <v>346</v>
      </c>
      <c r="K179" s="1184"/>
      <c r="L179" s="1184"/>
      <c r="M179" s="1194"/>
      <c r="N179" s="1184"/>
      <c r="O179" s="1184"/>
      <c r="P179" s="1194"/>
      <c r="Q179" s="1184"/>
      <c r="R179" s="1194"/>
      <c r="S179" s="1184"/>
      <c r="T179" s="1197" t="s">
        <v>113</v>
      </c>
      <c r="U179" s="1184"/>
      <c r="V179" s="1184"/>
      <c r="W179" s="1184"/>
      <c r="X179" s="1184"/>
      <c r="Y179" s="1184"/>
      <c r="Z179" s="1184"/>
      <c r="AA179" s="1184"/>
      <c r="AB179" s="1194" t="s">
        <v>305</v>
      </c>
      <c r="AC179" s="1184"/>
      <c r="AD179" s="1184"/>
      <c r="AE179" s="1184"/>
      <c r="AF179" s="1184"/>
      <c r="AG179" s="1194" t="s">
        <v>306</v>
      </c>
      <c r="AH179" s="1184"/>
      <c r="AI179" s="1184"/>
      <c r="AJ179" s="514" t="s">
        <v>85</v>
      </c>
      <c r="AK179" s="1195" t="s">
        <v>307</v>
      </c>
      <c r="AL179" s="1184"/>
      <c r="AM179" s="1184"/>
      <c r="AN179" s="1184"/>
      <c r="AO179" s="1184"/>
      <c r="AP179" s="1184"/>
      <c r="AQ179" s="515">
        <v>186200000</v>
      </c>
      <c r="AR179" s="516">
        <v>0</v>
      </c>
      <c r="AS179" s="575">
        <v>186200000</v>
      </c>
      <c r="AT179" s="523">
        <v>0</v>
      </c>
      <c r="AU179" s="516">
        <v>0</v>
      </c>
      <c r="AV179" s="516">
        <v>0</v>
      </c>
      <c r="AW179" s="523">
        <v>0</v>
      </c>
      <c r="AX179" s="516">
        <v>0</v>
      </c>
      <c r="AY179" s="516">
        <v>0</v>
      </c>
      <c r="AZ179" s="516">
        <v>0</v>
      </c>
      <c r="BA179" s="516">
        <v>0</v>
      </c>
      <c r="BB179" s="516">
        <v>0</v>
      </c>
      <c r="BC179" s="516">
        <v>0</v>
      </c>
    </row>
    <row r="180" spans="1:55" s="412" customFormat="1" ht="13.5" hidden="1" x14ac:dyDescent="0.2">
      <c r="A180" s="521" t="str">
        <f t="shared" si="9"/>
        <v>A3610</v>
      </c>
      <c r="B180" s="1183" t="s">
        <v>34</v>
      </c>
      <c r="C180" s="1184"/>
      <c r="D180" s="1183" t="s">
        <v>321</v>
      </c>
      <c r="E180" s="1184"/>
      <c r="F180" s="1183" t="s">
        <v>324</v>
      </c>
      <c r="G180" s="1184"/>
      <c r="H180" s="1183"/>
      <c r="I180" s="1184"/>
      <c r="J180" s="1183"/>
      <c r="K180" s="1184"/>
      <c r="L180" s="1184"/>
      <c r="M180" s="1183"/>
      <c r="N180" s="1184"/>
      <c r="O180" s="1184"/>
      <c r="P180" s="1183"/>
      <c r="Q180" s="1184"/>
      <c r="R180" s="1183"/>
      <c r="S180" s="1184"/>
      <c r="T180" s="1187" t="s">
        <v>347</v>
      </c>
      <c r="U180" s="1184"/>
      <c r="V180" s="1184"/>
      <c r="W180" s="1184"/>
      <c r="X180" s="1184"/>
      <c r="Y180" s="1184"/>
      <c r="Z180" s="1184"/>
      <c r="AA180" s="1184"/>
      <c r="AB180" s="1183" t="s">
        <v>305</v>
      </c>
      <c r="AC180" s="1184"/>
      <c r="AD180" s="1184"/>
      <c r="AE180" s="1184"/>
      <c r="AF180" s="1184"/>
      <c r="AG180" s="1183" t="s">
        <v>306</v>
      </c>
      <c r="AH180" s="1184"/>
      <c r="AI180" s="1184"/>
      <c r="AJ180" s="510" t="s">
        <v>85</v>
      </c>
      <c r="AK180" s="1190" t="s">
        <v>307</v>
      </c>
      <c r="AL180" s="1184"/>
      <c r="AM180" s="1184"/>
      <c r="AN180" s="1184"/>
      <c r="AO180" s="1184"/>
      <c r="AP180" s="1184"/>
      <c r="AQ180" s="511">
        <v>211718000000</v>
      </c>
      <c r="AR180" s="511">
        <v>202640964151</v>
      </c>
      <c r="AS180" s="573">
        <v>9077035849</v>
      </c>
      <c r="AT180" s="619">
        <v>0</v>
      </c>
      <c r="AU180" s="511">
        <v>190562227313</v>
      </c>
      <c r="AV180" s="511">
        <v>12078736838</v>
      </c>
      <c r="AW180" s="618">
        <v>90584530927</v>
      </c>
      <c r="AX180" s="511">
        <v>99977696386</v>
      </c>
      <c r="AY180" s="511">
        <v>90163836275</v>
      </c>
      <c r="AZ180" s="511">
        <v>420694652</v>
      </c>
      <c r="BA180" s="511">
        <v>90163836275</v>
      </c>
      <c r="BB180" s="512">
        <v>0</v>
      </c>
      <c r="BC180" s="511">
        <v>2742263</v>
      </c>
    </row>
    <row r="181" spans="1:55" s="412" customFormat="1" ht="13.5" hidden="1" x14ac:dyDescent="0.2">
      <c r="A181" s="521" t="str">
        <f t="shared" si="9"/>
        <v>A3616</v>
      </c>
      <c r="B181" s="1183" t="s">
        <v>34</v>
      </c>
      <c r="C181" s="1184"/>
      <c r="D181" s="1183" t="s">
        <v>321</v>
      </c>
      <c r="E181" s="1184"/>
      <c r="F181" s="1183" t="s">
        <v>324</v>
      </c>
      <c r="G181" s="1184"/>
      <c r="H181" s="1183"/>
      <c r="I181" s="1184"/>
      <c r="J181" s="1183"/>
      <c r="K181" s="1184"/>
      <c r="L181" s="1184"/>
      <c r="M181" s="1183"/>
      <c r="N181" s="1184"/>
      <c r="O181" s="1184"/>
      <c r="P181" s="1183"/>
      <c r="Q181" s="1184"/>
      <c r="R181" s="1183"/>
      <c r="S181" s="1184"/>
      <c r="T181" s="1187" t="s">
        <v>347</v>
      </c>
      <c r="U181" s="1184"/>
      <c r="V181" s="1184"/>
      <c r="W181" s="1184"/>
      <c r="X181" s="1184"/>
      <c r="Y181" s="1184"/>
      <c r="Z181" s="1184"/>
      <c r="AA181" s="1184"/>
      <c r="AB181" s="1183" t="s">
        <v>305</v>
      </c>
      <c r="AC181" s="1184"/>
      <c r="AD181" s="1184"/>
      <c r="AE181" s="1184"/>
      <c r="AF181" s="1184"/>
      <c r="AG181" s="1183" t="s">
        <v>308</v>
      </c>
      <c r="AH181" s="1184"/>
      <c r="AI181" s="1184"/>
      <c r="AJ181" s="510" t="s">
        <v>43</v>
      </c>
      <c r="AK181" s="1190" t="s">
        <v>310</v>
      </c>
      <c r="AL181" s="1184"/>
      <c r="AM181" s="1184"/>
      <c r="AN181" s="1184"/>
      <c r="AO181" s="1184"/>
      <c r="AP181" s="1184"/>
      <c r="AQ181" s="511">
        <v>66513900000</v>
      </c>
      <c r="AR181" s="511">
        <v>16486654599</v>
      </c>
      <c r="AS181" s="573">
        <v>50027245401</v>
      </c>
      <c r="AT181" s="619">
        <v>0</v>
      </c>
      <c r="AU181" s="511">
        <v>14609946123</v>
      </c>
      <c r="AV181" s="511">
        <v>1876708476</v>
      </c>
      <c r="AW181" s="618">
        <v>10221585605</v>
      </c>
      <c r="AX181" s="511">
        <v>4388360518</v>
      </c>
      <c r="AY181" s="511">
        <v>9891647814</v>
      </c>
      <c r="AZ181" s="511">
        <v>329937791</v>
      </c>
      <c r="BA181" s="511">
        <v>9891647814</v>
      </c>
      <c r="BB181" s="512">
        <v>0</v>
      </c>
      <c r="BC181" s="512">
        <v>0</v>
      </c>
    </row>
    <row r="182" spans="1:55" s="412" customFormat="1" ht="13.5" hidden="1" x14ac:dyDescent="0.2">
      <c r="A182" s="521" t="str">
        <f t="shared" si="9"/>
        <v>A36110</v>
      </c>
      <c r="B182" s="1183" t="s">
        <v>34</v>
      </c>
      <c r="C182" s="1184"/>
      <c r="D182" s="1183" t="s">
        <v>321</v>
      </c>
      <c r="E182" s="1184"/>
      <c r="F182" s="1183" t="s">
        <v>324</v>
      </c>
      <c r="G182" s="1184"/>
      <c r="H182" s="1183" t="s">
        <v>311</v>
      </c>
      <c r="I182" s="1184"/>
      <c r="J182" s="1183"/>
      <c r="K182" s="1184"/>
      <c r="L182" s="1184"/>
      <c r="M182" s="1183"/>
      <c r="N182" s="1184"/>
      <c r="O182" s="1184"/>
      <c r="P182" s="1183"/>
      <c r="Q182" s="1184"/>
      <c r="R182" s="1183"/>
      <c r="S182" s="1184"/>
      <c r="T182" s="1187" t="s">
        <v>453</v>
      </c>
      <c r="U182" s="1184"/>
      <c r="V182" s="1184"/>
      <c r="W182" s="1184"/>
      <c r="X182" s="1184"/>
      <c r="Y182" s="1184"/>
      <c r="Z182" s="1184"/>
      <c r="AA182" s="1184"/>
      <c r="AB182" s="1183" t="s">
        <v>305</v>
      </c>
      <c r="AC182" s="1184"/>
      <c r="AD182" s="1184"/>
      <c r="AE182" s="1184"/>
      <c r="AF182" s="1184"/>
      <c r="AG182" s="1183" t="s">
        <v>306</v>
      </c>
      <c r="AH182" s="1184"/>
      <c r="AI182" s="1184"/>
      <c r="AJ182" s="510" t="s">
        <v>85</v>
      </c>
      <c r="AK182" s="1190" t="s">
        <v>307</v>
      </c>
      <c r="AL182" s="1184"/>
      <c r="AM182" s="1184"/>
      <c r="AN182" s="1184"/>
      <c r="AO182" s="1184"/>
      <c r="AP182" s="1184"/>
      <c r="AQ182" s="511">
        <v>420000000</v>
      </c>
      <c r="AR182" s="511">
        <v>401464151</v>
      </c>
      <c r="AS182" s="573">
        <v>18535849</v>
      </c>
      <c r="AT182" s="619">
        <v>0</v>
      </c>
      <c r="AU182" s="511">
        <v>401464151</v>
      </c>
      <c r="AV182" s="512">
        <v>0</v>
      </c>
      <c r="AW182" s="618">
        <v>401464151</v>
      </c>
      <c r="AX182" s="512">
        <v>0</v>
      </c>
      <c r="AY182" s="512">
        <v>0</v>
      </c>
      <c r="AZ182" s="511">
        <v>401464151</v>
      </c>
      <c r="BA182" s="512">
        <v>0</v>
      </c>
      <c r="BB182" s="512">
        <v>0</v>
      </c>
      <c r="BC182" s="512">
        <v>0</v>
      </c>
    </row>
    <row r="183" spans="1:55" s="412" customFormat="1" ht="13.5" hidden="1" x14ac:dyDescent="0.2">
      <c r="A183" s="521" t="str">
        <f t="shared" si="9"/>
        <v>A361110</v>
      </c>
      <c r="B183" s="1194" t="s">
        <v>34</v>
      </c>
      <c r="C183" s="1184"/>
      <c r="D183" s="1194" t="s">
        <v>321</v>
      </c>
      <c r="E183" s="1184"/>
      <c r="F183" s="1194" t="s">
        <v>324</v>
      </c>
      <c r="G183" s="1184"/>
      <c r="H183" s="1194" t="s">
        <v>311</v>
      </c>
      <c r="I183" s="1184"/>
      <c r="J183" s="1194" t="s">
        <v>311</v>
      </c>
      <c r="K183" s="1184"/>
      <c r="L183" s="1184"/>
      <c r="M183" s="1194"/>
      <c r="N183" s="1184"/>
      <c r="O183" s="1184"/>
      <c r="P183" s="1194"/>
      <c r="Q183" s="1184"/>
      <c r="R183" s="1194"/>
      <c r="S183" s="1184"/>
      <c r="T183" s="1197" t="s">
        <v>453</v>
      </c>
      <c r="U183" s="1184"/>
      <c r="V183" s="1184"/>
      <c r="W183" s="1184"/>
      <c r="X183" s="1184"/>
      <c r="Y183" s="1184"/>
      <c r="Z183" s="1184"/>
      <c r="AA183" s="1184"/>
      <c r="AB183" s="1194" t="s">
        <v>305</v>
      </c>
      <c r="AC183" s="1184"/>
      <c r="AD183" s="1184"/>
      <c r="AE183" s="1184"/>
      <c r="AF183" s="1184"/>
      <c r="AG183" s="1194" t="s">
        <v>306</v>
      </c>
      <c r="AH183" s="1184"/>
      <c r="AI183" s="1184"/>
      <c r="AJ183" s="514" t="s">
        <v>85</v>
      </c>
      <c r="AK183" s="1195" t="s">
        <v>307</v>
      </c>
      <c r="AL183" s="1184"/>
      <c r="AM183" s="1184"/>
      <c r="AN183" s="1184"/>
      <c r="AO183" s="1184"/>
      <c r="AP183" s="1184"/>
      <c r="AQ183" s="515">
        <v>420000000</v>
      </c>
      <c r="AR183" s="515">
        <v>401464151</v>
      </c>
      <c r="AS183" s="575">
        <v>18535849</v>
      </c>
      <c r="AT183" s="523">
        <v>0</v>
      </c>
      <c r="AU183" s="515">
        <v>401464151</v>
      </c>
      <c r="AV183" s="516">
        <v>0</v>
      </c>
      <c r="AW183" s="522">
        <v>401464151</v>
      </c>
      <c r="AX183" s="516">
        <v>0</v>
      </c>
      <c r="AY183" s="516">
        <v>0</v>
      </c>
      <c r="AZ183" s="515">
        <v>401464151</v>
      </c>
      <c r="BA183" s="516">
        <v>0</v>
      </c>
      <c r="BB183" s="516">
        <v>0</v>
      </c>
      <c r="BC183" s="516">
        <v>0</v>
      </c>
    </row>
    <row r="184" spans="1:55" s="412" customFormat="1" ht="13.5" hidden="1" x14ac:dyDescent="0.2">
      <c r="A184" s="521" t="str">
        <f t="shared" si="9"/>
        <v>A3611210</v>
      </c>
      <c r="B184" s="1194" t="s">
        <v>34</v>
      </c>
      <c r="C184" s="1184"/>
      <c r="D184" s="1194" t="s">
        <v>321</v>
      </c>
      <c r="E184" s="1184"/>
      <c r="F184" s="1194" t="s">
        <v>324</v>
      </c>
      <c r="G184" s="1184"/>
      <c r="H184" s="1194" t="s">
        <v>311</v>
      </c>
      <c r="I184" s="1184"/>
      <c r="J184" s="1194" t="s">
        <v>311</v>
      </c>
      <c r="K184" s="1184"/>
      <c r="L184" s="1184"/>
      <c r="M184" s="1194" t="s">
        <v>314</v>
      </c>
      <c r="N184" s="1184"/>
      <c r="O184" s="1184"/>
      <c r="P184" s="1194"/>
      <c r="Q184" s="1184"/>
      <c r="R184" s="1194"/>
      <c r="S184" s="1184"/>
      <c r="T184" s="1197" t="s">
        <v>454</v>
      </c>
      <c r="U184" s="1184"/>
      <c r="V184" s="1184"/>
      <c r="W184" s="1184"/>
      <c r="X184" s="1184"/>
      <c r="Y184" s="1184"/>
      <c r="Z184" s="1184"/>
      <c r="AA184" s="1184"/>
      <c r="AB184" s="1194" t="s">
        <v>305</v>
      </c>
      <c r="AC184" s="1184"/>
      <c r="AD184" s="1184"/>
      <c r="AE184" s="1184"/>
      <c r="AF184" s="1184"/>
      <c r="AG184" s="1194" t="s">
        <v>306</v>
      </c>
      <c r="AH184" s="1184"/>
      <c r="AI184" s="1184"/>
      <c r="AJ184" s="514" t="s">
        <v>85</v>
      </c>
      <c r="AK184" s="1195" t="s">
        <v>307</v>
      </c>
      <c r="AL184" s="1184"/>
      <c r="AM184" s="1184"/>
      <c r="AN184" s="1184"/>
      <c r="AO184" s="1184"/>
      <c r="AP184" s="1184"/>
      <c r="AQ184" s="515">
        <v>420000000</v>
      </c>
      <c r="AR184" s="515">
        <v>401464151</v>
      </c>
      <c r="AS184" s="575">
        <v>18535849</v>
      </c>
      <c r="AT184" s="523">
        <v>0</v>
      </c>
      <c r="AU184" s="515">
        <v>401464151</v>
      </c>
      <c r="AV184" s="516">
        <v>0</v>
      </c>
      <c r="AW184" s="522">
        <v>401464151</v>
      </c>
      <c r="AX184" s="516">
        <v>0</v>
      </c>
      <c r="AY184" s="516">
        <v>0</v>
      </c>
      <c r="AZ184" s="515">
        <v>401464151</v>
      </c>
      <c r="BA184" s="516">
        <v>0</v>
      </c>
      <c r="BB184" s="516">
        <v>0</v>
      </c>
      <c r="BC184" s="516">
        <v>0</v>
      </c>
    </row>
    <row r="185" spans="1:55" s="412" customFormat="1" ht="13.5" hidden="1" x14ac:dyDescent="0.2">
      <c r="A185" s="521" t="str">
        <f t="shared" si="9"/>
        <v>A36310</v>
      </c>
      <c r="B185" s="1183" t="s">
        <v>34</v>
      </c>
      <c r="C185" s="1184"/>
      <c r="D185" s="1183" t="s">
        <v>321</v>
      </c>
      <c r="E185" s="1184"/>
      <c r="F185" s="1183" t="s">
        <v>324</v>
      </c>
      <c r="G185" s="1184"/>
      <c r="H185" s="1183" t="s">
        <v>321</v>
      </c>
      <c r="I185" s="1184"/>
      <c r="J185" s="1183"/>
      <c r="K185" s="1184"/>
      <c r="L185" s="1184"/>
      <c r="M185" s="1183"/>
      <c r="N185" s="1184"/>
      <c r="O185" s="1184"/>
      <c r="P185" s="1183"/>
      <c r="Q185" s="1184"/>
      <c r="R185" s="1183"/>
      <c r="S185" s="1184"/>
      <c r="T185" s="1187" t="s">
        <v>348</v>
      </c>
      <c r="U185" s="1184"/>
      <c r="V185" s="1184"/>
      <c r="W185" s="1184"/>
      <c r="X185" s="1184"/>
      <c r="Y185" s="1184"/>
      <c r="Z185" s="1184"/>
      <c r="AA185" s="1184"/>
      <c r="AB185" s="1183" t="s">
        <v>305</v>
      </c>
      <c r="AC185" s="1184"/>
      <c r="AD185" s="1184"/>
      <c r="AE185" s="1184"/>
      <c r="AF185" s="1184"/>
      <c r="AG185" s="1183" t="s">
        <v>306</v>
      </c>
      <c r="AH185" s="1184"/>
      <c r="AI185" s="1184"/>
      <c r="AJ185" s="510" t="s">
        <v>85</v>
      </c>
      <c r="AK185" s="1190" t="s">
        <v>307</v>
      </c>
      <c r="AL185" s="1184"/>
      <c r="AM185" s="1184"/>
      <c r="AN185" s="1184"/>
      <c r="AO185" s="1184"/>
      <c r="AP185" s="1184"/>
      <c r="AQ185" s="511">
        <v>211298000000</v>
      </c>
      <c r="AR185" s="511">
        <v>202239500000</v>
      </c>
      <c r="AS185" s="573">
        <v>9058500000</v>
      </c>
      <c r="AT185" s="619">
        <v>0</v>
      </c>
      <c r="AU185" s="511">
        <v>190160763162</v>
      </c>
      <c r="AV185" s="511">
        <v>12078736838</v>
      </c>
      <c r="AW185" s="618">
        <v>90183066776</v>
      </c>
      <c r="AX185" s="511">
        <v>99977696386</v>
      </c>
      <c r="AY185" s="511">
        <v>90163836275</v>
      </c>
      <c r="AZ185" s="511">
        <v>19230501</v>
      </c>
      <c r="BA185" s="511">
        <v>90163836275</v>
      </c>
      <c r="BB185" s="512">
        <v>0</v>
      </c>
      <c r="BC185" s="511">
        <v>2742263</v>
      </c>
    </row>
    <row r="186" spans="1:55" s="412" customFormat="1" ht="13.5" hidden="1" x14ac:dyDescent="0.2">
      <c r="A186" s="521" t="str">
        <f t="shared" si="9"/>
        <v>A36316</v>
      </c>
      <c r="B186" s="1183" t="s">
        <v>34</v>
      </c>
      <c r="C186" s="1184"/>
      <c r="D186" s="1183" t="s">
        <v>321</v>
      </c>
      <c r="E186" s="1184"/>
      <c r="F186" s="1183" t="s">
        <v>324</v>
      </c>
      <c r="G186" s="1184"/>
      <c r="H186" s="1183" t="s">
        <v>321</v>
      </c>
      <c r="I186" s="1184"/>
      <c r="J186" s="1183"/>
      <c r="K186" s="1184"/>
      <c r="L186" s="1184"/>
      <c r="M186" s="1183"/>
      <c r="N186" s="1184"/>
      <c r="O186" s="1184"/>
      <c r="P186" s="1183"/>
      <c r="Q186" s="1184"/>
      <c r="R186" s="1183"/>
      <c r="S186" s="1184"/>
      <c r="T186" s="1187" t="s">
        <v>348</v>
      </c>
      <c r="U186" s="1184"/>
      <c r="V186" s="1184"/>
      <c r="W186" s="1184"/>
      <c r="X186" s="1184"/>
      <c r="Y186" s="1184"/>
      <c r="Z186" s="1184"/>
      <c r="AA186" s="1184"/>
      <c r="AB186" s="1183" t="s">
        <v>305</v>
      </c>
      <c r="AC186" s="1184"/>
      <c r="AD186" s="1184"/>
      <c r="AE186" s="1184"/>
      <c r="AF186" s="1184"/>
      <c r="AG186" s="1183" t="s">
        <v>308</v>
      </c>
      <c r="AH186" s="1184"/>
      <c r="AI186" s="1184"/>
      <c r="AJ186" s="510" t="s">
        <v>43</v>
      </c>
      <c r="AK186" s="1190" t="s">
        <v>310</v>
      </c>
      <c r="AL186" s="1184"/>
      <c r="AM186" s="1184"/>
      <c r="AN186" s="1184"/>
      <c r="AO186" s="1184"/>
      <c r="AP186" s="1184"/>
      <c r="AQ186" s="511">
        <v>66513900000</v>
      </c>
      <c r="AR186" s="511">
        <v>16486654599</v>
      </c>
      <c r="AS186" s="573">
        <v>50027245401</v>
      </c>
      <c r="AT186" s="619">
        <v>0</v>
      </c>
      <c r="AU186" s="511">
        <v>14609946123</v>
      </c>
      <c r="AV186" s="511">
        <v>1876708476</v>
      </c>
      <c r="AW186" s="618">
        <v>10221585605</v>
      </c>
      <c r="AX186" s="511">
        <v>4388360518</v>
      </c>
      <c r="AY186" s="511">
        <v>9891647814</v>
      </c>
      <c r="AZ186" s="511">
        <v>329937791</v>
      </c>
      <c r="BA186" s="511">
        <v>9891647814</v>
      </c>
      <c r="BB186" s="512">
        <v>0</v>
      </c>
      <c r="BC186" s="512">
        <v>0</v>
      </c>
    </row>
    <row r="187" spans="1:55" s="412" customFormat="1" ht="13.5" hidden="1" x14ac:dyDescent="0.2">
      <c r="A187" s="521" t="str">
        <f t="shared" si="9"/>
        <v>A363410</v>
      </c>
      <c r="B187" s="1194" t="s">
        <v>34</v>
      </c>
      <c r="C187" s="1184"/>
      <c r="D187" s="1194" t="s">
        <v>321</v>
      </c>
      <c r="E187" s="1184"/>
      <c r="F187" s="1194" t="s">
        <v>324</v>
      </c>
      <c r="G187" s="1184"/>
      <c r="H187" s="1194" t="s">
        <v>321</v>
      </c>
      <c r="I187" s="1184"/>
      <c r="J187" s="1194" t="s">
        <v>315</v>
      </c>
      <c r="K187" s="1184"/>
      <c r="L187" s="1184"/>
      <c r="M187" s="1194"/>
      <c r="N187" s="1184"/>
      <c r="O187" s="1184"/>
      <c r="P187" s="1194"/>
      <c r="Q187" s="1184"/>
      <c r="R187" s="1194"/>
      <c r="S187" s="1184"/>
      <c r="T187" s="1197" t="s">
        <v>114</v>
      </c>
      <c r="U187" s="1184"/>
      <c r="V187" s="1184"/>
      <c r="W187" s="1184"/>
      <c r="X187" s="1184"/>
      <c r="Y187" s="1184"/>
      <c r="Z187" s="1184"/>
      <c r="AA187" s="1184"/>
      <c r="AB187" s="1194" t="s">
        <v>305</v>
      </c>
      <c r="AC187" s="1184"/>
      <c r="AD187" s="1184"/>
      <c r="AE187" s="1184"/>
      <c r="AF187" s="1184"/>
      <c r="AG187" s="1194" t="s">
        <v>306</v>
      </c>
      <c r="AH187" s="1184"/>
      <c r="AI187" s="1184"/>
      <c r="AJ187" s="514" t="s">
        <v>85</v>
      </c>
      <c r="AK187" s="1195" t="s">
        <v>307</v>
      </c>
      <c r="AL187" s="1184"/>
      <c r="AM187" s="1184"/>
      <c r="AN187" s="1184"/>
      <c r="AO187" s="1184"/>
      <c r="AP187" s="1184"/>
      <c r="AQ187" s="515">
        <v>298000000</v>
      </c>
      <c r="AR187" s="515">
        <v>239500000</v>
      </c>
      <c r="AS187" s="575">
        <v>58500000</v>
      </c>
      <c r="AT187" s="523">
        <v>0</v>
      </c>
      <c r="AU187" s="515">
        <v>222066667</v>
      </c>
      <c r="AV187" s="515">
        <v>17433333</v>
      </c>
      <c r="AW187" s="522">
        <v>85800000</v>
      </c>
      <c r="AX187" s="515">
        <v>136266667</v>
      </c>
      <c r="AY187" s="515">
        <v>85800000</v>
      </c>
      <c r="AZ187" s="516">
        <v>0</v>
      </c>
      <c r="BA187" s="515">
        <v>85800000</v>
      </c>
      <c r="BB187" s="516">
        <v>0</v>
      </c>
      <c r="BC187" s="516">
        <v>0</v>
      </c>
    </row>
    <row r="188" spans="1:55" s="412" customFormat="1" ht="13.5" hidden="1" x14ac:dyDescent="0.2">
      <c r="A188" s="521" t="str">
        <f t="shared" si="9"/>
        <v>A363710</v>
      </c>
      <c r="B188" s="1194" t="s">
        <v>34</v>
      </c>
      <c r="C188" s="1184"/>
      <c r="D188" s="1194" t="s">
        <v>321</v>
      </c>
      <c r="E188" s="1184"/>
      <c r="F188" s="1194" t="s">
        <v>324</v>
      </c>
      <c r="G188" s="1184"/>
      <c r="H188" s="1194" t="s">
        <v>321</v>
      </c>
      <c r="I188" s="1184"/>
      <c r="J188" s="1194" t="s">
        <v>325</v>
      </c>
      <c r="K188" s="1184"/>
      <c r="L188" s="1184"/>
      <c r="M188" s="1194"/>
      <c r="N188" s="1184"/>
      <c r="O188" s="1184"/>
      <c r="P188" s="1194"/>
      <c r="Q188" s="1184"/>
      <c r="R188" s="1194"/>
      <c r="S188" s="1184"/>
      <c r="T188" s="1197" t="s">
        <v>115</v>
      </c>
      <c r="U188" s="1184"/>
      <c r="V188" s="1184"/>
      <c r="W188" s="1184"/>
      <c r="X188" s="1184"/>
      <c r="Y188" s="1184"/>
      <c r="Z188" s="1184"/>
      <c r="AA188" s="1184"/>
      <c r="AB188" s="1194" t="s">
        <v>305</v>
      </c>
      <c r="AC188" s="1184"/>
      <c r="AD188" s="1184"/>
      <c r="AE188" s="1184"/>
      <c r="AF188" s="1184"/>
      <c r="AG188" s="1194" t="s">
        <v>306</v>
      </c>
      <c r="AH188" s="1184"/>
      <c r="AI188" s="1184"/>
      <c r="AJ188" s="514" t="s">
        <v>85</v>
      </c>
      <c r="AK188" s="1195" t="s">
        <v>307</v>
      </c>
      <c r="AL188" s="1184"/>
      <c r="AM188" s="1184"/>
      <c r="AN188" s="1184"/>
      <c r="AO188" s="1184"/>
      <c r="AP188" s="1184"/>
      <c r="AQ188" s="515">
        <v>211000000000</v>
      </c>
      <c r="AR188" s="515">
        <v>202000000000</v>
      </c>
      <c r="AS188" s="575">
        <v>9000000000</v>
      </c>
      <c r="AT188" s="523">
        <v>0</v>
      </c>
      <c r="AU188" s="515">
        <v>189938696495</v>
      </c>
      <c r="AV188" s="515">
        <v>12061303505</v>
      </c>
      <c r="AW188" s="522">
        <v>90097266776</v>
      </c>
      <c r="AX188" s="515">
        <v>99841429719</v>
      </c>
      <c r="AY188" s="515">
        <v>90078036275</v>
      </c>
      <c r="AZ188" s="515">
        <v>19230501</v>
      </c>
      <c r="BA188" s="515">
        <v>90078036275</v>
      </c>
      <c r="BB188" s="516">
        <v>0</v>
      </c>
      <c r="BC188" s="515">
        <v>2742263</v>
      </c>
    </row>
    <row r="189" spans="1:55" s="412" customFormat="1" ht="13.5" hidden="1" x14ac:dyDescent="0.2">
      <c r="A189" s="521" t="str">
        <f t="shared" si="9"/>
        <v>A3631116</v>
      </c>
      <c r="B189" s="1194" t="s">
        <v>34</v>
      </c>
      <c r="C189" s="1184"/>
      <c r="D189" s="1194" t="s">
        <v>321</v>
      </c>
      <c r="E189" s="1184"/>
      <c r="F189" s="1194" t="s">
        <v>324</v>
      </c>
      <c r="G189" s="1184"/>
      <c r="H189" s="1194" t="s">
        <v>321</v>
      </c>
      <c r="I189" s="1184"/>
      <c r="J189" s="1194" t="s">
        <v>100</v>
      </c>
      <c r="K189" s="1184"/>
      <c r="L189" s="1184"/>
      <c r="M189" s="1194"/>
      <c r="N189" s="1184"/>
      <c r="O189" s="1184"/>
      <c r="P189" s="1194"/>
      <c r="Q189" s="1184"/>
      <c r="R189" s="1194"/>
      <c r="S189" s="1184"/>
      <c r="T189" s="1197" t="s">
        <v>207</v>
      </c>
      <c r="U189" s="1184"/>
      <c r="V189" s="1184"/>
      <c r="W189" s="1184"/>
      <c r="X189" s="1184"/>
      <c r="Y189" s="1184"/>
      <c r="Z189" s="1184"/>
      <c r="AA189" s="1184"/>
      <c r="AB189" s="1194" t="s">
        <v>305</v>
      </c>
      <c r="AC189" s="1184"/>
      <c r="AD189" s="1184"/>
      <c r="AE189" s="1184"/>
      <c r="AF189" s="1184"/>
      <c r="AG189" s="1194" t="s">
        <v>308</v>
      </c>
      <c r="AH189" s="1184"/>
      <c r="AI189" s="1184"/>
      <c r="AJ189" s="514" t="s">
        <v>43</v>
      </c>
      <c r="AK189" s="1195" t="s">
        <v>310</v>
      </c>
      <c r="AL189" s="1184"/>
      <c r="AM189" s="1184"/>
      <c r="AN189" s="1184"/>
      <c r="AO189" s="1184"/>
      <c r="AP189" s="1184"/>
      <c r="AQ189" s="515">
        <v>66009000000</v>
      </c>
      <c r="AR189" s="515">
        <v>16486654599</v>
      </c>
      <c r="AS189" s="575">
        <v>49522345401</v>
      </c>
      <c r="AT189" s="523">
        <v>0</v>
      </c>
      <c r="AU189" s="515">
        <v>14609946123</v>
      </c>
      <c r="AV189" s="515">
        <v>1876708476</v>
      </c>
      <c r="AW189" s="522">
        <v>10221585605</v>
      </c>
      <c r="AX189" s="515">
        <v>4388360518</v>
      </c>
      <c r="AY189" s="515">
        <v>9891647814</v>
      </c>
      <c r="AZ189" s="515">
        <v>329937791</v>
      </c>
      <c r="BA189" s="515">
        <v>9891647814</v>
      </c>
      <c r="BB189" s="516">
        <v>0</v>
      </c>
      <c r="BC189" s="516">
        <v>0</v>
      </c>
    </row>
    <row r="190" spans="1:55" s="412" customFormat="1" ht="13.5" hidden="1" x14ac:dyDescent="0.2">
      <c r="A190" s="521" t="str">
        <f t="shared" si="9"/>
        <v>A36311116</v>
      </c>
      <c r="B190" s="1194" t="s">
        <v>34</v>
      </c>
      <c r="C190" s="1184"/>
      <c r="D190" s="1194" t="s">
        <v>321</v>
      </c>
      <c r="E190" s="1184"/>
      <c r="F190" s="1194" t="s">
        <v>324</v>
      </c>
      <c r="G190" s="1184"/>
      <c r="H190" s="1194" t="s">
        <v>321</v>
      </c>
      <c r="I190" s="1184"/>
      <c r="J190" s="1194" t="s">
        <v>100</v>
      </c>
      <c r="K190" s="1184"/>
      <c r="L190" s="1184"/>
      <c r="M190" s="1194" t="s">
        <v>311</v>
      </c>
      <c r="N190" s="1184"/>
      <c r="O190" s="1184"/>
      <c r="P190" s="1194" t="s">
        <v>268</v>
      </c>
      <c r="Q190" s="1184"/>
      <c r="R190" s="1194" t="s">
        <v>268</v>
      </c>
      <c r="S190" s="1184"/>
      <c r="T190" s="1197" t="s">
        <v>116</v>
      </c>
      <c r="U190" s="1184"/>
      <c r="V190" s="1184"/>
      <c r="W190" s="1184"/>
      <c r="X190" s="1184"/>
      <c r="Y190" s="1184"/>
      <c r="Z190" s="1184"/>
      <c r="AA190" s="1184"/>
      <c r="AB190" s="1194" t="s">
        <v>305</v>
      </c>
      <c r="AC190" s="1184"/>
      <c r="AD190" s="1184"/>
      <c r="AE190" s="1184"/>
      <c r="AF190" s="1184"/>
      <c r="AG190" s="1194" t="s">
        <v>308</v>
      </c>
      <c r="AH190" s="1184"/>
      <c r="AI190" s="1184"/>
      <c r="AJ190" s="514" t="s">
        <v>43</v>
      </c>
      <c r="AK190" s="1195" t="s">
        <v>310</v>
      </c>
      <c r="AL190" s="1184"/>
      <c r="AM190" s="1184"/>
      <c r="AN190" s="1184"/>
      <c r="AO190" s="1184"/>
      <c r="AP190" s="1184"/>
      <c r="AQ190" s="515">
        <v>58014500000</v>
      </c>
      <c r="AR190" s="515">
        <v>8567154599</v>
      </c>
      <c r="AS190" s="575">
        <v>49447345401</v>
      </c>
      <c r="AT190" s="523">
        <v>0</v>
      </c>
      <c r="AU190" s="515">
        <v>6915879104</v>
      </c>
      <c r="AV190" s="515">
        <v>1651275495</v>
      </c>
      <c r="AW190" s="522">
        <v>6364871926</v>
      </c>
      <c r="AX190" s="515">
        <v>551007178</v>
      </c>
      <c r="AY190" s="515">
        <v>6034934135</v>
      </c>
      <c r="AZ190" s="515">
        <v>329937791</v>
      </c>
      <c r="BA190" s="515">
        <v>6034934135</v>
      </c>
      <c r="BB190" s="516">
        <v>0</v>
      </c>
      <c r="BC190" s="516">
        <v>0</v>
      </c>
    </row>
    <row r="191" spans="1:55" s="412" customFormat="1" ht="13.5" hidden="1" x14ac:dyDescent="0.2">
      <c r="A191" s="521" t="str">
        <f t="shared" si="9"/>
        <v>A36311216</v>
      </c>
      <c r="B191" s="1194" t="s">
        <v>34</v>
      </c>
      <c r="C191" s="1184"/>
      <c r="D191" s="1194" t="s">
        <v>321</v>
      </c>
      <c r="E191" s="1184"/>
      <c r="F191" s="1194" t="s">
        <v>324</v>
      </c>
      <c r="G191" s="1184"/>
      <c r="H191" s="1194" t="s">
        <v>321</v>
      </c>
      <c r="I191" s="1184"/>
      <c r="J191" s="1194" t="s">
        <v>100</v>
      </c>
      <c r="K191" s="1184"/>
      <c r="L191" s="1184"/>
      <c r="M191" s="1194" t="s">
        <v>314</v>
      </c>
      <c r="N191" s="1184"/>
      <c r="O191" s="1184"/>
      <c r="P191" s="1194" t="s">
        <v>268</v>
      </c>
      <c r="Q191" s="1184"/>
      <c r="R191" s="1194" t="s">
        <v>268</v>
      </c>
      <c r="S191" s="1184"/>
      <c r="T191" s="1197" t="s">
        <v>117</v>
      </c>
      <c r="U191" s="1184"/>
      <c r="V191" s="1184"/>
      <c r="W191" s="1184"/>
      <c r="X191" s="1184"/>
      <c r="Y191" s="1184"/>
      <c r="Z191" s="1184"/>
      <c r="AA191" s="1184"/>
      <c r="AB191" s="1194" t="s">
        <v>305</v>
      </c>
      <c r="AC191" s="1184"/>
      <c r="AD191" s="1184"/>
      <c r="AE191" s="1184"/>
      <c r="AF191" s="1184"/>
      <c r="AG191" s="1194" t="s">
        <v>308</v>
      </c>
      <c r="AH191" s="1184"/>
      <c r="AI191" s="1184"/>
      <c r="AJ191" s="514" t="s">
        <v>43</v>
      </c>
      <c r="AK191" s="1195" t="s">
        <v>310</v>
      </c>
      <c r="AL191" s="1184"/>
      <c r="AM191" s="1184"/>
      <c r="AN191" s="1184"/>
      <c r="AO191" s="1184"/>
      <c r="AP191" s="1184"/>
      <c r="AQ191" s="515">
        <v>7994500000</v>
      </c>
      <c r="AR191" s="515">
        <v>7919500000</v>
      </c>
      <c r="AS191" s="575">
        <v>75000000</v>
      </c>
      <c r="AT191" s="523">
        <v>0</v>
      </c>
      <c r="AU191" s="515">
        <v>7694067019</v>
      </c>
      <c r="AV191" s="515">
        <v>225432981</v>
      </c>
      <c r="AW191" s="522">
        <v>3856713679</v>
      </c>
      <c r="AX191" s="515">
        <v>3837353340</v>
      </c>
      <c r="AY191" s="515">
        <v>3856713679</v>
      </c>
      <c r="AZ191" s="516">
        <v>0</v>
      </c>
      <c r="BA191" s="515">
        <v>3856713679</v>
      </c>
      <c r="BB191" s="516">
        <v>0</v>
      </c>
      <c r="BC191" s="516">
        <v>0</v>
      </c>
    </row>
    <row r="192" spans="1:55" s="412" customFormat="1" ht="13.5" hidden="1" x14ac:dyDescent="0.2">
      <c r="A192" s="521" t="str">
        <f t="shared" si="9"/>
        <v>A3636616</v>
      </c>
      <c r="B192" s="1194" t="s">
        <v>34</v>
      </c>
      <c r="C192" s="1184"/>
      <c r="D192" s="1194" t="s">
        <v>321</v>
      </c>
      <c r="E192" s="1184"/>
      <c r="F192" s="1194" t="s">
        <v>324</v>
      </c>
      <c r="G192" s="1184"/>
      <c r="H192" s="1194" t="s">
        <v>321</v>
      </c>
      <c r="I192" s="1184"/>
      <c r="J192" s="1194" t="s">
        <v>349</v>
      </c>
      <c r="K192" s="1184"/>
      <c r="L192" s="1184"/>
      <c r="M192" s="1194"/>
      <c r="N192" s="1184"/>
      <c r="O192" s="1184"/>
      <c r="P192" s="1194"/>
      <c r="Q192" s="1184"/>
      <c r="R192" s="1194"/>
      <c r="S192" s="1184"/>
      <c r="T192" s="1197" t="s">
        <v>118</v>
      </c>
      <c r="U192" s="1184"/>
      <c r="V192" s="1184"/>
      <c r="W192" s="1184"/>
      <c r="X192" s="1184"/>
      <c r="Y192" s="1184"/>
      <c r="Z192" s="1184"/>
      <c r="AA192" s="1184"/>
      <c r="AB192" s="1194" t="s">
        <v>305</v>
      </c>
      <c r="AC192" s="1184"/>
      <c r="AD192" s="1184"/>
      <c r="AE192" s="1184"/>
      <c r="AF192" s="1184"/>
      <c r="AG192" s="1194" t="s">
        <v>308</v>
      </c>
      <c r="AH192" s="1184"/>
      <c r="AI192" s="1184"/>
      <c r="AJ192" s="514" t="s">
        <v>43</v>
      </c>
      <c r="AK192" s="1195" t="s">
        <v>310</v>
      </c>
      <c r="AL192" s="1184"/>
      <c r="AM192" s="1184"/>
      <c r="AN192" s="1184"/>
      <c r="AO192" s="1184"/>
      <c r="AP192" s="1184"/>
      <c r="AQ192" s="515">
        <v>504900000</v>
      </c>
      <c r="AR192" s="516">
        <v>0</v>
      </c>
      <c r="AS192" s="575">
        <v>504900000</v>
      </c>
      <c r="AT192" s="523">
        <v>0</v>
      </c>
      <c r="AU192" s="516">
        <v>0</v>
      </c>
      <c r="AV192" s="516">
        <v>0</v>
      </c>
      <c r="AW192" s="523">
        <v>0</v>
      </c>
      <c r="AX192" s="516">
        <v>0</v>
      </c>
      <c r="AY192" s="516">
        <v>0</v>
      </c>
      <c r="AZ192" s="516">
        <v>0</v>
      </c>
      <c r="BA192" s="516">
        <v>0</v>
      </c>
      <c r="BB192" s="516">
        <v>0</v>
      </c>
      <c r="BC192" s="516">
        <v>0</v>
      </c>
    </row>
    <row r="193" spans="1:55" s="500" customFormat="1" ht="12.75" hidden="1" x14ac:dyDescent="0.2">
      <c r="A193" s="521" t="str">
        <f t="shared" si="9"/>
        <v>C10</v>
      </c>
      <c r="B193" s="1172" t="s">
        <v>119</v>
      </c>
      <c r="C193" s="1173"/>
      <c r="D193" s="1172"/>
      <c r="E193" s="1173"/>
      <c r="F193" s="1172"/>
      <c r="G193" s="1173"/>
      <c r="H193" s="1172"/>
      <c r="I193" s="1173"/>
      <c r="J193" s="1172"/>
      <c r="K193" s="1173"/>
      <c r="L193" s="1173"/>
      <c r="M193" s="1172"/>
      <c r="N193" s="1173"/>
      <c r="O193" s="1173"/>
      <c r="P193" s="1172"/>
      <c r="Q193" s="1173"/>
      <c r="R193" s="1172"/>
      <c r="S193" s="1173"/>
      <c r="T193" s="1174" t="s">
        <v>27</v>
      </c>
      <c r="U193" s="1173"/>
      <c r="V193" s="1173"/>
      <c r="W193" s="1173"/>
      <c r="X193" s="1173"/>
      <c r="Y193" s="1173"/>
      <c r="Z193" s="1173"/>
      <c r="AA193" s="1173"/>
      <c r="AB193" s="1172" t="s">
        <v>305</v>
      </c>
      <c r="AC193" s="1173"/>
      <c r="AD193" s="1173"/>
      <c r="AE193" s="1173"/>
      <c r="AF193" s="1173"/>
      <c r="AG193" s="1172" t="s">
        <v>306</v>
      </c>
      <c r="AH193" s="1173"/>
      <c r="AI193" s="1173"/>
      <c r="AJ193" s="498" t="s">
        <v>85</v>
      </c>
      <c r="AK193" s="1175" t="s">
        <v>307</v>
      </c>
      <c r="AL193" s="1173"/>
      <c r="AM193" s="1173"/>
      <c r="AN193" s="1173"/>
      <c r="AO193" s="1173"/>
      <c r="AP193" s="1173"/>
      <c r="AQ193" s="499">
        <v>25170420000</v>
      </c>
      <c r="AR193" s="499">
        <v>12076604924</v>
      </c>
      <c r="AS193" s="568">
        <v>12793815076</v>
      </c>
      <c r="AT193" s="613">
        <v>1750000000</v>
      </c>
      <c r="AU193" s="499">
        <v>9326181711</v>
      </c>
      <c r="AV193" s="499">
        <v>2750423213</v>
      </c>
      <c r="AW193" s="613">
        <v>3160725912</v>
      </c>
      <c r="AX193" s="499">
        <v>6165455799</v>
      </c>
      <c r="AY193" s="499">
        <v>3074654423</v>
      </c>
      <c r="AZ193" s="513">
        <v>86071489</v>
      </c>
      <c r="BA193" s="499">
        <v>3074654423</v>
      </c>
      <c r="BB193" s="513">
        <v>0</v>
      </c>
      <c r="BC193" s="499">
        <v>1718802</v>
      </c>
    </row>
    <row r="194" spans="1:55" s="500" customFormat="1" ht="12.75" hidden="1" x14ac:dyDescent="0.2">
      <c r="A194" s="521" t="str">
        <f t="shared" si="9"/>
        <v>C13</v>
      </c>
      <c r="B194" s="1172" t="s">
        <v>119</v>
      </c>
      <c r="C194" s="1173"/>
      <c r="D194" s="1172"/>
      <c r="E194" s="1173"/>
      <c r="F194" s="1172"/>
      <c r="G194" s="1173"/>
      <c r="H194" s="1172"/>
      <c r="I194" s="1173"/>
      <c r="J194" s="1172"/>
      <c r="K194" s="1173"/>
      <c r="L194" s="1173"/>
      <c r="M194" s="1172"/>
      <c r="N194" s="1173"/>
      <c r="O194" s="1173"/>
      <c r="P194" s="1172"/>
      <c r="Q194" s="1173"/>
      <c r="R194" s="1172"/>
      <c r="S194" s="1173"/>
      <c r="T194" s="1174" t="s">
        <v>27</v>
      </c>
      <c r="U194" s="1173"/>
      <c r="V194" s="1173"/>
      <c r="W194" s="1173"/>
      <c r="X194" s="1173"/>
      <c r="Y194" s="1173"/>
      <c r="Z194" s="1173"/>
      <c r="AA194" s="1173"/>
      <c r="AB194" s="1172" t="s">
        <v>305</v>
      </c>
      <c r="AC194" s="1173"/>
      <c r="AD194" s="1173"/>
      <c r="AE194" s="1173"/>
      <c r="AF194" s="1173"/>
      <c r="AG194" s="1172" t="s">
        <v>306</v>
      </c>
      <c r="AH194" s="1173"/>
      <c r="AI194" s="1173"/>
      <c r="AJ194" s="498" t="s">
        <v>335</v>
      </c>
      <c r="AK194" s="1175" t="s">
        <v>353</v>
      </c>
      <c r="AL194" s="1173"/>
      <c r="AM194" s="1173"/>
      <c r="AN194" s="1173"/>
      <c r="AO194" s="1173"/>
      <c r="AP194" s="1173"/>
      <c r="AQ194" s="499">
        <v>5000000000</v>
      </c>
      <c r="AR194" s="499">
        <v>5000000000</v>
      </c>
      <c r="AS194" s="568">
        <v>0</v>
      </c>
      <c r="AT194" s="613">
        <v>0</v>
      </c>
      <c r="AU194" s="499">
        <v>5000000000</v>
      </c>
      <c r="AV194" s="499">
        <v>0</v>
      </c>
      <c r="AW194" s="613">
        <v>25907273.640000001</v>
      </c>
      <c r="AX194" s="499">
        <v>4974092726.3599997</v>
      </c>
      <c r="AY194" s="499">
        <v>25907273.640000001</v>
      </c>
      <c r="AZ194" s="513">
        <v>0</v>
      </c>
      <c r="BA194" s="499">
        <v>25907273.640000001</v>
      </c>
      <c r="BB194" s="513">
        <v>0</v>
      </c>
      <c r="BC194" s="499">
        <v>0</v>
      </c>
    </row>
    <row r="195" spans="1:55" s="500" customFormat="1" ht="12.75" hidden="1" x14ac:dyDescent="0.2">
      <c r="A195" s="521" t="str">
        <f t="shared" si="9"/>
        <v>C15</v>
      </c>
      <c r="B195" s="1172" t="s">
        <v>119</v>
      </c>
      <c r="C195" s="1173"/>
      <c r="D195" s="1172"/>
      <c r="E195" s="1173"/>
      <c r="F195" s="1172"/>
      <c r="G195" s="1173"/>
      <c r="H195" s="1172"/>
      <c r="I195" s="1173"/>
      <c r="J195" s="1172"/>
      <c r="K195" s="1173"/>
      <c r="L195" s="1173"/>
      <c r="M195" s="1172"/>
      <c r="N195" s="1173"/>
      <c r="O195" s="1173"/>
      <c r="P195" s="1172"/>
      <c r="Q195" s="1173"/>
      <c r="R195" s="1172"/>
      <c r="S195" s="1173"/>
      <c r="T195" s="1174" t="s">
        <v>27</v>
      </c>
      <c r="U195" s="1173"/>
      <c r="V195" s="1173"/>
      <c r="W195" s="1173"/>
      <c r="X195" s="1173"/>
      <c r="Y195" s="1173"/>
      <c r="Z195" s="1173"/>
      <c r="AA195" s="1173"/>
      <c r="AB195" s="1172" t="s">
        <v>305</v>
      </c>
      <c r="AC195" s="1173"/>
      <c r="AD195" s="1173"/>
      <c r="AE195" s="1173"/>
      <c r="AF195" s="1173"/>
      <c r="AG195" s="1172" t="s">
        <v>306</v>
      </c>
      <c r="AH195" s="1173"/>
      <c r="AI195" s="1173"/>
      <c r="AJ195" s="498" t="s">
        <v>318</v>
      </c>
      <c r="AK195" s="1175" t="s">
        <v>455</v>
      </c>
      <c r="AL195" s="1173"/>
      <c r="AM195" s="1173"/>
      <c r="AN195" s="1173"/>
      <c r="AO195" s="1173"/>
      <c r="AP195" s="1173"/>
      <c r="AQ195" s="499">
        <v>2815325822</v>
      </c>
      <c r="AR195" s="499">
        <v>471600000</v>
      </c>
      <c r="AS195" s="568">
        <v>2343725822</v>
      </c>
      <c r="AT195" s="613">
        <v>0</v>
      </c>
      <c r="AU195" s="499">
        <v>328800000</v>
      </c>
      <c r="AV195" s="499">
        <v>142800000</v>
      </c>
      <c r="AW195" s="613">
        <v>0</v>
      </c>
      <c r="AX195" s="499">
        <v>328800000</v>
      </c>
      <c r="AY195" s="499">
        <v>0</v>
      </c>
      <c r="AZ195" s="513">
        <v>0</v>
      </c>
      <c r="BA195" s="499">
        <v>0</v>
      </c>
      <c r="BB195" s="513">
        <v>0</v>
      </c>
      <c r="BC195" s="499">
        <v>0</v>
      </c>
    </row>
    <row r="196" spans="1:55" s="412" customFormat="1" ht="13.5" x14ac:dyDescent="0.2">
      <c r="A196" s="521" t="str">
        <f t="shared" si="9"/>
        <v>C250210</v>
      </c>
      <c r="B196" s="1183" t="s">
        <v>119</v>
      </c>
      <c r="C196" s="1184"/>
      <c r="D196" s="1183" t="s">
        <v>354</v>
      </c>
      <c r="E196" s="1184"/>
      <c r="F196" s="1183"/>
      <c r="G196" s="1184"/>
      <c r="H196" s="1183"/>
      <c r="I196" s="1184"/>
      <c r="J196" s="1183"/>
      <c r="K196" s="1184"/>
      <c r="L196" s="1184"/>
      <c r="M196" s="1183"/>
      <c r="N196" s="1184"/>
      <c r="O196" s="1184"/>
      <c r="P196" s="1183"/>
      <c r="Q196" s="1184"/>
      <c r="R196" s="1183"/>
      <c r="S196" s="1184"/>
      <c r="T196" s="1187" t="s">
        <v>355</v>
      </c>
      <c r="U196" s="1184"/>
      <c r="V196" s="1184"/>
      <c r="W196" s="1184"/>
      <c r="X196" s="1184"/>
      <c r="Y196" s="1184"/>
      <c r="Z196" s="1184"/>
      <c r="AA196" s="1184"/>
      <c r="AB196" s="1183" t="s">
        <v>305</v>
      </c>
      <c r="AC196" s="1184"/>
      <c r="AD196" s="1184"/>
      <c r="AE196" s="1184"/>
      <c r="AF196" s="1184"/>
      <c r="AG196" s="1183" t="s">
        <v>306</v>
      </c>
      <c r="AH196" s="1184"/>
      <c r="AI196" s="1184"/>
      <c r="AJ196" s="510" t="s">
        <v>85</v>
      </c>
      <c r="AK196" s="1190" t="s">
        <v>307</v>
      </c>
      <c r="AL196" s="1184"/>
      <c r="AM196" s="1184"/>
      <c r="AN196" s="1184"/>
      <c r="AO196" s="1184"/>
      <c r="AP196" s="1184"/>
      <c r="AQ196" s="511">
        <v>15500000000</v>
      </c>
      <c r="AR196" s="511">
        <v>12076604924</v>
      </c>
      <c r="AS196" s="573">
        <v>3123395076</v>
      </c>
      <c r="AT196" s="618">
        <v>1750000000</v>
      </c>
      <c r="AU196" s="511">
        <v>9326181711</v>
      </c>
      <c r="AV196" s="511">
        <v>2750423213</v>
      </c>
      <c r="AW196" s="618">
        <v>3160725912</v>
      </c>
      <c r="AX196" s="511">
        <v>6165455799</v>
      </c>
      <c r="AY196" s="511">
        <v>3074654423</v>
      </c>
      <c r="AZ196" s="511">
        <v>86071489</v>
      </c>
      <c r="BA196" s="511">
        <v>3074654423</v>
      </c>
      <c r="BB196" s="512">
        <v>0</v>
      </c>
      <c r="BC196" s="511">
        <v>1718802</v>
      </c>
    </row>
    <row r="197" spans="1:55" s="412" customFormat="1" ht="13.5" x14ac:dyDescent="0.2">
      <c r="A197" s="521" t="str">
        <f t="shared" si="9"/>
        <v>C250215</v>
      </c>
      <c r="B197" s="1183" t="s">
        <v>119</v>
      </c>
      <c r="C197" s="1184"/>
      <c r="D197" s="1183" t="s">
        <v>354</v>
      </c>
      <c r="E197" s="1184"/>
      <c r="F197" s="1183"/>
      <c r="G197" s="1184"/>
      <c r="H197" s="1183"/>
      <c r="I197" s="1184"/>
      <c r="J197" s="1183"/>
      <c r="K197" s="1184"/>
      <c r="L197" s="1184"/>
      <c r="M197" s="1183"/>
      <c r="N197" s="1184"/>
      <c r="O197" s="1184"/>
      <c r="P197" s="1183"/>
      <c r="Q197" s="1184"/>
      <c r="R197" s="1183"/>
      <c r="S197" s="1184"/>
      <c r="T197" s="1187" t="s">
        <v>355</v>
      </c>
      <c r="U197" s="1184"/>
      <c r="V197" s="1184"/>
      <c r="W197" s="1184"/>
      <c r="X197" s="1184"/>
      <c r="Y197" s="1184"/>
      <c r="Z197" s="1184"/>
      <c r="AA197" s="1184"/>
      <c r="AB197" s="1183" t="s">
        <v>305</v>
      </c>
      <c r="AC197" s="1184"/>
      <c r="AD197" s="1184"/>
      <c r="AE197" s="1184"/>
      <c r="AF197" s="1184"/>
      <c r="AG197" s="1183" t="s">
        <v>306</v>
      </c>
      <c r="AH197" s="1184"/>
      <c r="AI197" s="1184"/>
      <c r="AJ197" s="510" t="s">
        <v>318</v>
      </c>
      <c r="AK197" s="1190" t="s">
        <v>455</v>
      </c>
      <c r="AL197" s="1184"/>
      <c r="AM197" s="1184"/>
      <c r="AN197" s="1184"/>
      <c r="AO197" s="1184"/>
      <c r="AP197" s="1184"/>
      <c r="AQ197" s="511">
        <v>2815325822</v>
      </c>
      <c r="AR197" s="511">
        <v>471600000</v>
      </c>
      <c r="AS197" s="573">
        <v>2343725822</v>
      </c>
      <c r="AT197" s="619">
        <v>0</v>
      </c>
      <c r="AU197" s="511">
        <v>328800000</v>
      </c>
      <c r="AV197" s="511">
        <v>142800000</v>
      </c>
      <c r="AW197" s="619">
        <v>0</v>
      </c>
      <c r="AX197" s="511">
        <v>328800000</v>
      </c>
      <c r="AY197" s="512">
        <v>0</v>
      </c>
      <c r="AZ197" s="512">
        <v>0</v>
      </c>
      <c r="BA197" s="512">
        <v>0</v>
      </c>
      <c r="BB197" s="512">
        <v>0</v>
      </c>
      <c r="BC197" s="512">
        <v>0</v>
      </c>
    </row>
    <row r="198" spans="1:55" s="412" customFormat="1" ht="13.5" x14ac:dyDescent="0.2">
      <c r="A198" s="521" t="str">
        <f t="shared" si="9"/>
        <v>C2502100010</v>
      </c>
      <c r="B198" s="1183" t="s">
        <v>119</v>
      </c>
      <c r="C198" s="1184"/>
      <c r="D198" s="1183" t="s">
        <v>354</v>
      </c>
      <c r="E198" s="1184"/>
      <c r="F198" s="1183" t="s">
        <v>356</v>
      </c>
      <c r="G198" s="1184"/>
      <c r="H198" s="1183"/>
      <c r="I198" s="1184"/>
      <c r="J198" s="1183"/>
      <c r="K198" s="1184"/>
      <c r="L198" s="1184"/>
      <c r="M198" s="1183"/>
      <c r="N198" s="1184"/>
      <c r="O198" s="1184"/>
      <c r="P198" s="1183"/>
      <c r="Q198" s="1184"/>
      <c r="R198" s="1183"/>
      <c r="S198" s="1184"/>
      <c r="T198" s="1187" t="s">
        <v>357</v>
      </c>
      <c r="U198" s="1184"/>
      <c r="V198" s="1184"/>
      <c r="W198" s="1184"/>
      <c r="X198" s="1184"/>
      <c r="Y198" s="1184"/>
      <c r="Z198" s="1184"/>
      <c r="AA198" s="1184"/>
      <c r="AB198" s="1183" t="s">
        <v>305</v>
      </c>
      <c r="AC198" s="1184"/>
      <c r="AD198" s="1184"/>
      <c r="AE198" s="1184"/>
      <c r="AF198" s="1184"/>
      <c r="AG198" s="1183" t="s">
        <v>306</v>
      </c>
      <c r="AH198" s="1184"/>
      <c r="AI198" s="1184"/>
      <c r="AJ198" s="510" t="s">
        <v>85</v>
      </c>
      <c r="AK198" s="1190" t="s">
        <v>307</v>
      </c>
      <c r="AL198" s="1184"/>
      <c r="AM198" s="1184"/>
      <c r="AN198" s="1184"/>
      <c r="AO198" s="1184"/>
      <c r="AP198" s="1184"/>
      <c r="AQ198" s="511">
        <v>15500000000</v>
      </c>
      <c r="AR198" s="511">
        <v>12076604924</v>
      </c>
      <c r="AS198" s="573">
        <v>3123395076</v>
      </c>
      <c r="AT198" s="618">
        <v>1750000000</v>
      </c>
      <c r="AU198" s="511">
        <v>9326181711</v>
      </c>
      <c r="AV198" s="511">
        <v>2750423213</v>
      </c>
      <c r="AW198" s="618">
        <v>3160725912</v>
      </c>
      <c r="AX198" s="511">
        <v>6165455799</v>
      </c>
      <c r="AY198" s="511">
        <v>3074654423</v>
      </c>
      <c r="AZ198" s="511">
        <v>86071489</v>
      </c>
      <c r="BA198" s="511">
        <v>3074654423</v>
      </c>
      <c r="BB198" s="512">
        <v>0</v>
      </c>
      <c r="BC198" s="511">
        <v>1718802</v>
      </c>
    </row>
    <row r="199" spans="1:55" s="412" customFormat="1" ht="13.5" x14ac:dyDescent="0.2">
      <c r="A199" s="521" t="str">
        <f t="shared" si="9"/>
        <v>C2502100015</v>
      </c>
      <c r="B199" s="1183" t="s">
        <v>119</v>
      </c>
      <c r="C199" s="1184"/>
      <c r="D199" s="1183" t="s">
        <v>354</v>
      </c>
      <c r="E199" s="1184"/>
      <c r="F199" s="1183" t="s">
        <v>356</v>
      </c>
      <c r="G199" s="1184"/>
      <c r="H199" s="1183"/>
      <c r="I199" s="1184"/>
      <c r="J199" s="1183"/>
      <c r="K199" s="1184"/>
      <c r="L199" s="1184"/>
      <c r="M199" s="1183"/>
      <c r="N199" s="1184"/>
      <c r="O199" s="1184"/>
      <c r="P199" s="1183"/>
      <c r="Q199" s="1184"/>
      <c r="R199" s="1183"/>
      <c r="S199" s="1184"/>
      <c r="T199" s="1187" t="s">
        <v>357</v>
      </c>
      <c r="U199" s="1184"/>
      <c r="V199" s="1184"/>
      <c r="W199" s="1184"/>
      <c r="X199" s="1184"/>
      <c r="Y199" s="1184"/>
      <c r="Z199" s="1184"/>
      <c r="AA199" s="1184"/>
      <c r="AB199" s="1183" t="s">
        <v>305</v>
      </c>
      <c r="AC199" s="1184"/>
      <c r="AD199" s="1184"/>
      <c r="AE199" s="1184"/>
      <c r="AF199" s="1184"/>
      <c r="AG199" s="1183" t="s">
        <v>306</v>
      </c>
      <c r="AH199" s="1184"/>
      <c r="AI199" s="1184"/>
      <c r="AJ199" s="510" t="s">
        <v>318</v>
      </c>
      <c r="AK199" s="1190" t="s">
        <v>455</v>
      </c>
      <c r="AL199" s="1184"/>
      <c r="AM199" s="1184"/>
      <c r="AN199" s="1184"/>
      <c r="AO199" s="1184"/>
      <c r="AP199" s="1184"/>
      <c r="AQ199" s="511">
        <v>2815325822</v>
      </c>
      <c r="AR199" s="511">
        <v>471600000</v>
      </c>
      <c r="AS199" s="573">
        <v>2343725822</v>
      </c>
      <c r="AT199" s="619">
        <v>0</v>
      </c>
      <c r="AU199" s="511">
        <v>328800000</v>
      </c>
      <c r="AV199" s="511">
        <v>142800000</v>
      </c>
      <c r="AW199" s="619">
        <v>0</v>
      </c>
      <c r="AX199" s="511">
        <v>328800000</v>
      </c>
      <c r="AY199" s="512">
        <v>0</v>
      </c>
      <c r="AZ199" s="512">
        <v>0</v>
      </c>
      <c r="BA199" s="512">
        <v>0</v>
      </c>
      <c r="BB199" s="512">
        <v>0</v>
      </c>
      <c r="BC199" s="512">
        <v>0</v>
      </c>
    </row>
    <row r="200" spans="1:55" s="628" customFormat="1" ht="13.5" x14ac:dyDescent="0.2">
      <c r="A200" s="628" t="str">
        <f t="shared" si="9"/>
        <v>C25021000110</v>
      </c>
      <c r="B200" s="1203" t="s">
        <v>119</v>
      </c>
      <c r="C200" s="1204"/>
      <c r="D200" s="1203" t="s">
        <v>354</v>
      </c>
      <c r="E200" s="1204"/>
      <c r="F200" s="1203" t="s">
        <v>356</v>
      </c>
      <c r="G200" s="1204"/>
      <c r="H200" s="1203" t="s">
        <v>311</v>
      </c>
      <c r="I200" s="1204"/>
      <c r="J200" s="1203"/>
      <c r="K200" s="1204"/>
      <c r="L200" s="1204"/>
      <c r="M200" s="1203"/>
      <c r="N200" s="1204"/>
      <c r="O200" s="1204"/>
      <c r="P200" s="1203"/>
      <c r="Q200" s="1204"/>
      <c r="R200" s="1203"/>
      <c r="S200" s="1204"/>
      <c r="T200" s="1206" t="s">
        <v>269</v>
      </c>
      <c r="U200" s="1204"/>
      <c r="V200" s="1204"/>
      <c r="W200" s="1204"/>
      <c r="X200" s="1204"/>
      <c r="Y200" s="1204"/>
      <c r="Z200" s="1204"/>
      <c r="AA200" s="1204"/>
      <c r="AB200" s="1203" t="s">
        <v>305</v>
      </c>
      <c r="AC200" s="1204"/>
      <c r="AD200" s="1204"/>
      <c r="AE200" s="1204"/>
      <c r="AF200" s="1204"/>
      <c r="AG200" s="1203" t="s">
        <v>306</v>
      </c>
      <c r="AH200" s="1204"/>
      <c r="AI200" s="1204"/>
      <c r="AJ200" s="629" t="s">
        <v>85</v>
      </c>
      <c r="AK200" s="1205" t="s">
        <v>307</v>
      </c>
      <c r="AL200" s="1204"/>
      <c r="AM200" s="1204"/>
      <c r="AN200" s="1204"/>
      <c r="AO200" s="1204"/>
      <c r="AP200" s="1204"/>
      <c r="AQ200" s="575">
        <v>1300000000</v>
      </c>
      <c r="AR200" s="575">
        <v>1101000000</v>
      </c>
      <c r="AS200" s="575">
        <v>199000000</v>
      </c>
      <c r="AT200" s="575">
        <v>400000000</v>
      </c>
      <c r="AU200" s="575">
        <v>465210219</v>
      </c>
      <c r="AV200" s="575">
        <v>635789781</v>
      </c>
      <c r="AW200" s="575">
        <v>40154059</v>
      </c>
      <c r="AX200" s="575">
        <v>425056160</v>
      </c>
      <c r="AY200" s="575">
        <v>38686450</v>
      </c>
      <c r="AZ200" s="575">
        <v>1467609</v>
      </c>
      <c r="BA200" s="575">
        <v>38686450</v>
      </c>
      <c r="BB200" s="576">
        <v>0</v>
      </c>
      <c r="BC200" s="576">
        <v>0</v>
      </c>
    </row>
    <row r="201" spans="1:55" s="412" customFormat="1" ht="13.5" x14ac:dyDescent="0.2">
      <c r="A201" s="521" t="str">
        <f t="shared" si="9"/>
        <v>C25021000115</v>
      </c>
      <c r="B201" s="1183" t="s">
        <v>119</v>
      </c>
      <c r="C201" s="1184"/>
      <c r="D201" s="1183" t="s">
        <v>354</v>
      </c>
      <c r="E201" s="1184"/>
      <c r="F201" s="1183" t="s">
        <v>356</v>
      </c>
      <c r="G201" s="1184"/>
      <c r="H201" s="1183" t="s">
        <v>311</v>
      </c>
      <c r="I201" s="1184"/>
      <c r="J201" s="1183"/>
      <c r="K201" s="1184"/>
      <c r="L201" s="1184"/>
      <c r="M201" s="1183"/>
      <c r="N201" s="1184"/>
      <c r="O201" s="1184"/>
      <c r="P201" s="1183"/>
      <c r="Q201" s="1184"/>
      <c r="R201" s="1183"/>
      <c r="S201" s="1184"/>
      <c r="T201" s="1187" t="s">
        <v>269</v>
      </c>
      <c r="U201" s="1184"/>
      <c r="V201" s="1184"/>
      <c r="W201" s="1184"/>
      <c r="X201" s="1184"/>
      <c r="Y201" s="1184"/>
      <c r="Z201" s="1184"/>
      <c r="AA201" s="1184"/>
      <c r="AB201" s="1183" t="s">
        <v>305</v>
      </c>
      <c r="AC201" s="1184"/>
      <c r="AD201" s="1184"/>
      <c r="AE201" s="1184"/>
      <c r="AF201" s="1184"/>
      <c r="AG201" s="1183" t="s">
        <v>306</v>
      </c>
      <c r="AH201" s="1184"/>
      <c r="AI201" s="1184"/>
      <c r="AJ201" s="510" t="s">
        <v>318</v>
      </c>
      <c r="AK201" s="1190" t="s">
        <v>455</v>
      </c>
      <c r="AL201" s="1184"/>
      <c r="AM201" s="1184"/>
      <c r="AN201" s="1184"/>
      <c r="AO201" s="1184"/>
      <c r="AP201" s="1184"/>
      <c r="AQ201" s="511">
        <v>2815325822</v>
      </c>
      <c r="AR201" s="511">
        <v>471600000</v>
      </c>
      <c r="AS201" s="573">
        <v>2343725822</v>
      </c>
      <c r="AT201" s="619">
        <v>0</v>
      </c>
      <c r="AU201" s="511">
        <v>328800000</v>
      </c>
      <c r="AV201" s="511">
        <v>142800000</v>
      </c>
      <c r="AW201" s="619">
        <v>0</v>
      </c>
      <c r="AX201" s="511">
        <v>328800000</v>
      </c>
      <c r="AY201" s="512">
        <v>0</v>
      </c>
      <c r="AZ201" s="512">
        <v>0</v>
      </c>
      <c r="BA201" s="512">
        <v>0</v>
      </c>
      <c r="BB201" s="512">
        <v>0</v>
      </c>
      <c r="BC201" s="512">
        <v>0</v>
      </c>
    </row>
    <row r="202" spans="1:55" s="412" customFormat="1" ht="13.5" x14ac:dyDescent="0.2">
      <c r="A202" s="521" t="str">
        <f t="shared" si="9"/>
        <v>C250210001010</v>
      </c>
      <c r="B202" s="1183" t="s">
        <v>119</v>
      </c>
      <c r="C202" s="1184"/>
      <c r="D202" s="1183" t="s">
        <v>354</v>
      </c>
      <c r="E202" s="1184"/>
      <c r="F202" s="1183" t="s">
        <v>356</v>
      </c>
      <c r="G202" s="1184"/>
      <c r="H202" s="1183" t="s">
        <v>311</v>
      </c>
      <c r="I202" s="1184"/>
      <c r="J202" s="1183" t="s">
        <v>312</v>
      </c>
      <c r="K202" s="1184"/>
      <c r="L202" s="1184"/>
      <c r="M202" s="1183"/>
      <c r="N202" s="1184"/>
      <c r="O202" s="1184"/>
      <c r="P202" s="1183"/>
      <c r="Q202" s="1184"/>
      <c r="R202" s="1183"/>
      <c r="S202" s="1184"/>
      <c r="T202" s="1187" t="s">
        <v>269</v>
      </c>
      <c r="U202" s="1184"/>
      <c r="V202" s="1184"/>
      <c r="W202" s="1184"/>
      <c r="X202" s="1184"/>
      <c r="Y202" s="1184"/>
      <c r="Z202" s="1184"/>
      <c r="AA202" s="1184"/>
      <c r="AB202" s="1183" t="s">
        <v>305</v>
      </c>
      <c r="AC202" s="1184"/>
      <c r="AD202" s="1184"/>
      <c r="AE202" s="1184"/>
      <c r="AF202" s="1184"/>
      <c r="AG202" s="1183" t="s">
        <v>306</v>
      </c>
      <c r="AH202" s="1184"/>
      <c r="AI202" s="1184"/>
      <c r="AJ202" s="510" t="s">
        <v>85</v>
      </c>
      <c r="AK202" s="1190" t="s">
        <v>307</v>
      </c>
      <c r="AL202" s="1184"/>
      <c r="AM202" s="1184"/>
      <c r="AN202" s="1184"/>
      <c r="AO202" s="1184"/>
      <c r="AP202" s="1184"/>
      <c r="AQ202" s="511">
        <v>1300000000</v>
      </c>
      <c r="AR202" s="511">
        <v>1101000000</v>
      </c>
      <c r="AS202" s="573">
        <v>199000000</v>
      </c>
      <c r="AT202" s="619">
        <v>0</v>
      </c>
      <c r="AU202" s="511">
        <v>465210219</v>
      </c>
      <c r="AV202" s="511">
        <v>635789781</v>
      </c>
      <c r="AW202" s="618">
        <v>40154059</v>
      </c>
      <c r="AX202" s="511">
        <v>425056160</v>
      </c>
      <c r="AY202" s="511">
        <v>38686450</v>
      </c>
      <c r="AZ202" s="511">
        <v>1467609</v>
      </c>
      <c r="BA202" s="511">
        <v>38686450</v>
      </c>
      <c r="BB202" s="512">
        <v>0</v>
      </c>
      <c r="BC202" s="512">
        <v>0</v>
      </c>
    </row>
    <row r="203" spans="1:55" s="412" customFormat="1" ht="13.5" x14ac:dyDescent="0.2">
      <c r="A203" s="521" t="str">
        <f t="shared" si="9"/>
        <v>C250210001015</v>
      </c>
      <c r="B203" s="1183" t="s">
        <v>119</v>
      </c>
      <c r="C203" s="1184"/>
      <c r="D203" s="1183" t="s">
        <v>354</v>
      </c>
      <c r="E203" s="1184"/>
      <c r="F203" s="1183" t="s">
        <v>356</v>
      </c>
      <c r="G203" s="1184"/>
      <c r="H203" s="1183" t="s">
        <v>311</v>
      </c>
      <c r="I203" s="1184"/>
      <c r="J203" s="1183" t="s">
        <v>312</v>
      </c>
      <c r="K203" s="1184"/>
      <c r="L203" s="1184"/>
      <c r="M203" s="1183"/>
      <c r="N203" s="1184"/>
      <c r="O203" s="1184"/>
      <c r="P203" s="1183"/>
      <c r="Q203" s="1184"/>
      <c r="R203" s="1183"/>
      <c r="S203" s="1184"/>
      <c r="T203" s="1187" t="s">
        <v>269</v>
      </c>
      <c r="U203" s="1184"/>
      <c r="V203" s="1184"/>
      <c r="W203" s="1184"/>
      <c r="X203" s="1184"/>
      <c r="Y203" s="1184"/>
      <c r="Z203" s="1184"/>
      <c r="AA203" s="1184"/>
      <c r="AB203" s="1183" t="s">
        <v>305</v>
      </c>
      <c r="AC203" s="1184"/>
      <c r="AD203" s="1184"/>
      <c r="AE203" s="1184"/>
      <c r="AF203" s="1184"/>
      <c r="AG203" s="1183" t="s">
        <v>306</v>
      </c>
      <c r="AH203" s="1184"/>
      <c r="AI203" s="1184"/>
      <c r="AJ203" s="510" t="s">
        <v>318</v>
      </c>
      <c r="AK203" s="1190" t="s">
        <v>455</v>
      </c>
      <c r="AL203" s="1184"/>
      <c r="AM203" s="1184"/>
      <c r="AN203" s="1184"/>
      <c r="AO203" s="1184"/>
      <c r="AP203" s="1184"/>
      <c r="AQ203" s="511">
        <v>2815325822</v>
      </c>
      <c r="AR203" s="511">
        <v>471600000</v>
      </c>
      <c r="AS203" s="573">
        <v>2343725822</v>
      </c>
      <c r="AT203" s="619">
        <v>0</v>
      </c>
      <c r="AU203" s="511">
        <v>328800000</v>
      </c>
      <c r="AV203" s="511">
        <v>142800000</v>
      </c>
      <c r="AW203" s="619">
        <v>0</v>
      </c>
      <c r="AX203" s="511">
        <v>328800000</v>
      </c>
      <c r="AY203" s="512">
        <v>0</v>
      </c>
      <c r="AZ203" s="512">
        <v>0</v>
      </c>
      <c r="BA203" s="512">
        <v>0</v>
      </c>
      <c r="BB203" s="512">
        <v>0</v>
      </c>
      <c r="BC203" s="512">
        <v>0</v>
      </c>
    </row>
    <row r="204" spans="1:55" s="412" customFormat="1" ht="13.5" x14ac:dyDescent="0.2">
      <c r="A204" s="521" t="str">
        <f t="shared" si="9"/>
        <v>C2502100010210</v>
      </c>
      <c r="B204" s="1183" t="s">
        <v>119</v>
      </c>
      <c r="C204" s="1184"/>
      <c r="D204" s="1183" t="s">
        <v>354</v>
      </c>
      <c r="E204" s="1184"/>
      <c r="F204" s="1183" t="s">
        <v>356</v>
      </c>
      <c r="G204" s="1184"/>
      <c r="H204" s="1183" t="s">
        <v>311</v>
      </c>
      <c r="I204" s="1184"/>
      <c r="J204" s="1183" t="s">
        <v>312</v>
      </c>
      <c r="K204" s="1184"/>
      <c r="L204" s="1184"/>
      <c r="M204" s="1183" t="s">
        <v>314</v>
      </c>
      <c r="N204" s="1184"/>
      <c r="O204" s="1184"/>
      <c r="P204" s="1183"/>
      <c r="Q204" s="1184"/>
      <c r="R204" s="1183"/>
      <c r="S204" s="1184"/>
      <c r="T204" s="1187" t="s">
        <v>358</v>
      </c>
      <c r="U204" s="1184"/>
      <c r="V204" s="1184"/>
      <c r="W204" s="1184"/>
      <c r="X204" s="1184"/>
      <c r="Y204" s="1184"/>
      <c r="Z204" s="1184"/>
      <c r="AA204" s="1184"/>
      <c r="AB204" s="1183" t="s">
        <v>305</v>
      </c>
      <c r="AC204" s="1184"/>
      <c r="AD204" s="1184"/>
      <c r="AE204" s="1184"/>
      <c r="AF204" s="1184"/>
      <c r="AG204" s="1183" t="s">
        <v>306</v>
      </c>
      <c r="AH204" s="1184"/>
      <c r="AI204" s="1184"/>
      <c r="AJ204" s="510" t="s">
        <v>85</v>
      </c>
      <c r="AK204" s="1190" t="s">
        <v>307</v>
      </c>
      <c r="AL204" s="1184"/>
      <c r="AM204" s="1184"/>
      <c r="AN204" s="1184"/>
      <c r="AO204" s="1184"/>
      <c r="AP204" s="1184"/>
      <c r="AQ204" s="511">
        <v>1300000000</v>
      </c>
      <c r="AR204" s="511">
        <v>1101000000</v>
      </c>
      <c r="AS204" s="573">
        <v>199000000</v>
      </c>
      <c r="AT204" s="619">
        <v>0</v>
      </c>
      <c r="AU204" s="511">
        <v>465210219</v>
      </c>
      <c r="AV204" s="511">
        <v>635789781</v>
      </c>
      <c r="AW204" s="618">
        <v>40154059</v>
      </c>
      <c r="AX204" s="511">
        <v>425056160</v>
      </c>
      <c r="AY204" s="511">
        <v>38686450</v>
      </c>
      <c r="AZ204" s="511">
        <v>1467609</v>
      </c>
      <c r="BA204" s="511">
        <v>38686450</v>
      </c>
      <c r="BB204" s="512">
        <v>0</v>
      </c>
      <c r="BC204" s="512">
        <v>0</v>
      </c>
    </row>
    <row r="205" spans="1:55" s="412" customFormat="1" ht="13.5" x14ac:dyDescent="0.2">
      <c r="A205" s="521" t="str">
        <f t="shared" si="9"/>
        <v>C25021000102110</v>
      </c>
      <c r="B205" s="1194" t="s">
        <v>119</v>
      </c>
      <c r="C205" s="1184"/>
      <c r="D205" s="1194" t="s">
        <v>354</v>
      </c>
      <c r="E205" s="1184"/>
      <c r="F205" s="1194" t="s">
        <v>356</v>
      </c>
      <c r="G205" s="1184"/>
      <c r="H205" s="1194" t="s">
        <v>311</v>
      </c>
      <c r="I205" s="1184"/>
      <c r="J205" s="1194" t="s">
        <v>312</v>
      </c>
      <c r="K205" s="1184"/>
      <c r="L205" s="1184"/>
      <c r="M205" s="1194" t="s">
        <v>314</v>
      </c>
      <c r="N205" s="1184"/>
      <c r="O205" s="1184"/>
      <c r="P205" s="1194" t="s">
        <v>311</v>
      </c>
      <c r="Q205" s="1184"/>
      <c r="R205" s="1194"/>
      <c r="S205" s="1184"/>
      <c r="T205" s="1197" t="s">
        <v>364</v>
      </c>
      <c r="U205" s="1184"/>
      <c r="V205" s="1184"/>
      <c r="W205" s="1184"/>
      <c r="X205" s="1184"/>
      <c r="Y205" s="1184"/>
      <c r="Z205" s="1184"/>
      <c r="AA205" s="1184"/>
      <c r="AB205" s="1194" t="s">
        <v>305</v>
      </c>
      <c r="AC205" s="1184"/>
      <c r="AD205" s="1184"/>
      <c r="AE205" s="1184"/>
      <c r="AF205" s="1184"/>
      <c r="AG205" s="1194" t="s">
        <v>306</v>
      </c>
      <c r="AH205" s="1184"/>
      <c r="AI205" s="1184"/>
      <c r="AJ205" s="514" t="s">
        <v>85</v>
      </c>
      <c r="AK205" s="1195" t="s">
        <v>307</v>
      </c>
      <c r="AL205" s="1184"/>
      <c r="AM205" s="1184"/>
      <c r="AN205" s="1184"/>
      <c r="AO205" s="1184"/>
      <c r="AP205" s="1184"/>
      <c r="AQ205" s="515">
        <v>197200000</v>
      </c>
      <c r="AR205" s="515">
        <v>90000000</v>
      </c>
      <c r="AS205" s="575">
        <v>107200000</v>
      </c>
      <c r="AT205" s="523">
        <v>0</v>
      </c>
      <c r="AU205" s="516">
        <v>0</v>
      </c>
      <c r="AV205" s="515">
        <v>90000000</v>
      </c>
      <c r="AW205" s="523">
        <v>0</v>
      </c>
      <c r="AX205" s="516">
        <v>0</v>
      </c>
      <c r="AY205" s="516">
        <v>0</v>
      </c>
      <c r="AZ205" s="516">
        <v>0</v>
      </c>
      <c r="BA205" s="516">
        <v>0</v>
      </c>
      <c r="BB205" s="516">
        <v>0</v>
      </c>
      <c r="BC205" s="516">
        <v>0</v>
      </c>
    </row>
    <row r="206" spans="1:55" s="412" customFormat="1" ht="13.5" x14ac:dyDescent="0.2">
      <c r="A206" s="521" t="str">
        <f t="shared" si="9"/>
        <v>C25021000102210</v>
      </c>
      <c r="B206" s="1194" t="s">
        <v>119</v>
      </c>
      <c r="C206" s="1184"/>
      <c r="D206" s="1194" t="s">
        <v>354</v>
      </c>
      <c r="E206" s="1184"/>
      <c r="F206" s="1194" t="s">
        <v>356</v>
      </c>
      <c r="G206" s="1184"/>
      <c r="H206" s="1194" t="s">
        <v>311</v>
      </c>
      <c r="I206" s="1184"/>
      <c r="J206" s="1194" t="s">
        <v>312</v>
      </c>
      <c r="K206" s="1184"/>
      <c r="L206" s="1184"/>
      <c r="M206" s="1194" t="s">
        <v>314</v>
      </c>
      <c r="N206" s="1184"/>
      <c r="O206" s="1184"/>
      <c r="P206" s="1194" t="s">
        <v>314</v>
      </c>
      <c r="Q206" s="1184"/>
      <c r="R206" s="1194"/>
      <c r="S206" s="1184"/>
      <c r="T206" s="1197" t="s">
        <v>359</v>
      </c>
      <c r="U206" s="1184"/>
      <c r="V206" s="1184"/>
      <c r="W206" s="1184"/>
      <c r="X206" s="1184"/>
      <c r="Y206" s="1184"/>
      <c r="Z206" s="1184"/>
      <c r="AA206" s="1184"/>
      <c r="AB206" s="1194" t="s">
        <v>305</v>
      </c>
      <c r="AC206" s="1184"/>
      <c r="AD206" s="1184"/>
      <c r="AE206" s="1184"/>
      <c r="AF206" s="1184"/>
      <c r="AG206" s="1194" t="s">
        <v>306</v>
      </c>
      <c r="AH206" s="1184"/>
      <c r="AI206" s="1184"/>
      <c r="AJ206" s="514" t="s">
        <v>85</v>
      </c>
      <c r="AK206" s="1195" t="s">
        <v>307</v>
      </c>
      <c r="AL206" s="1184"/>
      <c r="AM206" s="1184"/>
      <c r="AN206" s="1184"/>
      <c r="AO206" s="1184"/>
      <c r="AP206" s="1184"/>
      <c r="AQ206" s="515">
        <v>135600000</v>
      </c>
      <c r="AR206" s="515">
        <v>105000000</v>
      </c>
      <c r="AS206" s="575">
        <v>30600000</v>
      </c>
      <c r="AT206" s="523">
        <v>0</v>
      </c>
      <c r="AU206" s="515">
        <v>105000000</v>
      </c>
      <c r="AV206" s="516">
        <v>0</v>
      </c>
      <c r="AW206" s="522">
        <v>25000000</v>
      </c>
      <c r="AX206" s="515">
        <v>80000000</v>
      </c>
      <c r="AY206" s="515">
        <v>25000000</v>
      </c>
      <c r="AZ206" s="516">
        <v>0</v>
      </c>
      <c r="BA206" s="515">
        <v>25000000</v>
      </c>
      <c r="BB206" s="516">
        <v>0</v>
      </c>
      <c r="BC206" s="516">
        <v>0</v>
      </c>
    </row>
    <row r="207" spans="1:55" s="412" customFormat="1" ht="13.5" x14ac:dyDescent="0.2">
      <c r="A207" s="521" t="str">
        <f t="shared" si="9"/>
        <v>C25021000102310</v>
      </c>
      <c r="B207" s="1194" t="s">
        <v>119</v>
      </c>
      <c r="C207" s="1184"/>
      <c r="D207" s="1194" t="s">
        <v>354</v>
      </c>
      <c r="E207" s="1184"/>
      <c r="F207" s="1194" t="s">
        <v>356</v>
      </c>
      <c r="G207" s="1184"/>
      <c r="H207" s="1194" t="s">
        <v>311</v>
      </c>
      <c r="I207" s="1184"/>
      <c r="J207" s="1194" t="s">
        <v>312</v>
      </c>
      <c r="K207" s="1184"/>
      <c r="L207" s="1184"/>
      <c r="M207" s="1194" t="s">
        <v>314</v>
      </c>
      <c r="N207" s="1184"/>
      <c r="O207" s="1184"/>
      <c r="P207" s="1194" t="s">
        <v>321</v>
      </c>
      <c r="Q207" s="1184"/>
      <c r="R207" s="1194"/>
      <c r="S207" s="1184"/>
      <c r="T207" s="1197" t="s">
        <v>360</v>
      </c>
      <c r="U207" s="1184"/>
      <c r="V207" s="1184"/>
      <c r="W207" s="1184"/>
      <c r="X207" s="1184"/>
      <c r="Y207" s="1184"/>
      <c r="Z207" s="1184"/>
      <c r="AA207" s="1184"/>
      <c r="AB207" s="1194" t="s">
        <v>305</v>
      </c>
      <c r="AC207" s="1184"/>
      <c r="AD207" s="1184"/>
      <c r="AE207" s="1184"/>
      <c r="AF207" s="1184"/>
      <c r="AG207" s="1194" t="s">
        <v>306</v>
      </c>
      <c r="AH207" s="1184"/>
      <c r="AI207" s="1184"/>
      <c r="AJ207" s="514" t="s">
        <v>85</v>
      </c>
      <c r="AK207" s="1195" t="s">
        <v>307</v>
      </c>
      <c r="AL207" s="1184"/>
      <c r="AM207" s="1184"/>
      <c r="AN207" s="1184"/>
      <c r="AO207" s="1184"/>
      <c r="AP207" s="1184"/>
      <c r="AQ207" s="515">
        <v>341600000</v>
      </c>
      <c r="AR207" s="515">
        <v>341600000</v>
      </c>
      <c r="AS207" s="576">
        <v>0</v>
      </c>
      <c r="AT207" s="523">
        <v>0</v>
      </c>
      <c r="AU207" s="515">
        <v>341600000</v>
      </c>
      <c r="AV207" s="516">
        <v>0</v>
      </c>
      <c r="AW207" s="522">
        <v>5055867</v>
      </c>
      <c r="AX207" s="515">
        <v>336544133</v>
      </c>
      <c r="AY207" s="515">
        <v>5055867</v>
      </c>
      <c r="AZ207" s="516">
        <v>0</v>
      </c>
      <c r="BA207" s="515">
        <v>5055867</v>
      </c>
      <c r="BB207" s="516">
        <v>0</v>
      </c>
      <c r="BC207" s="516">
        <v>0</v>
      </c>
    </row>
    <row r="208" spans="1:55" s="412" customFormat="1" ht="13.5" x14ac:dyDescent="0.2">
      <c r="A208" s="521" t="str">
        <f t="shared" si="9"/>
        <v>C25021000102410</v>
      </c>
      <c r="B208" s="1194" t="s">
        <v>119</v>
      </c>
      <c r="C208" s="1184"/>
      <c r="D208" s="1194" t="s">
        <v>354</v>
      </c>
      <c r="E208" s="1184"/>
      <c r="F208" s="1194" t="s">
        <v>356</v>
      </c>
      <c r="G208" s="1184"/>
      <c r="H208" s="1194" t="s">
        <v>311</v>
      </c>
      <c r="I208" s="1184"/>
      <c r="J208" s="1194" t="s">
        <v>312</v>
      </c>
      <c r="K208" s="1184"/>
      <c r="L208" s="1184"/>
      <c r="M208" s="1194" t="s">
        <v>314</v>
      </c>
      <c r="N208" s="1184"/>
      <c r="O208" s="1184"/>
      <c r="P208" s="1194" t="s">
        <v>315</v>
      </c>
      <c r="Q208" s="1184"/>
      <c r="R208" s="1194"/>
      <c r="S208" s="1184"/>
      <c r="T208" s="1197" t="s">
        <v>104</v>
      </c>
      <c r="U208" s="1184"/>
      <c r="V208" s="1184"/>
      <c r="W208" s="1184"/>
      <c r="X208" s="1184"/>
      <c r="Y208" s="1184"/>
      <c r="Z208" s="1184"/>
      <c r="AA208" s="1184"/>
      <c r="AB208" s="1194" t="s">
        <v>305</v>
      </c>
      <c r="AC208" s="1184"/>
      <c r="AD208" s="1184"/>
      <c r="AE208" s="1184"/>
      <c r="AF208" s="1184"/>
      <c r="AG208" s="1194" t="s">
        <v>306</v>
      </c>
      <c r="AH208" s="1184"/>
      <c r="AI208" s="1184"/>
      <c r="AJ208" s="514" t="s">
        <v>85</v>
      </c>
      <c r="AK208" s="1195" t="s">
        <v>307</v>
      </c>
      <c r="AL208" s="1184"/>
      <c r="AM208" s="1184"/>
      <c r="AN208" s="1184"/>
      <c r="AO208" s="1184"/>
      <c r="AP208" s="1184"/>
      <c r="AQ208" s="515">
        <v>394400000</v>
      </c>
      <c r="AR208" s="515">
        <v>394400000</v>
      </c>
      <c r="AS208" s="576">
        <v>0</v>
      </c>
      <c r="AT208" s="523">
        <v>0</v>
      </c>
      <c r="AU208" s="515">
        <v>18610219</v>
      </c>
      <c r="AV208" s="515">
        <v>375789781</v>
      </c>
      <c r="AW208" s="522">
        <v>10098192</v>
      </c>
      <c r="AX208" s="515">
        <v>8512027</v>
      </c>
      <c r="AY208" s="515">
        <v>8630583</v>
      </c>
      <c r="AZ208" s="515">
        <v>1467609</v>
      </c>
      <c r="BA208" s="515">
        <v>8630583</v>
      </c>
      <c r="BB208" s="516">
        <v>0</v>
      </c>
      <c r="BC208" s="516">
        <v>0</v>
      </c>
    </row>
    <row r="209" spans="1:55" s="412" customFormat="1" ht="13.5" x14ac:dyDescent="0.2">
      <c r="A209" s="521" t="str">
        <f t="shared" si="9"/>
        <v>C25021000102610</v>
      </c>
      <c r="B209" s="1194" t="s">
        <v>119</v>
      </c>
      <c r="C209" s="1184"/>
      <c r="D209" s="1194" t="s">
        <v>354</v>
      </c>
      <c r="E209" s="1184"/>
      <c r="F209" s="1194" t="s">
        <v>356</v>
      </c>
      <c r="G209" s="1184"/>
      <c r="H209" s="1194" t="s">
        <v>311</v>
      </c>
      <c r="I209" s="1184"/>
      <c r="J209" s="1194" t="s">
        <v>312</v>
      </c>
      <c r="K209" s="1184"/>
      <c r="L209" s="1184"/>
      <c r="M209" s="1194" t="s">
        <v>314</v>
      </c>
      <c r="N209" s="1184"/>
      <c r="O209" s="1184"/>
      <c r="P209" s="1194" t="s">
        <v>324</v>
      </c>
      <c r="Q209" s="1184"/>
      <c r="R209" s="1194"/>
      <c r="S209" s="1184"/>
      <c r="T209" s="1197" t="s">
        <v>361</v>
      </c>
      <c r="U209" s="1184"/>
      <c r="V209" s="1184"/>
      <c r="W209" s="1184"/>
      <c r="X209" s="1184"/>
      <c r="Y209" s="1184"/>
      <c r="Z209" s="1184"/>
      <c r="AA209" s="1184"/>
      <c r="AB209" s="1194" t="s">
        <v>305</v>
      </c>
      <c r="AC209" s="1184"/>
      <c r="AD209" s="1184"/>
      <c r="AE209" s="1184"/>
      <c r="AF209" s="1184"/>
      <c r="AG209" s="1194" t="s">
        <v>306</v>
      </c>
      <c r="AH209" s="1184"/>
      <c r="AI209" s="1184"/>
      <c r="AJ209" s="514" t="s">
        <v>85</v>
      </c>
      <c r="AK209" s="1195" t="s">
        <v>307</v>
      </c>
      <c r="AL209" s="1184"/>
      <c r="AM209" s="1184"/>
      <c r="AN209" s="1184"/>
      <c r="AO209" s="1184"/>
      <c r="AP209" s="1184"/>
      <c r="AQ209" s="515">
        <v>230000000</v>
      </c>
      <c r="AR209" s="515">
        <v>170000000</v>
      </c>
      <c r="AS209" s="575">
        <v>60000000</v>
      </c>
      <c r="AT209" s="523">
        <v>0</v>
      </c>
      <c r="AU209" s="516">
        <v>0</v>
      </c>
      <c r="AV209" s="515">
        <v>170000000</v>
      </c>
      <c r="AW209" s="523">
        <v>0</v>
      </c>
      <c r="AX209" s="516">
        <v>0</v>
      </c>
      <c r="AY209" s="516">
        <v>0</v>
      </c>
      <c r="AZ209" s="516">
        <v>0</v>
      </c>
      <c r="BA209" s="516">
        <v>0</v>
      </c>
      <c r="BB209" s="516">
        <v>0</v>
      </c>
      <c r="BC209" s="516">
        <v>0</v>
      </c>
    </row>
    <row r="210" spans="1:55" s="412" customFormat="1" ht="13.5" x14ac:dyDescent="0.2">
      <c r="A210" s="521" t="str">
        <f t="shared" si="9"/>
        <v>C250210001021110</v>
      </c>
      <c r="B210" s="1194" t="s">
        <v>119</v>
      </c>
      <c r="C210" s="1184"/>
      <c r="D210" s="1194" t="s">
        <v>354</v>
      </c>
      <c r="E210" s="1184"/>
      <c r="F210" s="1194" t="s">
        <v>356</v>
      </c>
      <c r="G210" s="1184"/>
      <c r="H210" s="1194" t="s">
        <v>311</v>
      </c>
      <c r="I210" s="1184"/>
      <c r="J210" s="1194" t="s">
        <v>312</v>
      </c>
      <c r="K210" s="1184"/>
      <c r="L210" s="1184"/>
      <c r="M210" s="1194" t="s">
        <v>314</v>
      </c>
      <c r="N210" s="1184"/>
      <c r="O210" s="1184"/>
      <c r="P210" s="1194" t="s">
        <v>100</v>
      </c>
      <c r="Q210" s="1184"/>
      <c r="R210" s="1194"/>
      <c r="S210" s="1184"/>
      <c r="T210" s="1197" t="s">
        <v>362</v>
      </c>
      <c r="U210" s="1184"/>
      <c r="V210" s="1184"/>
      <c r="W210" s="1184"/>
      <c r="X210" s="1184"/>
      <c r="Y210" s="1184"/>
      <c r="Z210" s="1184"/>
      <c r="AA210" s="1184"/>
      <c r="AB210" s="1194" t="s">
        <v>305</v>
      </c>
      <c r="AC210" s="1184"/>
      <c r="AD210" s="1184"/>
      <c r="AE210" s="1184"/>
      <c r="AF210" s="1184"/>
      <c r="AG210" s="1194" t="s">
        <v>306</v>
      </c>
      <c r="AH210" s="1184"/>
      <c r="AI210" s="1184"/>
      <c r="AJ210" s="514" t="s">
        <v>85</v>
      </c>
      <c r="AK210" s="1195" t="s">
        <v>307</v>
      </c>
      <c r="AL210" s="1184"/>
      <c r="AM210" s="1184"/>
      <c r="AN210" s="1184"/>
      <c r="AO210" s="1184"/>
      <c r="AP210" s="1184"/>
      <c r="AQ210" s="515">
        <v>1200000</v>
      </c>
      <c r="AR210" s="516">
        <v>0</v>
      </c>
      <c r="AS210" s="575">
        <v>1200000</v>
      </c>
      <c r="AT210" s="523">
        <v>0</v>
      </c>
      <c r="AU210" s="516">
        <v>0</v>
      </c>
      <c r="AV210" s="516">
        <v>0</v>
      </c>
      <c r="AW210" s="523">
        <v>0</v>
      </c>
      <c r="AX210" s="516">
        <v>0</v>
      </c>
      <c r="AY210" s="516">
        <v>0</v>
      </c>
      <c r="AZ210" s="516">
        <v>0</v>
      </c>
      <c r="BA210" s="516">
        <v>0</v>
      </c>
      <c r="BB210" s="516">
        <v>0</v>
      </c>
      <c r="BC210" s="516">
        <v>0</v>
      </c>
    </row>
    <row r="211" spans="1:55" s="628" customFormat="1" ht="13.5" x14ac:dyDescent="0.2">
      <c r="A211" s="628" t="str">
        <f t="shared" si="9"/>
        <v>C2502100010315</v>
      </c>
      <c r="B211" s="1207" t="s">
        <v>119</v>
      </c>
      <c r="C211" s="1204"/>
      <c r="D211" s="1207" t="s">
        <v>354</v>
      </c>
      <c r="E211" s="1204"/>
      <c r="F211" s="1207" t="s">
        <v>356</v>
      </c>
      <c r="G211" s="1204"/>
      <c r="H211" s="1207" t="s">
        <v>311</v>
      </c>
      <c r="I211" s="1204"/>
      <c r="J211" s="1207" t="s">
        <v>312</v>
      </c>
      <c r="K211" s="1204"/>
      <c r="L211" s="1204"/>
      <c r="M211" s="1207" t="s">
        <v>321</v>
      </c>
      <c r="N211" s="1204"/>
      <c r="O211" s="1204"/>
      <c r="P211" s="1207"/>
      <c r="Q211" s="1204"/>
      <c r="R211" s="1207"/>
      <c r="S211" s="1204"/>
      <c r="T211" s="1208" t="s">
        <v>456</v>
      </c>
      <c r="U211" s="1204"/>
      <c r="V211" s="1204"/>
      <c r="W211" s="1204"/>
      <c r="X211" s="1204"/>
      <c r="Y211" s="1204"/>
      <c r="Z211" s="1204"/>
      <c r="AA211" s="1204"/>
      <c r="AB211" s="1207" t="s">
        <v>305</v>
      </c>
      <c r="AC211" s="1204"/>
      <c r="AD211" s="1204"/>
      <c r="AE211" s="1204"/>
      <c r="AF211" s="1204"/>
      <c r="AG211" s="1207" t="s">
        <v>306</v>
      </c>
      <c r="AH211" s="1204"/>
      <c r="AI211" s="1204"/>
      <c r="AJ211" s="633" t="s">
        <v>318</v>
      </c>
      <c r="AK211" s="1209" t="s">
        <v>455</v>
      </c>
      <c r="AL211" s="1204"/>
      <c r="AM211" s="1204"/>
      <c r="AN211" s="1204"/>
      <c r="AO211" s="1204"/>
      <c r="AP211" s="1204"/>
      <c r="AQ211" s="573">
        <v>2815325822</v>
      </c>
      <c r="AR211" s="573">
        <v>471600000</v>
      </c>
      <c r="AS211" s="573">
        <v>2343725822</v>
      </c>
      <c r="AT211" s="574">
        <v>0</v>
      </c>
      <c r="AU211" s="573">
        <v>328800000</v>
      </c>
      <c r="AV211" s="573">
        <v>142800000</v>
      </c>
      <c r="AW211" s="574">
        <v>0</v>
      </c>
      <c r="AX211" s="573">
        <v>328800000</v>
      </c>
      <c r="AY211" s="574">
        <v>0</v>
      </c>
      <c r="AZ211" s="574">
        <v>0</v>
      </c>
      <c r="BA211" s="574">
        <v>0</v>
      </c>
      <c r="BB211" s="574">
        <v>0</v>
      </c>
      <c r="BC211" s="574">
        <v>0</v>
      </c>
    </row>
    <row r="212" spans="1:55" s="412" customFormat="1" ht="13.5" x14ac:dyDescent="0.2">
      <c r="A212" s="521" t="str">
        <f t="shared" si="9"/>
        <v>C25021000103115</v>
      </c>
      <c r="B212" s="1194" t="s">
        <v>119</v>
      </c>
      <c r="C212" s="1184"/>
      <c r="D212" s="1194" t="s">
        <v>354</v>
      </c>
      <c r="E212" s="1184"/>
      <c r="F212" s="1194" t="s">
        <v>356</v>
      </c>
      <c r="G212" s="1184"/>
      <c r="H212" s="1194" t="s">
        <v>311</v>
      </c>
      <c r="I212" s="1184"/>
      <c r="J212" s="1194" t="s">
        <v>312</v>
      </c>
      <c r="K212" s="1184"/>
      <c r="L212" s="1184"/>
      <c r="M212" s="1194" t="s">
        <v>321</v>
      </c>
      <c r="N212" s="1184"/>
      <c r="O212" s="1184"/>
      <c r="P212" s="1194" t="s">
        <v>311</v>
      </c>
      <c r="Q212" s="1184"/>
      <c r="R212" s="1194"/>
      <c r="S212" s="1184"/>
      <c r="T212" s="1197" t="s">
        <v>364</v>
      </c>
      <c r="U212" s="1184"/>
      <c r="V212" s="1184"/>
      <c r="W212" s="1184"/>
      <c r="X212" s="1184"/>
      <c r="Y212" s="1184"/>
      <c r="Z212" s="1184"/>
      <c r="AA212" s="1184"/>
      <c r="AB212" s="1194" t="s">
        <v>305</v>
      </c>
      <c r="AC212" s="1184"/>
      <c r="AD212" s="1184"/>
      <c r="AE212" s="1184"/>
      <c r="AF212" s="1184"/>
      <c r="AG212" s="1194" t="s">
        <v>306</v>
      </c>
      <c r="AH212" s="1184"/>
      <c r="AI212" s="1184"/>
      <c r="AJ212" s="514" t="s">
        <v>318</v>
      </c>
      <c r="AK212" s="1195" t="s">
        <v>455</v>
      </c>
      <c r="AL212" s="1184"/>
      <c r="AM212" s="1184"/>
      <c r="AN212" s="1184"/>
      <c r="AO212" s="1184"/>
      <c r="AP212" s="1184"/>
      <c r="AQ212" s="515">
        <v>1217200000</v>
      </c>
      <c r="AR212" s="515">
        <v>471600000</v>
      </c>
      <c r="AS212" s="575">
        <v>745600000</v>
      </c>
      <c r="AT212" s="523">
        <v>0</v>
      </c>
      <c r="AU212" s="515">
        <v>328800000</v>
      </c>
      <c r="AV212" s="515">
        <v>142800000</v>
      </c>
      <c r="AW212" s="523">
        <v>0</v>
      </c>
      <c r="AX212" s="515">
        <v>328800000</v>
      </c>
      <c r="AY212" s="516">
        <v>0</v>
      </c>
      <c r="AZ212" s="516">
        <v>0</v>
      </c>
      <c r="BA212" s="516">
        <v>0</v>
      </c>
      <c r="BB212" s="516">
        <v>0</v>
      </c>
      <c r="BC212" s="516">
        <v>0</v>
      </c>
    </row>
    <row r="213" spans="1:55" s="412" customFormat="1" ht="13.5" x14ac:dyDescent="0.2">
      <c r="A213" s="521" t="str">
        <f t="shared" si="9"/>
        <v>C25021000103215</v>
      </c>
      <c r="B213" s="1194" t="s">
        <v>119</v>
      </c>
      <c r="C213" s="1184"/>
      <c r="D213" s="1194" t="s">
        <v>354</v>
      </c>
      <c r="E213" s="1184"/>
      <c r="F213" s="1194" t="s">
        <v>356</v>
      </c>
      <c r="G213" s="1184"/>
      <c r="H213" s="1194" t="s">
        <v>311</v>
      </c>
      <c r="I213" s="1184"/>
      <c r="J213" s="1194" t="s">
        <v>312</v>
      </c>
      <c r="K213" s="1184"/>
      <c r="L213" s="1184"/>
      <c r="M213" s="1194" t="s">
        <v>321</v>
      </c>
      <c r="N213" s="1184"/>
      <c r="O213" s="1184"/>
      <c r="P213" s="1194" t="s">
        <v>314</v>
      </c>
      <c r="Q213" s="1184"/>
      <c r="R213" s="1194"/>
      <c r="S213" s="1184"/>
      <c r="T213" s="1197" t="s">
        <v>359</v>
      </c>
      <c r="U213" s="1184"/>
      <c r="V213" s="1184"/>
      <c r="W213" s="1184"/>
      <c r="X213" s="1184"/>
      <c r="Y213" s="1184"/>
      <c r="Z213" s="1184"/>
      <c r="AA213" s="1184"/>
      <c r="AB213" s="1194" t="s">
        <v>305</v>
      </c>
      <c r="AC213" s="1184"/>
      <c r="AD213" s="1184"/>
      <c r="AE213" s="1184"/>
      <c r="AF213" s="1184"/>
      <c r="AG213" s="1194" t="s">
        <v>306</v>
      </c>
      <c r="AH213" s="1184"/>
      <c r="AI213" s="1184"/>
      <c r="AJ213" s="514" t="s">
        <v>318</v>
      </c>
      <c r="AK213" s="1195" t="s">
        <v>455</v>
      </c>
      <c r="AL213" s="1184"/>
      <c r="AM213" s="1184"/>
      <c r="AN213" s="1184"/>
      <c r="AO213" s="1184"/>
      <c r="AP213" s="1184"/>
      <c r="AQ213" s="515">
        <v>228000000</v>
      </c>
      <c r="AR213" s="516">
        <v>0</v>
      </c>
      <c r="AS213" s="575">
        <v>228000000</v>
      </c>
      <c r="AT213" s="523">
        <v>0</v>
      </c>
      <c r="AU213" s="516">
        <v>0</v>
      </c>
      <c r="AV213" s="516">
        <v>0</v>
      </c>
      <c r="AW213" s="523">
        <v>0</v>
      </c>
      <c r="AX213" s="516">
        <v>0</v>
      </c>
      <c r="AY213" s="516">
        <v>0</v>
      </c>
      <c r="AZ213" s="516">
        <v>0</v>
      </c>
      <c r="BA213" s="516">
        <v>0</v>
      </c>
      <c r="BB213" s="516">
        <v>0</v>
      </c>
      <c r="BC213" s="516">
        <v>0</v>
      </c>
    </row>
    <row r="214" spans="1:55" s="412" customFormat="1" ht="13.5" x14ac:dyDescent="0.2">
      <c r="A214" s="521" t="str">
        <f t="shared" si="9"/>
        <v>C25021000103315</v>
      </c>
      <c r="B214" s="1194" t="s">
        <v>119</v>
      </c>
      <c r="C214" s="1184"/>
      <c r="D214" s="1194" t="s">
        <v>354</v>
      </c>
      <c r="E214" s="1184"/>
      <c r="F214" s="1194" t="s">
        <v>356</v>
      </c>
      <c r="G214" s="1184"/>
      <c r="H214" s="1194" t="s">
        <v>311</v>
      </c>
      <c r="I214" s="1184"/>
      <c r="J214" s="1194" t="s">
        <v>312</v>
      </c>
      <c r="K214" s="1184"/>
      <c r="L214" s="1184"/>
      <c r="M214" s="1194" t="s">
        <v>321</v>
      </c>
      <c r="N214" s="1184"/>
      <c r="O214" s="1184"/>
      <c r="P214" s="1194" t="s">
        <v>321</v>
      </c>
      <c r="Q214" s="1184"/>
      <c r="R214" s="1194"/>
      <c r="S214" s="1184"/>
      <c r="T214" s="1197" t="s">
        <v>360</v>
      </c>
      <c r="U214" s="1184"/>
      <c r="V214" s="1184"/>
      <c r="W214" s="1184"/>
      <c r="X214" s="1184"/>
      <c r="Y214" s="1184"/>
      <c r="Z214" s="1184"/>
      <c r="AA214" s="1184"/>
      <c r="AB214" s="1194" t="s">
        <v>305</v>
      </c>
      <c r="AC214" s="1184"/>
      <c r="AD214" s="1184"/>
      <c r="AE214" s="1184"/>
      <c r="AF214" s="1184"/>
      <c r="AG214" s="1194" t="s">
        <v>306</v>
      </c>
      <c r="AH214" s="1184"/>
      <c r="AI214" s="1184"/>
      <c r="AJ214" s="514" t="s">
        <v>318</v>
      </c>
      <c r="AK214" s="1195" t="s">
        <v>455</v>
      </c>
      <c r="AL214" s="1184"/>
      <c r="AM214" s="1184"/>
      <c r="AN214" s="1184"/>
      <c r="AO214" s="1184"/>
      <c r="AP214" s="1184"/>
      <c r="AQ214" s="515">
        <v>164000000</v>
      </c>
      <c r="AR214" s="516">
        <v>0</v>
      </c>
      <c r="AS214" s="575">
        <v>164000000</v>
      </c>
      <c r="AT214" s="523">
        <v>0</v>
      </c>
      <c r="AU214" s="516">
        <v>0</v>
      </c>
      <c r="AV214" s="516">
        <v>0</v>
      </c>
      <c r="AW214" s="523">
        <v>0</v>
      </c>
      <c r="AX214" s="516">
        <v>0</v>
      </c>
      <c r="AY214" s="516">
        <v>0</v>
      </c>
      <c r="AZ214" s="516">
        <v>0</v>
      </c>
      <c r="BA214" s="516">
        <v>0</v>
      </c>
      <c r="BB214" s="516">
        <v>0</v>
      </c>
      <c r="BC214" s="516">
        <v>0</v>
      </c>
    </row>
    <row r="215" spans="1:55" s="412" customFormat="1" ht="13.5" x14ac:dyDescent="0.2">
      <c r="A215" s="521" t="str">
        <f t="shared" si="9"/>
        <v>C25021000103415</v>
      </c>
      <c r="B215" s="1194" t="s">
        <v>119</v>
      </c>
      <c r="C215" s="1184"/>
      <c r="D215" s="1194" t="s">
        <v>354</v>
      </c>
      <c r="E215" s="1184"/>
      <c r="F215" s="1194" t="s">
        <v>356</v>
      </c>
      <c r="G215" s="1184"/>
      <c r="H215" s="1194" t="s">
        <v>311</v>
      </c>
      <c r="I215" s="1184"/>
      <c r="J215" s="1194" t="s">
        <v>312</v>
      </c>
      <c r="K215" s="1184"/>
      <c r="L215" s="1184"/>
      <c r="M215" s="1194" t="s">
        <v>321</v>
      </c>
      <c r="N215" s="1184"/>
      <c r="O215" s="1184"/>
      <c r="P215" s="1194" t="s">
        <v>315</v>
      </c>
      <c r="Q215" s="1184"/>
      <c r="R215" s="1194"/>
      <c r="S215" s="1184"/>
      <c r="T215" s="1197" t="s">
        <v>104</v>
      </c>
      <c r="U215" s="1184"/>
      <c r="V215" s="1184"/>
      <c r="W215" s="1184"/>
      <c r="X215" s="1184"/>
      <c r="Y215" s="1184"/>
      <c r="Z215" s="1184"/>
      <c r="AA215" s="1184"/>
      <c r="AB215" s="1194" t="s">
        <v>305</v>
      </c>
      <c r="AC215" s="1184"/>
      <c r="AD215" s="1184"/>
      <c r="AE215" s="1184"/>
      <c r="AF215" s="1184"/>
      <c r="AG215" s="1194" t="s">
        <v>306</v>
      </c>
      <c r="AH215" s="1184"/>
      <c r="AI215" s="1184"/>
      <c r="AJ215" s="514" t="s">
        <v>318</v>
      </c>
      <c r="AK215" s="1195" t="s">
        <v>455</v>
      </c>
      <c r="AL215" s="1184"/>
      <c r="AM215" s="1184"/>
      <c r="AN215" s="1184"/>
      <c r="AO215" s="1184"/>
      <c r="AP215" s="1184"/>
      <c r="AQ215" s="515">
        <v>361540000</v>
      </c>
      <c r="AR215" s="516">
        <v>0</v>
      </c>
      <c r="AS215" s="575">
        <v>361540000</v>
      </c>
      <c r="AT215" s="523">
        <v>0</v>
      </c>
      <c r="AU215" s="516">
        <v>0</v>
      </c>
      <c r="AV215" s="516">
        <v>0</v>
      </c>
      <c r="AW215" s="523">
        <v>0</v>
      </c>
      <c r="AX215" s="516">
        <v>0</v>
      </c>
      <c r="AY215" s="516">
        <v>0</v>
      </c>
      <c r="AZ215" s="516">
        <v>0</v>
      </c>
      <c r="BA215" s="516">
        <v>0</v>
      </c>
      <c r="BB215" s="516">
        <v>0</v>
      </c>
      <c r="BC215" s="516">
        <v>0</v>
      </c>
    </row>
    <row r="216" spans="1:55" s="412" customFormat="1" ht="13.5" x14ac:dyDescent="0.2">
      <c r="A216" s="521" t="str">
        <f t="shared" si="9"/>
        <v>C250210001031115</v>
      </c>
      <c r="B216" s="1194" t="s">
        <v>119</v>
      </c>
      <c r="C216" s="1184"/>
      <c r="D216" s="1194" t="s">
        <v>354</v>
      </c>
      <c r="E216" s="1184"/>
      <c r="F216" s="1194" t="s">
        <v>356</v>
      </c>
      <c r="G216" s="1184"/>
      <c r="H216" s="1194" t="s">
        <v>311</v>
      </c>
      <c r="I216" s="1184"/>
      <c r="J216" s="1194" t="s">
        <v>312</v>
      </c>
      <c r="K216" s="1184"/>
      <c r="L216" s="1184"/>
      <c r="M216" s="1194" t="s">
        <v>321</v>
      </c>
      <c r="N216" s="1184"/>
      <c r="O216" s="1184"/>
      <c r="P216" s="1194" t="s">
        <v>100</v>
      </c>
      <c r="Q216" s="1184"/>
      <c r="R216" s="1194"/>
      <c r="S216" s="1184"/>
      <c r="T216" s="1197" t="s">
        <v>362</v>
      </c>
      <c r="U216" s="1184"/>
      <c r="V216" s="1184"/>
      <c r="W216" s="1184"/>
      <c r="X216" s="1184"/>
      <c r="Y216" s="1184"/>
      <c r="Z216" s="1184"/>
      <c r="AA216" s="1184"/>
      <c r="AB216" s="1194" t="s">
        <v>305</v>
      </c>
      <c r="AC216" s="1184"/>
      <c r="AD216" s="1184"/>
      <c r="AE216" s="1184"/>
      <c r="AF216" s="1184"/>
      <c r="AG216" s="1194" t="s">
        <v>306</v>
      </c>
      <c r="AH216" s="1184"/>
      <c r="AI216" s="1184"/>
      <c r="AJ216" s="514" t="s">
        <v>318</v>
      </c>
      <c r="AK216" s="1195" t="s">
        <v>455</v>
      </c>
      <c r="AL216" s="1184"/>
      <c r="AM216" s="1184"/>
      <c r="AN216" s="1184"/>
      <c r="AO216" s="1184"/>
      <c r="AP216" s="1184"/>
      <c r="AQ216" s="515">
        <v>844585822</v>
      </c>
      <c r="AR216" s="516">
        <v>0</v>
      </c>
      <c r="AS216" s="575">
        <v>844585822</v>
      </c>
      <c r="AT216" s="523">
        <v>0</v>
      </c>
      <c r="AU216" s="516">
        <v>0</v>
      </c>
      <c r="AV216" s="516">
        <v>0</v>
      </c>
      <c r="AW216" s="523">
        <v>0</v>
      </c>
      <c r="AX216" s="516">
        <v>0</v>
      </c>
      <c r="AY216" s="516">
        <v>0</v>
      </c>
      <c r="AZ216" s="516">
        <v>0</v>
      </c>
      <c r="BA216" s="516">
        <v>0</v>
      </c>
      <c r="BB216" s="516">
        <v>0</v>
      </c>
      <c r="BC216" s="516">
        <v>0</v>
      </c>
    </row>
    <row r="217" spans="1:55" s="628" customFormat="1" ht="13.5" x14ac:dyDescent="0.2">
      <c r="A217" s="628" t="str">
        <f t="shared" si="9"/>
        <v>C25021000210</v>
      </c>
      <c r="B217" s="1203" t="s">
        <v>119</v>
      </c>
      <c r="C217" s="1204"/>
      <c r="D217" s="1203" t="s">
        <v>354</v>
      </c>
      <c r="E217" s="1204"/>
      <c r="F217" s="1203" t="s">
        <v>356</v>
      </c>
      <c r="G217" s="1204"/>
      <c r="H217" s="1203" t="s">
        <v>314</v>
      </c>
      <c r="I217" s="1204"/>
      <c r="J217" s="1203"/>
      <c r="K217" s="1204"/>
      <c r="L217" s="1204"/>
      <c r="M217" s="1203"/>
      <c r="N217" s="1204"/>
      <c r="O217" s="1204"/>
      <c r="P217" s="1203"/>
      <c r="Q217" s="1204"/>
      <c r="R217" s="1203"/>
      <c r="S217" s="1204"/>
      <c r="T217" s="1206" t="s">
        <v>350</v>
      </c>
      <c r="U217" s="1204"/>
      <c r="V217" s="1204"/>
      <c r="W217" s="1204"/>
      <c r="X217" s="1204"/>
      <c r="Y217" s="1204"/>
      <c r="Z217" s="1204"/>
      <c r="AA217" s="1204"/>
      <c r="AB217" s="1203" t="s">
        <v>305</v>
      </c>
      <c r="AC217" s="1204"/>
      <c r="AD217" s="1204"/>
      <c r="AE217" s="1204"/>
      <c r="AF217" s="1204"/>
      <c r="AG217" s="1203" t="s">
        <v>306</v>
      </c>
      <c r="AH217" s="1204"/>
      <c r="AI217" s="1204"/>
      <c r="AJ217" s="629" t="s">
        <v>85</v>
      </c>
      <c r="AK217" s="1205" t="s">
        <v>307</v>
      </c>
      <c r="AL217" s="1204"/>
      <c r="AM217" s="1204"/>
      <c r="AN217" s="1204"/>
      <c r="AO217" s="1204"/>
      <c r="AP217" s="1204"/>
      <c r="AQ217" s="575">
        <v>1600000000</v>
      </c>
      <c r="AR217" s="575">
        <v>1353859460</v>
      </c>
      <c r="AS217" s="575">
        <v>246140540</v>
      </c>
      <c r="AT217" s="576">
        <v>0</v>
      </c>
      <c r="AU217" s="575">
        <v>1199316313</v>
      </c>
      <c r="AV217" s="575">
        <v>154543147</v>
      </c>
      <c r="AW217" s="575">
        <v>267789310</v>
      </c>
      <c r="AX217" s="575">
        <v>931527003</v>
      </c>
      <c r="AY217" s="575">
        <v>257916564</v>
      </c>
      <c r="AZ217" s="575">
        <v>9872746</v>
      </c>
      <c r="BA217" s="575">
        <v>257916564</v>
      </c>
      <c r="BB217" s="576">
        <v>0</v>
      </c>
      <c r="BC217" s="575">
        <v>183673</v>
      </c>
    </row>
    <row r="218" spans="1:55" s="412" customFormat="1" ht="13.5" x14ac:dyDescent="0.2">
      <c r="A218" s="521" t="str">
        <f t="shared" si="9"/>
        <v>C250210002010</v>
      </c>
      <c r="B218" s="1183" t="s">
        <v>119</v>
      </c>
      <c r="C218" s="1184"/>
      <c r="D218" s="1183" t="s">
        <v>354</v>
      </c>
      <c r="E218" s="1184"/>
      <c r="F218" s="1183" t="s">
        <v>356</v>
      </c>
      <c r="G218" s="1184"/>
      <c r="H218" s="1183" t="s">
        <v>314</v>
      </c>
      <c r="I218" s="1184"/>
      <c r="J218" s="1183" t="s">
        <v>312</v>
      </c>
      <c r="K218" s="1184"/>
      <c r="L218" s="1184"/>
      <c r="M218" s="1183"/>
      <c r="N218" s="1184"/>
      <c r="O218" s="1184"/>
      <c r="P218" s="1183"/>
      <c r="Q218" s="1184"/>
      <c r="R218" s="1183"/>
      <c r="S218" s="1184"/>
      <c r="T218" s="1187" t="s">
        <v>350</v>
      </c>
      <c r="U218" s="1184"/>
      <c r="V218" s="1184"/>
      <c r="W218" s="1184"/>
      <c r="X218" s="1184"/>
      <c r="Y218" s="1184"/>
      <c r="Z218" s="1184"/>
      <c r="AA218" s="1184"/>
      <c r="AB218" s="1183" t="s">
        <v>305</v>
      </c>
      <c r="AC218" s="1184"/>
      <c r="AD218" s="1184"/>
      <c r="AE218" s="1184"/>
      <c r="AF218" s="1184"/>
      <c r="AG218" s="1183" t="s">
        <v>306</v>
      </c>
      <c r="AH218" s="1184"/>
      <c r="AI218" s="1184"/>
      <c r="AJ218" s="510" t="s">
        <v>85</v>
      </c>
      <c r="AK218" s="1190" t="s">
        <v>307</v>
      </c>
      <c r="AL218" s="1184"/>
      <c r="AM218" s="1184"/>
      <c r="AN218" s="1184"/>
      <c r="AO218" s="1184"/>
      <c r="AP218" s="1184"/>
      <c r="AQ218" s="511">
        <v>1600000000</v>
      </c>
      <c r="AR218" s="511">
        <v>1353859460</v>
      </c>
      <c r="AS218" s="573">
        <v>246140540</v>
      </c>
      <c r="AT218" s="619">
        <v>0</v>
      </c>
      <c r="AU218" s="511">
        <v>1199316313</v>
      </c>
      <c r="AV218" s="511">
        <v>154543147</v>
      </c>
      <c r="AW218" s="618">
        <v>267789310</v>
      </c>
      <c r="AX218" s="511">
        <v>931527003</v>
      </c>
      <c r="AY218" s="511">
        <v>257916564</v>
      </c>
      <c r="AZ218" s="511">
        <v>9872746</v>
      </c>
      <c r="BA218" s="511">
        <v>257916564</v>
      </c>
      <c r="BB218" s="512">
        <v>0</v>
      </c>
      <c r="BC218" s="511">
        <v>183673</v>
      </c>
    </row>
    <row r="219" spans="1:55" s="412" customFormat="1" ht="13.5" x14ac:dyDescent="0.2">
      <c r="A219" s="521" t="str">
        <f t="shared" si="9"/>
        <v>C2502100020110</v>
      </c>
      <c r="B219" s="1183" t="s">
        <v>119</v>
      </c>
      <c r="C219" s="1184"/>
      <c r="D219" s="1183" t="s">
        <v>354</v>
      </c>
      <c r="E219" s="1184"/>
      <c r="F219" s="1183" t="s">
        <v>356</v>
      </c>
      <c r="G219" s="1184"/>
      <c r="H219" s="1183" t="s">
        <v>314</v>
      </c>
      <c r="I219" s="1184"/>
      <c r="J219" s="1183" t="s">
        <v>312</v>
      </c>
      <c r="K219" s="1184"/>
      <c r="L219" s="1184"/>
      <c r="M219" s="1183" t="s">
        <v>311</v>
      </c>
      <c r="N219" s="1184"/>
      <c r="O219" s="1184"/>
      <c r="P219" s="1183"/>
      <c r="Q219" s="1184"/>
      <c r="R219" s="1183"/>
      <c r="S219" s="1184"/>
      <c r="T219" s="1187" t="s">
        <v>363</v>
      </c>
      <c r="U219" s="1184"/>
      <c r="V219" s="1184"/>
      <c r="W219" s="1184"/>
      <c r="X219" s="1184"/>
      <c r="Y219" s="1184"/>
      <c r="Z219" s="1184"/>
      <c r="AA219" s="1184"/>
      <c r="AB219" s="1183" t="s">
        <v>305</v>
      </c>
      <c r="AC219" s="1184"/>
      <c r="AD219" s="1184"/>
      <c r="AE219" s="1184"/>
      <c r="AF219" s="1184"/>
      <c r="AG219" s="1183" t="s">
        <v>306</v>
      </c>
      <c r="AH219" s="1184"/>
      <c r="AI219" s="1184"/>
      <c r="AJ219" s="510" t="s">
        <v>85</v>
      </c>
      <c r="AK219" s="1190" t="s">
        <v>307</v>
      </c>
      <c r="AL219" s="1184"/>
      <c r="AM219" s="1184"/>
      <c r="AN219" s="1184"/>
      <c r="AO219" s="1184"/>
      <c r="AP219" s="1184"/>
      <c r="AQ219" s="511">
        <v>382300000</v>
      </c>
      <c r="AR219" s="511">
        <v>285000000</v>
      </c>
      <c r="AS219" s="573">
        <v>97300000</v>
      </c>
      <c r="AT219" s="619">
        <v>0</v>
      </c>
      <c r="AU219" s="511">
        <v>201991856</v>
      </c>
      <c r="AV219" s="511">
        <v>83008144</v>
      </c>
      <c r="AW219" s="618">
        <v>55263850</v>
      </c>
      <c r="AX219" s="511">
        <v>146728006</v>
      </c>
      <c r="AY219" s="511">
        <v>55263850</v>
      </c>
      <c r="AZ219" s="512">
        <v>0</v>
      </c>
      <c r="BA219" s="511">
        <v>55263850</v>
      </c>
      <c r="BB219" s="512">
        <v>0</v>
      </c>
      <c r="BC219" s="511">
        <v>183673</v>
      </c>
    </row>
    <row r="220" spans="1:55" s="412" customFormat="1" ht="13.5" x14ac:dyDescent="0.2">
      <c r="A220" s="521" t="str">
        <f t="shared" si="9"/>
        <v>C25021000201110</v>
      </c>
      <c r="B220" s="1194" t="s">
        <v>119</v>
      </c>
      <c r="C220" s="1184"/>
      <c r="D220" s="1194" t="s">
        <v>354</v>
      </c>
      <c r="E220" s="1184"/>
      <c r="F220" s="1194" t="s">
        <v>356</v>
      </c>
      <c r="G220" s="1184"/>
      <c r="H220" s="1194" t="s">
        <v>314</v>
      </c>
      <c r="I220" s="1184"/>
      <c r="J220" s="1194" t="s">
        <v>312</v>
      </c>
      <c r="K220" s="1184"/>
      <c r="L220" s="1184"/>
      <c r="M220" s="1194" t="s">
        <v>311</v>
      </c>
      <c r="N220" s="1184"/>
      <c r="O220" s="1184"/>
      <c r="P220" s="1194" t="s">
        <v>311</v>
      </c>
      <c r="Q220" s="1184"/>
      <c r="R220" s="1194"/>
      <c r="S220" s="1184"/>
      <c r="T220" s="1197" t="s">
        <v>364</v>
      </c>
      <c r="U220" s="1184"/>
      <c r="V220" s="1184"/>
      <c r="W220" s="1184"/>
      <c r="X220" s="1184"/>
      <c r="Y220" s="1184"/>
      <c r="Z220" s="1184"/>
      <c r="AA220" s="1184"/>
      <c r="AB220" s="1194" t="s">
        <v>305</v>
      </c>
      <c r="AC220" s="1184"/>
      <c r="AD220" s="1184"/>
      <c r="AE220" s="1184"/>
      <c r="AF220" s="1184"/>
      <c r="AG220" s="1194" t="s">
        <v>306</v>
      </c>
      <c r="AH220" s="1184"/>
      <c r="AI220" s="1184"/>
      <c r="AJ220" s="514" t="s">
        <v>85</v>
      </c>
      <c r="AK220" s="1195" t="s">
        <v>307</v>
      </c>
      <c r="AL220" s="1184"/>
      <c r="AM220" s="1184"/>
      <c r="AN220" s="1184"/>
      <c r="AO220" s="1184"/>
      <c r="AP220" s="1184"/>
      <c r="AQ220" s="515">
        <v>177300000</v>
      </c>
      <c r="AR220" s="515">
        <v>80000000</v>
      </c>
      <c r="AS220" s="575">
        <v>97300000</v>
      </c>
      <c r="AT220" s="523">
        <v>0</v>
      </c>
      <c r="AU220" s="516">
        <v>0</v>
      </c>
      <c r="AV220" s="515">
        <v>80000000</v>
      </c>
      <c r="AW220" s="523">
        <v>0</v>
      </c>
      <c r="AX220" s="516">
        <v>0</v>
      </c>
      <c r="AY220" s="516">
        <v>0</v>
      </c>
      <c r="AZ220" s="516">
        <v>0</v>
      </c>
      <c r="BA220" s="516">
        <v>0</v>
      </c>
      <c r="BB220" s="516">
        <v>0</v>
      </c>
      <c r="BC220" s="516">
        <v>0</v>
      </c>
    </row>
    <row r="221" spans="1:55" s="412" customFormat="1" ht="13.5" x14ac:dyDescent="0.2">
      <c r="A221" s="521" t="str">
        <f t="shared" si="9"/>
        <v>C25021000201210</v>
      </c>
      <c r="B221" s="1194" t="s">
        <v>119</v>
      </c>
      <c r="C221" s="1184"/>
      <c r="D221" s="1194" t="s">
        <v>354</v>
      </c>
      <c r="E221" s="1184"/>
      <c r="F221" s="1194" t="s">
        <v>356</v>
      </c>
      <c r="G221" s="1184"/>
      <c r="H221" s="1194" t="s">
        <v>314</v>
      </c>
      <c r="I221" s="1184"/>
      <c r="J221" s="1194" t="s">
        <v>312</v>
      </c>
      <c r="K221" s="1184"/>
      <c r="L221" s="1184"/>
      <c r="M221" s="1194" t="s">
        <v>311</v>
      </c>
      <c r="N221" s="1184"/>
      <c r="O221" s="1184"/>
      <c r="P221" s="1194" t="s">
        <v>314</v>
      </c>
      <c r="Q221" s="1184"/>
      <c r="R221" s="1194"/>
      <c r="S221" s="1184"/>
      <c r="T221" s="1197" t="s">
        <v>359</v>
      </c>
      <c r="U221" s="1184"/>
      <c r="V221" s="1184"/>
      <c r="W221" s="1184"/>
      <c r="X221" s="1184"/>
      <c r="Y221" s="1184"/>
      <c r="Z221" s="1184"/>
      <c r="AA221" s="1184"/>
      <c r="AB221" s="1194" t="s">
        <v>305</v>
      </c>
      <c r="AC221" s="1184"/>
      <c r="AD221" s="1184"/>
      <c r="AE221" s="1184"/>
      <c r="AF221" s="1184"/>
      <c r="AG221" s="1194" t="s">
        <v>306</v>
      </c>
      <c r="AH221" s="1184"/>
      <c r="AI221" s="1184"/>
      <c r="AJ221" s="514" t="s">
        <v>85</v>
      </c>
      <c r="AK221" s="1195" t="s">
        <v>307</v>
      </c>
      <c r="AL221" s="1184"/>
      <c r="AM221" s="1184"/>
      <c r="AN221" s="1184"/>
      <c r="AO221" s="1184"/>
      <c r="AP221" s="1184"/>
      <c r="AQ221" s="515">
        <v>175000000</v>
      </c>
      <c r="AR221" s="515">
        <v>175000000</v>
      </c>
      <c r="AS221" s="576">
        <v>0</v>
      </c>
      <c r="AT221" s="523">
        <v>0</v>
      </c>
      <c r="AU221" s="515">
        <v>175000000</v>
      </c>
      <c r="AV221" s="516">
        <v>0</v>
      </c>
      <c r="AW221" s="522">
        <v>35000000</v>
      </c>
      <c r="AX221" s="515">
        <v>140000000</v>
      </c>
      <c r="AY221" s="515">
        <v>35000000</v>
      </c>
      <c r="AZ221" s="516">
        <v>0</v>
      </c>
      <c r="BA221" s="515">
        <v>35000000</v>
      </c>
      <c r="BB221" s="516">
        <v>0</v>
      </c>
      <c r="BC221" s="516">
        <v>0</v>
      </c>
    </row>
    <row r="222" spans="1:55" s="412" customFormat="1" ht="13.5" x14ac:dyDescent="0.2">
      <c r="A222" s="521" t="str">
        <f t="shared" si="9"/>
        <v>C25021000201310</v>
      </c>
      <c r="B222" s="1194" t="s">
        <v>119</v>
      </c>
      <c r="C222" s="1184"/>
      <c r="D222" s="1194" t="s">
        <v>354</v>
      </c>
      <c r="E222" s="1184"/>
      <c r="F222" s="1194" t="s">
        <v>356</v>
      </c>
      <c r="G222" s="1184"/>
      <c r="H222" s="1194" t="s">
        <v>314</v>
      </c>
      <c r="I222" s="1184"/>
      <c r="J222" s="1194" t="s">
        <v>312</v>
      </c>
      <c r="K222" s="1184"/>
      <c r="L222" s="1184"/>
      <c r="M222" s="1194" t="s">
        <v>311</v>
      </c>
      <c r="N222" s="1184"/>
      <c r="O222" s="1184"/>
      <c r="P222" s="1194" t="s">
        <v>321</v>
      </c>
      <c r="Q222" s="1184"/>
      <c r="R222" s="1194"/>
      <c r="S222" s="1184"/>
      <c r="T222" s="1197" t="s">
        <v>360</v>
      </c>
      <c r="U222" s="1184"/>
      <c r="V222" s="1184"/>
      <c r="W222" s="1184"/>
      <c r="X222" s="1184"/>
      <c r="Y222" s="1184"/>
      <c r="Z222" s="1184"/>
      <c r="AA222" s="1184"/>
      <c r="AB222" s="1194" t="s">
        <v>305</v>
      </c>
      <c r="AC222" s="1184"/>
      <c r="AD222" s="1184"/>
      <c r="AE222" s="1184"/>
      <c r="AF222" s="1184"/>
      <c r="AG222" s="1194" t="s">
        <v>306</v>
      </c>
      <c r="AH222" s="1184"/>
      <c r="AI222" s="1184"/>
      <c r="AJ222" s="514" t="s">
        <v>85</v>
      </c>
      <c r="AK222" s="1195" t="s">
        <v>307</v>
      </c>
      <c r="AL222" s="1184"/>
      <c r="AM222" s="1184"/>
      <c r="AN222" s="1184"/>
      <c r="AO222" s="1184"/>
      <c r="AP222" s="1184"/>
      <c r="AQ222" s="515">
        <v>5000000</v>
      </c>
      <c r="AR222" s="515">
        <v>5000000</v>
      </c>
      <c r="AS222" s="576">
        <v>0</v>
      </c>
      <c r="AT222" s="523">
        <v>0</v>
      </c>
      <c r="AU222" s="515">
        <v>5000000</v>
      </c>
      <c r="AV222" s="516">
        <v>0</v>
      </c>
      <c r="AW222" s="522">
        <v>504590</v>
      </c>
      <c r="AX222" s="515">
        <v>4495410</v>
      </c>
      <c r="AY222" s="515">
        <v>504590</v>
      </c>
      <c r="AZ222" s="516">
        <v>0</v>
      </c>
      <c r="BA222" s="515">
        <v>504590</v>
      </c>
      <c r="BB222" s="516">
        <v>0</v>
      </c>
      <c r="BC222" s="515">
        <v>183673</v>
      </c>
    </row>
    <row r="223" spans="1:55" s="412" customFormat="1" ht="13.5" x14ac:dyDescent="0.2">
      <c r="A223" s="521" t="str">
        <f t="shared" si="9"/>
        <v>C25021000201410</v>
      </c>
      <c r="B223" s="1194" t="s">
        <v>119</v>
      </c>
      <c r="C223" s="1184"/>
      <c r="D223" s="1194" t="s">
        <v>354</v>
      </c>
      <c r="E223" s="1184"/>
      <c r="F223" s="1194" t="s">
        <v>356</v>
      </c>
      <c r="G223" s="1184"/>
      <c r="H223" s="1194" t="s">
        <v>314</v>
      </c>
      <c r="I223" s="1184"/>
      <c r="J223" s="1194" t="s">
        <v>312</v>
      </c>
      <c r="K223" s="1184"/>
      <c r="L223" s="1184"/>
      <c r="M223" s="1194" t="s">
        <v>311</v>
      </c>
      <c r="N223" s="1184"/>
      <c r="O223" s="1184"/>
      <c r="P223" s="1194" t="s">
        <v>315</v>
      </c>
      <c r="Q223" s="1184"/>
      <c r="R223" s="1194"/>
      <c r="S223" s="1184"/>
      <c r="T223" s="1197" t="s">
        <v>104</v>
      </c>
      <c r="U223" s="1184"/>
      <c r="V223" s="1184"/>
      <c r="W223" s="1184"/>
      <c r="X223" s="1184"/>
      <c r="Y223" s="1184"/>
      <c r="Z223" s="1184"/>
      <c r="AA223" s="1184"/>
      <c r="AB223" s="1194" t="s">
        <v>305</v>
      </c>
      <c r="AC223" s="1184"/>
      <c r="AD223" s="1184"/>
      <c r="AE223" s="1184"/>
      <c r="AF223" s="1184"/>
      <c r="AG223" s="1194" t="s">
        <v>306</v>
      </c>
      <c r="AH223" s="1184"/>
      <c r="AI223" s="1184"/>
      <c r="AJ223" s="514" t="s">
        <v>85</v>
      </c>
      <c r="AK223" s="1195" t="s">
        <v>307</v>
      </c>
      <c r="AL223" s="1184"/>
      <c r="AM223" s="1184"/>
      <c r="AN223" s="1184"/>
      <c r="AO223" s="1184"/>
      <c r="AP223" s="1184"/>
      <c r="AQ223" s="515">
        <v>25000000</v>
      </c>
      <c r="AR223" s="515">
        <v>25000000</v>
      </c>
      <c r="AS223" s="576">
        <v>0</v>
      </c>
      <c r="AT223" s="523">
        <v>0</v>
      </c>
      <c r="AU223" s="515">
        <v>21991856</v>
      </c>
      <c r="AV223" s="515">
        <v>3008144</v>
      </c>
      <c r="AW223" s="522">
        <v>19759260</v>
      </c>
      <c r="AX223" s="515">
        <v>2232596</v>
      </c>
      <c r="AY223" s="515">
        <v>19759260</v>
      </c>
      <c r="AZ223" s="516">
        <v>0</v>
      </c>
      <c r="BA223" s="515">
        <v>19759260</v>
      </c>
      <c r="BB223" s="516">
        <v>0</v>
      </c>
      <c r="BC223" s="516">
        <v>0</v>
      </c>
    </row>
    <row r="224" spans="1:55" s="412" customFormat="1" ht="13.5" x14ac:dyDescent="0.2">
      <c r="A224" s="521" t="str">
        <f t="shared" si="9"/>
        <v>C2502100020210</v>
      </c>
      <c r="B224" s="1183" t="s">
        <v>119</v>
      </c>
      <c r="C224" s="1184"/>
      <c r="D224" s="1183" t="s">
        <v>354</v>
      </c>
      <c r="E224" s="1184"/>
      <c r="F224" s="1183" t="s">
        <v>356</v>
      </c>
      <c r="G224" s="1184"/>
      <c r="H224" s="1183" t="s">
        <v>314</v>
      </c>
      <c r="I224" s="1184"/>
      <c r="J224" s="1183" t="s">
        <v>312</v>
      </c>
      <c r="K224" s="1184"/>
      <c r="L224" s="1184"/>
      <c r="M224" s="1183" t="s">
        <v>314</v>
      </c>
      <c r="N224" s="1184"/>
      <c r="O224" s="1184"/>
      <c r="P224" s="1183"/>
      <c r="Q224" s="1184"/>
      <c r="R224" s="1183"/>
      <c r="S224" s="1184"/>
      <c r="T224" s="1187" t="s">
        <v>358</v>
      </c>
      <c r="U224" s="1184"/>
      <c r="V224" s="1184"/>
      <c r="W224" s="1184"/>
      <c r="X224" s="1184"/>
      <c r="Y224" s="1184"/>
      <c r="Z224" s="1184"/>
      <c r="AA224" s="1184"/>
      <c r="AB224" s="1183" t="s">
        <v>305</v>
      </c>
      <c r="AC224" s="1184"/>
      <c r="AD224" s="1184"/>
      <c r="AE224" s="1184"/>
      <c r="AF224" s="1184"/>
      <c r="AG224" s="1183" t="s">
        <v>306</v>
      </c>
      <c r="AH224" s="1184"/>
      <c r="AI224" s="1184"/>
      <c r="AJ224" s="510" t="s">
        <v>85</v>
      </c>
      <c r="AK224" s="1190" t="s">
        <v>307</v>
      </c>
      <c r="AL224" s="1184"/>
      <c r="AM224" s="1184"/>
      <c r="AN224" s="1184"/>
      <c r="AO224" s="1184"/>
      <c r="AP224" s="1184"/>
      <c r="AQ224" s="511">
        <v>1217700000</v>
      </c>
      <c r="AR224" s="511">
        <v>1068859460</v>
      </c>
      <c r="AS224" s="573">
        <v>148840540</v>
      </c>
      <c r="AT224" s="619">
        <v>0</v>
      </c>
      <c r="AU224" s="511">
        <v>997324457</v>
      </c>
      <c r="AV224" s="511">
        <v>71535003</v>
      </c>
      <c r="AW224" s="618">
        <v>212525460</v>
      </c>
      <c r="AX224" s="511">
        <v>784798997</v>
      </c>
      <c r="AY224" s="511">
        <v>202652714</v>
      </c>
      <c r="AZ224" s="511">
        <v>9872746</v>
      </c>
      <c r="BA224" s="511">
        <v>202652714</v>
      </c>
      <c r="BB224" s="512">
        <v>0</v>
      </c>
      <c r="BC224" s="512">
        <v>0</v>
      </c>
    </row>
    <row r="225" spans="1:55" s="412" customFormat="1" ht="13.5" x14ac:dyDescent="0.2">
      <c r="A225" s="521" t="str">
        <f t="shared" si="9"/>
        <v>C25021000202110</v>
      </c>
      <c r="B225" s="1194" t="s">
        <v>119</v>
      </c>
      <c r="C225" s="1184"/>
      <c r="D225" s="1194" t="s">
        <v>354</v>
      </c>
      <c r="E225" s="1184"/>
      <c r="F225" s="1194" t="s">
        <v>356</v>
      </c>
      <c r="G225" s="1184"/>
      <c r="H225" s="1194" t="s">
        <v>314</v>
      </c>
      <c r="I225" s="1184"/>
      <c r="J225" s="1194" t="s">
        <v>312</v>
      </c>
      <c r="K225" s="1184"/>
      <c r="L225" s="1184"/>
      <c r="M225" s="1194" t="s">
        <v>314</v>
      </c>
      <c r="N225" s="1184"/>
      <c r="O225" s="1184"/>
      <c r="P225" s="1194" t="s">
        <v>311</v>
      </c>
      <c r="Q225" s="1184"/>
      <c r="R225" s="1194"/>
      <c r="S225" s="1184"/>
      <c r="T225" s="1197" t="s">
        <v>364</v>
      </c>
      <c r="U225" s="1184"/>
      <c r="V225" s="1184"/>
      <c r="W225" s="1184"/>
      <c r="X225" s="1184"/>
      <c r="Y225" s="1184"/>
      <c r="Z225" s="1184"/>
      <c r="AA225" s="1184"/>
      <c r="AB225" s="1194" t="s">
        <v>305</v>
      </c>
      <c r="AC225" s="1184"/>
      <c r="AD225" s="1184"/>
      <c r="AE225" s="1184"/>
      <c r="AF225" s="1184"/>
      <c r="AG225" s="1194" t="s">
        <v>306</v>
      </c>
      <c r="AH225" s="1184"/>
      <c r="AI225" s="1184"/>
      <c r="AJ225" s="514" t="s">
        <v>85</v>
      </c>
      <c r="AK225" s="1195" t="s">
        <v>307</v>
      </c>
      <c r="AL225" s="1184"/>
      <c r="AM225" s="1184"/>
      <c r="AN225" s="1184"/>
      <c r="AO225" s="1184"/>
      <c r="AP225" s="1184"/>
      <c r="AQ225" s="515">
        <v>172000000</v>
      </c>
      <c r="AR225" s="515">
        <v>171600000</v>
      </c>
      <c r="AS225" s="575">
        <v>400000</v>
      </c>
      <c r="AT225" s="523">
        <v>0</v>
      </c>
      <c r="AU225" s="515">
        <v>165600000</v>
      </c>
      <c r="AV225" s="515">
        <v>6000000</v>
      </c>
      <c r="AW225" s="522">
        <v>29140000</v>
      </c>
      <c r="AX225" s="515">
        <v>136460000</v>
      </c>
      <c r="AY225" s="515">
        <v>29140000</v>
      </c>
      <c r="AZ225" s="516">
        <v>0</v>
      </c>
      <c r="BA225" s="515">
        <v>29140000</v>
      </c>
      <c r="BB225" s="516">
        <v>0</v>
      </c>
      <c r="BC225" s="516">
        <v>0</v>
      </c>
    </row>
    <row r="226" spans="1:55" s="412" customFormat="1" ht="13.5" x14ac:dyDescent="0.2">
      <c r="A226" s="521" t="str">
        <f t="shared" si="9"/>
        <v>C25021000202210</v>
      </c>
      <c r="B226" s="1194" t="s">
        <v>119</v>
      </c>
      <c r="C226" s="1184"/>
      <c r="D226" s="1194" t="s">
        <v>354</v>
      </c>
      <c r="E226" s="1184"/>
      <c r="F226" s="1194" t="s">
        <v>356</v>
      </c>
      <c r="G226" s="1184"/>
      <c r="H226" s="1194" t="s">
        <v>314</v>
      </c>
      <c r="I226" s="1184"/>
      <c r="J226" s="1194" t="s">
        <v>312</v>
      </c>
      <c r="K226" s="1184"/>
      <c r="L226" s="1184"/>
      <c r="M226" s="1194" t="s">
        <v>314</v>
      </c>
      <c r="N226" s="1184"/>
      <c r="O226" s="1184"/>
      <c r="P226" s="1194" t="s">
        <v>314</v>
      </c>
      <c r="Q226" s="1184"/>
      <c r="R226" s="1194"/>
      <c r="S226" s="1184"/>
      <c r="T226" s="1197" t="s">
        <v>359</v>
      </c>
      <c r="U226" s="1184"/>
      <c r="V226" s="1184"/>
      <c r="W226" s="1184"/>
      <c r="X226" s="1184"/>
      <c r="Y226" s="1184"/>
      <c r="Z226" s="1184"/>
      <c r="AA226" s="1184"/>
      <c r="AB226" s="1194" t="s">
        <v>305</v>
      </c>
      <c r="AC226" s="1184"/>
      <c r="AD226" s="1184"/>
      <c r="AE226" s="1184"/>
      <c r="AF226" s="1184"/>
      <c r="AG226" s="1194" t="s">
        <v>306</v>
      </c>
      <c r="AH226" s="1184"/>
      <c r="AI226" s="1184"/>
      <c r="AJ226" s="514" t="s">
        <v>85</v>
      </c>
      <c r="AK226" s="1195" t="s">
        <v>307</v>
      </c>
      <c r="AL226" s="1184"/>
      <c r="AM226" s="1184"/>
      <c r="AN226" s="1184"/>
      <c r="AO226" s="1184"/>
      <c r="AP226" s="1184"/>
      <c r="AQ226" s="515">
        <v>633400000</v>
      </c>
      <c r="AR226" s="515">
        <v>633400000</v>
      </c>
      <c r="AS226" s="576">
        <v>0</v>
      </c>
      <c r="AT226" s="523">
        <v>0</v>
      </c>
      <c r="AU226" s="515">
        <v>633400000</v>
      </c>
      <c r="AV226" s="516">
        <v>0</v>
      </c>
      <c r="AW226" s="522">
        <v>126680000</v>
      </c>
      <c r="AX226" s="515">
        <v>506720000</v>
      </c>
      <c r="AY226" s="515">
        <v>126680000</v>
      </c>
      <c r="AZ226" s="516">
        <v>0</v>
      </c>
      <c r="BA226" s="515">
        <v>126680000</v>
      </c>
      <c r="BB226" s="516">
        <v>0</v>
      </c>
      <c r="BC226" s="516">
        <v>0</v>
      </c>
    </row>
    <row r="227" spans="1:55" s="412" customFormat="1" ht="13.5" x14ac:dyDescent="0.2">
      <c r="A227" s="521" t="str">
        <f t="shared" si="9"/>
        <v>C25021000202310</v>
      </c>
      <c r="B227" s="1194" t="s">
        <v>119</v>
      </c>
      <c r="C227" s="1184"/>
      <c r="D227" s="1194" t="s">
        <v>354</v>
      </c>
      <c r="E227" s="1184"/>
      <c r="F227" s="1194" t="s">
        <v>356</v>
      </c>
      <c r="G227" s="1184"/>
      <c r="H227" s="1194" t="s">
        <v>314</v>
      </c>
      <c r="I227" s="1184"/>
      <c r="J227" s="1194" t="s">
        <v>312</v>
      </c>
      <c r="K227" s="1184"/>
      <c r="L227" s="1184"/>
      <c r="M227" s="1194" t="s">
        <v>314</v>
      </c>
      <c r="N227" s="1184"/>
      <c r="O227" s="1184"/>
      <c r="P227" s="1194" t="s">
        <v>321</v>
      </c>
      <c r="Q227" s="1184"/>
      <c r="R227" s="1194"/>
      <c r="S227" s="1184"/>
      <c r="T227" s="1197" t="s">
        <v>360</v>
      </c>
      <c r="U227" s="1184"/>
      <c r="V227" s="1184"/>
      <c r="W227" s="1184"/>
      <c r="X227" s="1184"/>
      <c r="Y227" s="1184"/>
      <c r="Z227" s="1184"/>
      <c r="AA227" s="1184"/>
      <c r="AB227" s="1194" t="s">
        <v>305</v>
      </c>
      <c r="AC227" s="1184"/>
      <c r="AD227" s="1184"/>
      <c r="AE227" s="1184"/>
      <c r="AF227" s="1184"/>
      <c r="AG227" s="1194" t="s">
        <v>306</v>
      </c>
      <c r="AH227" s="1184"/>
      <c r="AI227" s="1184"/>
      <c r="AJ227" s="514" t="s">
        <v>85</v>
      </c>
      <c r="AK227" s="1195" t="s">
        <v>307</v>
      </c>
      <c r="AL227" s="1184"/>
      <c r="AM227" s="1184"/>
      <c r="AN227" s="1184"/>
      <c r="AO227" s="1184"/>
      <c r="AP227" s="1184"/>
      <c r="AQ227" s="515">
        <v>120000000</v>
      </c>
      <c r="AR227" s="515">
        <v>120000000</v>
      </c>
      <c r="AS227" s="576">
        <v>0</v>
      </c>
      <c r="AT227" s="523">
        <v>0</v>
      </c>
      <c r="AU227" s="515">
        <v>120000000</v>
      </c>
      <c r="AV227" s="516">
        <v>0</v>
      </c>
      <c r="AW227" s="522">
        <v>10380733</v>
      </c>
      <c r="AX227" s="515">
        <v>109619267</v>
      </c>
      <c r="AY227" s="515">
        <v>10380733</v>
      </c>
      <c r="AZ227" s="516">
        <v>0</v>
      </c>
      <c r="BA227" s="515">
        <v>10380733</v>
      </c>
      <c r="BB227" s="516">
        <v>0</v>
      </c>
      <c r="BC227" s="516">
        <v>0</v>
      </c>
    </row>
    <row r="228" spans="1:55" s="412" customFormat="1" ht="13.5" x14ac:dyDescent="0.2">
      <c r="A228" s="521" t="str">
        <f t="shared" si="9"/>
        <v>C25021000202410</v>
      </c>
      <c r="B228" s="1194" t="s">
        <v>119</v>
      </c>
      <c r="C228" s="1184"/>
      <c r="D228" s="1194" t="s">
        <v>354</v>
      </c>
      <c r="E228" s="1184"/>
      <c r="F228" s="1194" t="s">
        <v>356</v>
      </c>
      <c r="G228" s="1184"/>
      <c r="H228" s="1194" t="s">
        <v>314</v>
      </c>
      <c r="I228" s="1184"/>
      <c r="J228" s="1194" t="s">
        <v>312</v>
      </c>
      <c r="K228" s="1184"/>
      <c r="L228" s="1184"/>
      <c r="M228" s="1194" t="s">
        <v>314</v>
      </c>
      <c r="N228" s="1184"/>
      <c r="O228" s="1184"/>
      <c r="P228" s="1194" t="s">
        <v>315</v>
      </c>
      <c r="Q228" s="1184"/>
      <c r="R228" s="1194"/>
      <c r="S228" s="1184"/>
      <c r="T228" s="1197" t="s">
        <v>104</v>
      </c>
      <c r="U228" s="1184"/>
      <c r="V228" s="1184"/>
      <c r="W228" s="1184"/>
      <c r="X228" s="1184"/>
      <c r="Y228" s="1184"/>
      <c r="Z228" s="1184"/>
      <c r="AA228" s="1184"/>
      <c r="AB228" s="1194" t="s">
        <v>305</v>
      </c>
      <c r="AC228" s="1184"/>
      <c r="AD228" s="1184"/>
      <c r="AE228" s="1184"/>
      <c r="AF228" s="1184"/>
      <c r="AG228" s="1194" t="s">
        <v>306</v>
      </c>
      <c r="AH228" s="1184"/>
      <c r="AI228" s="1184"/>
      <c r="AJ228" s="514" t="s">
        <v>85</v>
      </c>
      <c r="AK228" s="1195" t="s">
        <v>307</v>
      </c>
      <c r="AL228" s="1184"/>
      <c r="AM228" s="1184"/>
      <c r="AN228" s="1184"/>
      <c r="AO228" s="1184"/>
      <c r="AP228" s="1184"/>
      <c r="AQ228" s="515">
        <v>140000000</v>
      </c>
      <c r="AR228" s="515">
        <v>140000000</v>
      </c>
      <c r="AS228" s="576">
        <v>0</v>
      </c>
      <c r="AT228" s="523">
        <v>0</v>
      </c>
      <c r="AU228" s="515">
        <v>74464997</v>
      </c>
      <c r="AV228" s="515">
        <v>65535003</v>
      </c>
      <c r="AW228" s="522">
        <v>42465267</v>
      </c>
      <c r="AX228" s="515">
        <v>31999730</v>
      </c>
      <c r="AY228" s="515">
        <v>32592521</v>
      </c>
      <c r="AZ228" s="515">
        <v>9872746</v>
      </c>
      <c r="BA228" s="515">
        <v>32592521</v>
      </c>
      <c r="BB228" s="516">
        <v>0</v>
      </c>
      <c r="BC228" s="516">
        <v>0</v>
      </c>
    </row>
    <row r="229" spans="1:55" s="412" customFormat="1" ht="13.5" x14ac:dyDescent="0.2">
      <c r="A229" s="521" t="str">
        <f t="shared" si="9"/>
        <v>C25021000202610</v>
      </c>
      <c r="B229" s="1194" t="s">
        <v>119</v>
      </c>
      <c r="C229" s="1184"/>
      <c r="D229" s="1194" t="s">
        <v>354</v>
      </c>
      <c r="E229" s="1184"/>
      <c r="F229" s="1194" t="s">
        <v>356</v>
      </c>
      <c r="G229" s="1184"/>
      <c r="H229" s="1194" t="s">
        <v>314</v>
      </c>
      <c r="I229" s="1184"/>
      <c r="J229" s="1194" t="s">
        <v>312</v>
      </c>
      <c r="K229" s="1184"/>
      <c r="L229" s="1184"/>
      <c r="M229" s="1194" t="s">
        <v>314</v>
      </c>
      <c r="N229" s="1184"/>
      <c r="O229" s="1184"/>
      <c r="P229" s="1194" t="s">
        <v>324</v>
      </c>
      <c r="Q229" s="1184"/>
      <c r="R229" s="1194"/>
      <c r="S229" s="1184"/>
      <c r="T229" s="1197" t="s">
        <v>361</v>
      </c>
      <c r="U229" s="1184"/>
      <c r="V229" s="1184"/>
      <c r="W229" s="1184"/>
      <c r="X229" s="1184"/>
      <c r="Y229" s="1184"/>
      <c r="Z229" s="1184"/>
      <c r="AA229" s="1184"/>
      <c r="AB229" s="1194" t="s">
        <v>305</v>
      </c>
      <c r="AC229" s="1184"/>
      <c r="AD229" s="1184"/>
      <c r="AE229" s="1184"/>
      <c r="AF229" s="1184"/>
      <c r="AG229" s="1194" t="s">
        <v>306</v>
      </c>
      <c r="AH229" s="1184"/>
      <c r="AI229" s="1184"/>
      <c r="AJ229" s="514" t="s">
        <v>85</v>
      </c>
      <c r="AK229" s="1195" t="s">
        <v>307</v>
      </c>
      <c r="AL229" s="1184"/>
      <c r="AM229" s="1184"/>
      <c r="AN229" s="1184"/>
      <c r="AO229" s="1184"/>
      <c r="AP229" s="1184"/>
      <c r="AQ229" s="515">
        <v>70000000</v>
      </c>
      <c r="AR229" s="516">
        <v>0</v>
      </c>
      <c r="AS229" s="575">
        <v>70000000</v>
      </c>
      <c r="AT229" s="523">
        <v>0</v>
      </c>
      <c r="AU229" s="516">
        <v>0</v>
      </c>
      <c r="AV229" s="516">
        <v>0</v>
      </c>
      <c r="AW229" s="523">
        <v>0</v>
      </c>
      <c r="AX229" s="516">
        <v>0</v>
      </c>
      <c r="AY229" s="516">
        <v>0</v>
      </c>
      <c r="AZ229" s="516">
        <v>0</v>
      </c>
      <c r="BA229" s="516">
        <v>0</v>
      </c>
      <c r="BB229" s="516">
        <v>0</v>
      </c>
      <c r="BC229" s="516">
        <v>0</v>
      </c>
    </row>
    <row r="230" spans="1:55" s="412" customFormat="1" ht="13.5" x14ac:dyDescent="0.2">
      <c r="A230" s="521" t="str">
        <f t="shared" si="9"/>
        <v>C250210002021110</v>
      </c>
      <c r="B230" s="1194" t="s">
        <v>119</v>
      </c>
      <c r="C230" s="1184"/>
      <c r="D230" s="1194" t="s">
        <v>354</v>
      </c>
      <c r="E230" s="1184"/>
      <c r="F230" s="1194" t="s">
        <v>356</v>
      </c>
      <c r="G230" s="1184"/>
      <c r="H230" s="1194" t="s">
        <v>314</v>
      </c>
      <c r="I230" s="1184"/>
      <c r="J230" s="1194" t="s">
        <v>312</v>
      </c>
      <c r="K230" s="1184"/>
      <c r="L230" s="1184"/>
      <c r="M230" s="1194" t="s">
        <v>314</v>
      </c>
      <c r="N230" s="1184"/>
      <c r="O230" s="1184"/>
      <c r="P230" s="1194" t="s">
        <v>100</v>
      </c>
      <c r="Q230" s="1184"/>
      <c r="R230" s="1194"/>
      <c r="S230" s="1184"/>
      <c r="T230" s="1197" t="s">
        <v>362</v>
      </c>
      <c r="U230" s="1184"/>
      <c r="V230" s="1184"/>
      <c r="W230" s="1184"/>
      <c r="X230" s="1184"/>
      <c r="Y230" s="1184"/>
      <c r="Z230" s="1184"/>
      <c r="AA230" s="1184"/>
      <c r="AB230" s="1194" t="s">
        <v>305</v>
      </c>
      <c r="AC230" s="1184"/>
      <c r="AD230" s="1184"/>
      <c r="AE230" s="1184"/>
      <c r="AF230" s="1184"/>
      <c r="AG230" s="1194" t="s">
        <v>306</v>
      </c>
      <c r="AH230" s="1184"/>
      <c r="AI230" s="1184"/>
      <c r="AJ230" s="514" t="s">
        <v>85</v>
      </c>
      <c r="AK230" s="1195" t="s">
        <v>307</v>
      </c>
      <c r="AL230" s="1184"/>
      <c r="AM230" s="1184"/>
      <c r="AN230" s="1184"/>
      <c r="AO230" s="1184"/>
      <c r="AP230" s="1184"/>
      <c r="AQ230" s="515">
        <v>82300000</v>
      </c>
      <c r="AR230" s="515">
        <v>3859460</v>
      </c>
      <c r="AS230" s="575">
        <v>78440540</v>
      </c>
      <c r="AT230" s="523">
        <v>0</v>
      </c>
      <c r="AU230" s="515">
        <v>3859460</v>
      </c>
      <c r="AV230" s="516">
        <v>0</v>
      </c>
      <c r="AW230" s="522">
        <v>3859460</v>
      </c>
      <c r="AX230" s="516">
        <v>0</v>
      </c>
      <c r="AY230" s="515">
        <v>3859460</v>
      </c>
      <c r="AZ230" s="516">
        <v>0</v>
      </c>
      <c r="BA230" s="515">
        <v>3859460</v>
      </c>
      <c r="BB230" s="516">
        <v>0</v>
      </c>
      <c r="BC230" s="516">
        <v>0</v>
      </c>
    </row>
    <row r="231" spans="1:55" s="628" customFormat="1" ht="13.5" x14ac:dyDescent="0.2">
      <c r="A231" s="628" t="str">
        <f t="shared" ref="A231:A294" si="10">+B231&amp;D231&amp;F231&amp;H231&amp;J231&amp;M231&amp;P231&amp;AJ231</f>
        <v>C25021000310</v>
      </c>
      <c r="B231" s="1203" t="s">
        <v>119</v>
      </c>
      <c r="C231" s="1204"/>
      <c r="D231" s="1203" t="s">
        <v>354</v>
      </c>
      <c r="E231" s="1204"/>
      <c r="F231" s="1203" t="s">
        <v>356</v>
      </c>
      <c r="G231" s="1204"/>
      <c r="H231" s="1203" t="s">
        <v>321</v>
      </c>
      <c r="I231" s="1204"/>
      <c r="J231" s="1203"/>
      <c r="K231" s="1204"/>
      <c r="L231" s="1204"/>
      <c r="M231" s="1203"/>
      <c r="N231" s="1204"/>
      <c r="O231" s="1204"/>
      <c r="P231" s="1203"/>
      <c r="Q231" s="1204"/>
      <c r="R231" s="1203"/>
      <c r="S231" s="1204"/>
      <c r="T231" s="1206" t="s">
        <v>352</v>
      </c>
      <c r="U231" s="1204"/>
      <c r="V231" s="1204"/>
      <c r="W231" s="1204"/>
      <c r="X231" s="1204"/>
      <c r="Y231" s="1204"/>
      <c r="Z231" s="1204"/>
      <c r="AA231" s="1204"/>
      <c r="AB231" s="1203" t="s">
        <v>305</v>
      </c>
      <c r="AC231" s="1204"/>
      <c r="AD231" s="1204"/>
      <c r="AE231" s="1204"/>
      <c r="AF231" s="1204"/>
      <c r="AG231" s="1203" t="s">
        <v>306</v>
      </c>
      <c r="AH231" s="1204"/>
      <c r="AI231" s="1204"/>
      <c r="AJ231" s="629" t="s">
        <v>85</v>
      </c>
      <c r="AK231" s="1205" t="s">
        <v>307</v>
      </c>
      <c r="AL231" s="1204"/>
      <c r="AM231" s="1204"/>
      <c r="AN231" s="1204"/>
      <c r="AO231" s="1204"/>
      <c r="AP231" s="1204"/>
      <c r="AQ231" s="575">
        <v>2500000000</v>
      </c>
      <c r="AR231" s="575">
        <v>2064366881</v>
      </c>
      <c r="AS231" s="575">
        <v>435633119</v>
      </c>
      <c r="AT231" s="575">
        <v>350000000</v>
      </c>
      <c r="AU231" s="575">
        <v>1447837435</v>
      </c>
      <c r="AV231" s="575">
        <v>616529446</v>
      </c>
      <c r="AW231" s="575">
        <v>389927078</v>
      </c>
      <c r="AX231" s="575">
        <v>1057910357</v>
      </c>
      <c r="AY231" s="575">
        <v>380501783</v>
      </c>
      <c r="AZ231" s="575">
        <v>9425295</v>
      </c>
      <c r="BA231" s="575">
        <v>380501783</v>
      </c>
      <c r="BB231" s="576">
        <v>0</v>
      </c>
      <c r="BC231" s="576">
        <v>0</v>
      </c>
    </row>
    <row r="232" spans="1:55" s="412" customFormat="1" ht="13.5" x14ac:dyDescent="0.2">
      <c r="A232" s="521" t="str">
        <f t="shared" si="10"/>
        <v>C250210003010</v>
      </c>
      <c r="B232" s="1183" t="s">
        <v>119</v>
      </c>
      <c r="C232" s="1184"/>
      <c r="D232" s="1183" t="s">
        <v>354</v>
      </c>
      <c r="E232" s="1184"/>
      <c r="F232" s="1183" t="s">
        <v>356</v>
      </c>
      <c r="G232" s="1184"/>
      <c r="H232" s="1183" t="s">
        <v>321</v>
      </c>
      <c r="I232" s="1184"/>
      <c r="J232" s="1183" t="s">
        <v>312</v>
      </c>
      <c r="K232" s="1184"/>
      <c r="L232" s="1184"/>
      <c r="M232" s="1183"/>
      <c r="N232" s="1184"/>
      <c r="O232" s="1184"/>
      <c r="P232" s="1183"/>
      <c r="Q232" s="1184"/>
      <c r="R232" s="1183"/>
      <c r="S232" s="1184"/>
      <c r="T232" s="1187" t="s">
        <v>352</v>
      </c>
      <c r="U232" s="1184"/>
      <c r="V232" s="1184"/>
      <c r="W232" s="1184"/>
      <c r="X232" s="1184"/>
      <c r="Y232" s="1184"/>
      <c r="Z232" s="1184"/>
      <c r="AA232" s="1184"/>
      <c r="AB232" s="1183" t="s">
        <v>305</v>
      </c>
      <c r="AC232" s="1184"/>
      <c r="AD232" s="1184"/>
      <c r="AE232" s="1184"/>
      <c r="AF232" s="1184"/>
      <c r="AG232" s="1183" t="s">
        <v>306</v>
      </c>
      <c r="AH232" s="1184"/>
      <c r="AI232" s="1184"/>
      <c r="AJ232" s="510" t="s">
        <v>85</v>
      </c>
      <c r="AK232" s="1190" t="s">
        <v>307</v>
      </c>
      <c r="AL232" s="1184"/>
      <c r="AM232" s="1184"/>
      <c r="AN232" s="1184"/>
      <c r="AO232" s="1184"/>
      <c r="AP232" s="1184"/>
      <c r="AQ232" s="511">
        <v>2500000000</v>
      </c>
      <c r="AR232" s="511">
        <v>2064366881</v>
      </c>
      <c r="AS232" s="573">
        <v>435633119</v>
      </c>
      <c r="AT232" s="619">
        <v>0</v>
      </c>
      <c r="AU232" s="511">
        <v>1447837435</v>
      </c>
      <c r="AV232" s="511">
        <v>616529446</v>
      </c>
      <c r="AW232" s="618">
        <v>389927078</v>
      </c>
      <c r="AX232" s="511">
        <v>1057910357</v>
      </c>
      <c r="AY232" s="511">
        <v>380501783</v>
      </c>
      <c r="AZ232" s="511">
        <v>9425295</v>
      </c>
      <c r="BA232" s="511">
        <v>380501783</v>
      </c>
      <c r="BB232" s="512">
        <v>0</v>
      </c>
      <c r="BC232" s="512">
        <v>0</v>
      </c>
    </row>
    <row r="233" spans="1:55" s="412" customFormat="1" ht="13.5" x14ac:dyDescent="0.2">
      <c r="A233" s="521" t="str">
        <f t="shared" si="10"/>
        <v>C2502100030110</v>
      </c>
      <c r="B233" s="1183" t="s">
        <v>119</v>
      </c>
      <c r="C233" s="1184"/>
      <c r="D233" s="1183" t="s">
        <v>354</v>
      </c>
      <c r="E233" s="1184"/>
      <c r="F233" s="1183" t="s">
        <v>356</v>
      </c>
      <c r="G233" s="1184"/>
      <c r="H233" s="1183" t="s">
        <v>321</v>
      </c>
      <c r="I233" s="1184"/>
      <c r="J233" s="1183" t="s">
        <v>312</v>
      </c>
      <c r="K233" s="1184"/>
      <c r="L233" s="1184"/>
      <c r="M233" s="1183" t="s">
        <v>311</v>
      </c>
      <c r="N233" s="1184"/>
      <c r="O233" s="1184"/>
      <c r="P233" s="1183"/>
      <c r="Q233" s="1184"/>
      <c r="R233" s="1183"/>
      <c r="S233" s="1184"/>
      <c r="T233" s="1187" t="s">
        <v>363</v>
      </c>
      <c r="U233" s="1184"/>
      <c r="V233" s="1184"/>
      <c r="W233" s="1184"/>
      <c r="X233" s="1184"/>
      <c r="Y233" s="1184"/>
      <c r="Z233" s="1184"/>
      <c r="AA233" s="1184"/>
      <c r="AB233" s="1183" t="s">
        <v>305</v>
      </c>
      <c r="AC233" s="1184"/>
      <c r="AD233" s="1184"/>
      <c r="AE233" s="1184"/>
      <c r="AF233" s="1184"/>
      <c r="AG233" s="1183" t="s">
        <v>306</v>
      </c>
      <c r="AH233" s="1184"/>
      <c r="AI233" s="1184"/>
      <c r="AJ233" s="510" t="s">
        <v>85</v>
      </c>
      <c r="AK233" s="1190" t="s">
        <v>307</v>
      </c>
      <c r="AL233" s="1184"/>
      <c r="AM233" s="1184"/>
      <c r="AN233" s="1184"/>
      <c r="AO233" s="1184"/>
      <c r="AP233" s="1184"/>
      <c r="AQ233" s="512">
        <v>0</v>
      </c>
      <c r="AR233" s="512">
        <v>0</v>
      </c>
      <c r="AS233" s="574">
        <v>0</v>
      </c>
      <c r="AT233" s="619">
        <v>0</v>
      </c>
      <c r="AU233" s="512">
        <v>0</v>
      </c>
      <c r="AV233" s="512">
        <v>0</v>
      </c>
      <c r="AW233" s="619">
        <v>0</v>
      </c>
      <c r="AX233" s="512">
        <v>0</v>
      </c>
      <c r="AY233" s="512">
        <v>0</v>
      </c>
      <c r="AZ233" s="512">
        <v>0</v>
      </c>
      <c r="BA233" s="512">
        <v>0</v>
      </c>
      <c r="BB233" s="512">
        <v>0</v>
      </c>
      <c r="BC233" s="512">
        <v>0</v>
      </c>
    </row>
    <row r="234" spans="1:55" s="412" customFormat="1" ht="13.5" x14ac:dyDescent="0.2">
      <c r="A234" s="521" t="str">
        <f t="shared" si="10"/>
        <v>C25021000301410</v>
      </c>
      <c r="B234" s="1194" t="s">
        <v>119</v>
      </c>
      <c r="C234" s="1184"/>
      <c r="D234" s="1194" t="s">
        <v>354</v>
      </c>
      <c r="E234" s="1184"/>
      <c r="F234" s="1194" t="s">
        <v>356</v>
      </c>
      <c r="G234" s="1184"/>
      <c r="H234" s="1194" t="s">
        <v>321</v>
      </c>
      <c r="I234" s="1184"/>
      <c r="J234" s="1194" t="s">
        <v>312</v>
      </c>
      <c r="K234" s="1184"/>
      <c r="L234" s="1184"/>
      <c r="M234" s="1194" t="s">
        <v>311</v>
      </c>
      <c r="N234" s="1184"/>
      <c r="O234" s="1184"/>
      <c r="P234" s="1194" t="s">
        <v>315</v>
      </c>
      <c r="Q234" s="1184"/>
      <c r="R234" s="1194"/>
      <c r="S234" s="1184"/>
      <c r="T234" s="1197" t="s">
        <v>104</v>
      </c>
      <c r="U234" s="1184"/>
      <c r="V234" s="1184"/>
      <c r="W234" s="1184"/>
      <c r="X234" s="1184"/>
      <c r="Y234" s="1184"/>
      <c r="Z234" s="1184"/>
      <c r="AA234" s="1184"/>
      <c r="AB234" s="1194" t="s">
        <v>305</v>
      </c>
      <c r="AC234" s="1184"/>
      <c r="AD234" s="1184"/>
      <c r="AE234" s="1184"/>
      <c r="AF234" s="1184"/>
      <c r="AG234" s="1194" t="s">
        <v>306</v>
      </c>
      <c r="AH234" s="1184"/>
      <c r="AI234" s="1184"/>
      <c r="AJ234" s="514" t="s">
        <v>85</v>
      </c>
      <c r="AK234" s="1195" t="s">
        <v>307</v>
      </c>
      <c r="AL234" s="1184"/>
      <c r="AM234" s="1184"/>
      <c r="AN234" s="1184"/>
      <c r="AO234" s="1184"/>
      <c r="AP234" s="1184"/>
      <c r="AQ234" s="516">
        <v>0</v>
      </c>
      <c r="AR234" s="516">
        <v>0</v>
      </c>
      <c r="AS234" s="576">
        <v>0</v>
      </c>
      <c r="AT234" s="523">
        <v>0</v>
      </c>
      <c r="AU234" s="516">
        <v>0</v>
      </c>
      <c r="AV234" s="516">
        <v>0</v>
      </c>
      <c r="AW234" s="523">
        <v>0</v>
      </c>
      <c r="AX234" s="516">
        <v>0</v>
      </c>
      <c r="AY234" s="516">
        <v>0</v>
      </c>
      <c r="AZ234" s="516">
        <v>0</v>
      </c>
      <c r="BA234" s="516">
        <v>0</v>
      </c>
      <c r="BB234" s="516">
        <v>0</v>
      </c>
      <c r="BC234" s="516">
        <v>0</v>
      </c>
    </row>
    <row r="235" spans="1:55" s="412" customFormat="1" ht="13.5" x14ac:dyDescent="0.2">
      <c r="A235" s="521" t="str">
        <f t="shared" si="10"/>
        <v>C2502100030210</v>
      </c>
      <c r="B235" s="1183" t="s">
        <v>119</v>
      </c>
      <c r="C235" s="1184"/>
      <c r="D235" s="1183" t="s">
        <v>354</v>
      </c>
      <c r="E235" s="1184"/>
      <c r="F235" s="1183" t="s">
        <v>356</v>
      </c>
      <c r="G235" s="1184"/>
      <c r="H235" s="1183" t="s">
        <v>321</v>
      </c>
      <c r="I235" s="1184"/>
      <c r="J235" s="1183" t="s">
        <v>312</v>
      </c>
      <c r="K235" s="1184"/>
      <c r="L235" s="1184"/>
      <c r="M235" s="1183" t="s">
        <v>314</v>
      </c>
      <c r="N235" s="1184"/>
      <c r="O235" s="1184"/>
      <c r="P235" s="1183"/>
      <c r="Q235" s="1184"/>
      <c r="R235" s="1183"/>
      <c r="S235" s="1184"/>
      <c r="T235" s="1187" t="s">
        <v>358</v>
      </c>
      <c r="U235" s="1184"/>
      <c r="V235" s="1184"/>
      <c r="W235" s="1184"/>
      <c r="X235" s="1184"/>
      <c r="Y235" s="1184"/>
      <c r="Z235" s="1184"/>
      <c r="AA235" s="1184"/>
      <c r="AB235" s="1183" t="s">
        <v>305</v>
      </c>
      <c r="AC235" s="1184"/>
      <c r="AD235" s="1184"/>
      <c r="AE235" s="1184"/>
      <c r="AF235" s="1184"/>
      <c r="AG235" s="1183" t="s">
        <v>306</v>
      </c>
      <c r="AH235" s="1184"/>
      <c r="AI235" s="1184"/>
      <c r="AJ235" s="510" t="s">
        <v>85</v>
      </c>
      <c r="AK235" s="1190" t="s">
        <v>307</v>
      </c>
      <c r="AL235" s="1184"/>
      <c r="AM235" s="1184"/>
      <c r="AN235" s="1184"/>
      <c r="AO235" s="1184"/>
      <c r="AP235" s="1184"/>
      <c r="AQ235" s="511">
        <v>2500000000</v>
      </c>
      <c r="AR235" s="511">
        <v>2064366881</v>
      </c>
      <c r="AS235" s="573">
        <v>435633119</v>
      </c>
      <c r="AT235" s="619">
        <v>0</v>
      </c>
      <c r="AU235" s="511">
        <v>1447837435</v>
      </c>
      <c r="AV235" s="511">
        <v>616529446</v>
      </c>
      <c r="AW235" s="618">
        <v>389927078</v>
      </c>
      <c r="AX235" s="511">
        <v>1057910357</v>
      </c>
      <c r="AY235" s="511">
        <v>380501783</v>
      </c>
      <c r="AZ235" s="511">
        <v>9425295</v>
      </c>
      <c r="BA235" s="511">
        <v>380501783</v>
      </c>
      <c r="BB235" s="512">
        <v>0</v>
      </c>
      <c r="BC235" s="512">
        <v>0</v>
      </c>
    </row>
    <row r="236" spans="1:55" s="412" customFormat="1" ht="13.5" x14ac:dyDescent="0.2">
      <c r="A236" s="521" t="str">
        <f t="shared" si="10"/>
        <v>C25021000302110</v>
      </c>
      <c r="B236" s="1194" t="s">
        <v>119</v>
      </c>
      <c r="C236" s="1184"/>
      <c r="D236" s="1194" t="s">
        <v>354</v>
      </c>
      <c r="E236" s="1184"/>
      <c r="F236" s="1194" t="s">
        <v>356</v>
      </c>
      <c r="G236" s="1184"/>
      <c r="H236" s="1194" t="s">
        <v>321</v>
      </c>
      <c r="I236" s="1184"/>
      <c r="J236" s="1194" t="s">
        <v>312</v>
      </c>
      <c r="K236" s="1184"/>
      <c r="L236" s="1184"/>
      <c r="M236" s="1194" t="s">
        <v>314</v>
      </c>
      <c r="N236" s="1184"/>
      <c r="O236" s="1184"/>
      <c r="P236" s="1194" t="s">
        <v>311</v>
      </c>
      <c r="Q236" s="1184"/>
      <c r="R236" s="1194"/>
      <c r="S236" s="1184"/>
      <c r="T236" s="1197" t="s">
        <v>364</v>
      </c>
      <c r="U236" s="1184"/>
      <c r="V236" s="1184"/>
      <c r="W236" s="1184"/>
      <c r="X236" s="1184"/>
      <c r="Y236" s="1184"/>
      <c r="Z236" s="1184"/>
      <c r="AA236" s="1184"/>
      <c r="AB236" s="1194" t="s">
        <v>305</v>
      </c>
      <c r="AC236" s="1184"/>
      <c r="AD236" s="1184"/>
      <c r="AE236" s="1184"/>
      <c r="AF236" s="1184"/>
      <c r="AG236" s="1194" t="s">
        <v>306</v>
      </c>
      <c r="AH236" s="1184"/>
      <c r="AI236" s="1184"/>
      <c r="AJ236" s="514" t="s">
        <v>85</v>
      </c>
      <c r="AK236" s="1195" t="s">
        <v>307</v>
      </c>
      <c r="AL236" s="1184"/>
      <c r="AM236" s="1184"/>
      <c r="AN236" s="1184"/>
      <c r="AO236" s="1184"/>
      <c r="AP236" s="1184"/>
      <c r="AQ236" s="515">
        <v>1000000000</v>
      </c>
      <c r="AR236" s="515">
        <v>794366881</v>
      </c>
      <c r="AS236" s="575">
        <v>205633119</v>
      </c>
      <c r="AT236" s="523">
        <v>0</v>
      </c>
      <c r="AU236" s="515">
        <v>571003148</v>
      </c>
      <c r="AV236" s="515">
        <v>223363733</v>
      </c>
      <c r="AW236" s="522">
        <v>131850921</v>
      </c>
      <c r="AX236" s="515">
        <v>439152227</v>
      </c>
      <c r="AY236" s="515">
        <v>131850921</v>
      </c>
      <c r="AZ236" s="516">
        <v>0</v>
      </c>
      <c r="BA236" s="515">
        <v>131850921</v>
      </c>
      <c r="BB236" s="516">
        <v>0</v>
      </c>
      <c r="BC236" s="516">
        <v>0</v>
      </c>
    </row>
    <row r="237" spans="1:55" s="412" customFormat="1" ht="13.5" x14ac:dyDescent="0.2">
      <c r="A237" s="521" t="str">
        <f t="shared" si="10"/>
        <v>C25021000302210</v>
      </c>
      <c r="B237" s="1194" t="s">
        <v>119</v>
      </c>
      <c r="C237" s="1184"/>
      <c r="D237" s="1194" t="s">
        <v>354</v>
      </c>
      <c r="E237" s="1184"/>
      <c r="F237" s="1194" t="s">
        <v>356</v>
      </c>
      <c r="G237" s="1184"/>
      <c r="H237" s="1194" t="s">
        <v>321</v>
      </c>
      <c r="I237" s="1184"/>
      <c r="J237" s="1194" t="s">
        <v>312</v>
      </c>
      <c r="K237" s="1184"/>
      <c r="L237" s="1184"/>
      <c r="M237" s="1194" t="s">
        <v>314</v>
      </c>
      <c r="N237" s="1184"/>
      <c r="O237" s="1184"/>
      <c r="P237" s="1194" t="s">
        <v>314</v>
      </c>
      <c r="Q237" s="1184"/>
      <c r="R237" s="1194"/>
      <c r="S237" s="1184"/>
      <c r="T237" s="1197" t="s">
        <v>359</v>
      </c>
      <c r="U237" s="1184"/>
      <c r="V237" s="1184"/>
      <c r="W237" s="1184"/>
      <c r="X237" s="1184"/>
      <c r="Y237" s="1184"/>
      <c r="Z237" s="1184"/>
      <c r="AA237" s="1184"/>
      <c r="AB237" s="1194" t="s">
        <v>305</v>
      </c>
      <c r="AC237" s="1184"/>
      <c r="AD237" s="1184"/>
      <c r="AE237" s="1184"/>
      <c r="AF237" s="1184"/>
      <c r="AG237" s="1194" t="s">
        <v>306</v>
      </c>
      <c r="AH237" s="1184"/>
      <c r="AI237" s="1184"/>
      <c r="AJ237" s="514" t="s">
        <v>85</v>
      </c>
      <c r="AK237" s="1195" t="s">
        <v>307</v>
      </c>
      <c r="AL237" s="1184"/>
      <c r="AM237" s="1184"/>
      <c r="AN237" s="1184"/>
      <c r="AO237" s="1184"/>
      <c r="AP237" s="1184"/>
      <c r="AQ237" s="515">
        <v>550000000</v>
      </c>
      <c r="AR237" s="515">
        <v>420000000</v>
      </c>
      <c r="AS237" s="575">
        <v>130000000</v>
      </c>
      <c r="AT237" s="523">
        <v>0</v>
      </c>
      <c r="AU237" s="515">
        <v>420000000</v>
      </c>
      <c r="AV237" s="516">
        <v>0</v>
      </c>
      <c r="AW237" s="522">
        <v>84000000</v>
      </c>
      <c r="AX237" s="515">
        <v>336000000</v>
      </c>
      <c r="AY237" s="515">
        <v>84000000</v>
      </c>
      <c r="AZ237" s="516">
        <v>0</v>
      </c>
      <c r="BA237" s="515">
        <v>84000000</v>
      </c>
      <c r="BB237" s="516">
        <v>0</v>
      </c>
      <c r="BC237" s="516">
        <v>0</v>
      </c>
    </row>
    <row r="238" spans="1:55" s="412" customFormat="1" ht="13.5" x14ac:dyDescent="0.2">
      <c r="A238" s="521" t="str">
        <f t="shared" si="10"/>
        <v>C25021000302310</v>
      </c>
      <c r="B238" s="1194" t="s">
        <v>119</v>
      </c>
      <c r="C238" s="1184"/>
      <c r="D238" s="1194" t="s">
        <v>354</v>
      </c>
      <c r="E238" s="1184"/>
      <c r="F238" s="1194" t="s">
        <v>356</v>
      </c>
      <c r="G238" s="1184"/>
      <c r="H238" s="1194" t="s">
        <v>321</v>
      </c>
      <c r="I238" s="1184"/>
      <c r="J238" s="1194" t="s">
        <v>312</v>
      </c>
      <c r="K238" s="1184"/>
      <c r="L238" s="1184"/>
      <c r="M238" s="1194" t="s">
        <v>314</v>
      </c>
      <c r="N238" s="1184"/>
      <c r="O238" s="1184"/>
      <c r="P238" s="1194" t="s">
        <v>321</v>
      </c>
      <c r="Q238" s="1184"/>
      <c r="R238" s="1194"/>
      <c r="S238" s="1184"/>
      <c r="T238" s="1197" t="s">
        <v>360</v>
      </c>
      <c r="U238" s="1184"/>
      <c r="V238" s="1184"/>
      <c r="W238" s="1184"/>
      <c r="X238" s="1184"/>
      <c r="Y238" s="1184"/>
      <c r="Z238" s="1184"/>
      <c r="AA238" s="1184"/>
      <c r="AB238" s="1194" t="s">
        <v>305</v>
      </c>
      <c r="AC238" s="1184"/>
      <c r="AD238" s="1184"/>
      <c r="AE238" s="1184"/>
      <c r="AF238" s="1184"/>
      <c r="AG238" s="1194" t="s">
        <v>306</v>
      </c>
      <c r="AH238" s="1184"/>
      <c r="AI238" s="1184"/>
      <c r="AJ238" s="514" t="s">
        <v>85</v>
      </c>
      <c r="AK238" s="1195" t="s">
        <v>307</v>
      </c>
      <c r="AL238" s="1184"/>
      <c r="AM238" s="1184"/>
      <c r="AN238" s="1184"/>
      <c r="AO238" s="1184"/>
      <c r="AP238" s="1184"/>
      <c r="AQ238" s="515">
        <v>250000000</v>
      </c>
      <c r="AR238" s="515">
        <v>250000000</v>
      </c>
      <c r="AS238" s="576">
        <v>0</v>
      </c>
      <c r="AT238" s="523">
        <v>0</v>
      </c>
      <c r="AU238" s="515">
        <v>250000000</v>
      </c>
      <c r="AV238" s="516">
        <v>0</v>
      </c>
      <c r="AW238" s="522">
        <v>17616386</v>
      </c>
      <c r="AX238" s="515">
        <v>232383614</v>
      </c>
      <c r="AY238" s="515">
        <v>17616386</v>
      </c>
      <c r="AZ238" s="516">
        <v>0</v>
      </c>
      <c r="BA238" s="515">
        <v>17616386</v>
      </c>
      <c r="BB238" s="516">
        <v>0</v>
      </c>
      <c r="BC238" s="516">
        <v>0</v>
      </c>
    </row>
    <row r="239" spans="1:55" s="412" customFormat="1" ht="13.5" x14ac:dyDescent="0.2">
      <c r="A239" s="521" t="str">
        <f t="shared" si="10"/>
        <v>C25021000302410</v>
      </c>
      <c r="B239" s="1194" t="s">
        <v>119</v>
      </c>
      <c r="C239" s="1184"/>
      <c r="D239" s="1194" t="s">
        <v>354</v>
      </c>
      <c r="E239" s="1184"/>
      <c r="F239" s="1194" t="s">
        <v>356</v>
      </c>
      <c r="G239" s="1184"/>
      <c r="H239" s="1194" t="s">
        <v>321</v>
      </c>
      <c r="I239" s="1184"/>
      <c r="J239" s="1194" t="s">
        <v>312</v>
      </c>
      <c r="K239" s="1184"/>
      <c r="L239" s="1184"/>
      <c r="M239" s="1194" t="s">
        <v>314</v>
      </c>
      <c r="N239" s="1184"/>
      <c r="O239" s="1184"/>
      <c r="P239" s="1194" t="s">
        <v>315</v>
      </c>
      <c r="Q239" s="1184"/>
      <c r="R239" s="1194"/>
      <c r="S239" s="1184"/>
      <c r="T239" s="1197" t="s">
        <v>104</v>
      </c>
      <c r="U239" s="1184"/>
      <c r="V239" s="1184"/>
      <c r="W239" s="1184"/>
      <c r="X239" s="1184"/>
      <c r="Y239" s="1184"/>
      <c r="Z239" s="1184"/>
      <c r="AA239" s="1184"/>
      <c r="AB239" s="1194" t="s">
        <v>305</v>
      </c>
      <c r="AC239" s="1184"/>
      <c r="AD239" s="1184"/>
      <c r="AE239" s="1184"/>
      <c r="AF239" s="1184"/>
      <c r="AG239" s="1194" t="s">
        <v>306</v>
      </c>
      <c r="AH239" s="1184"/>
      <c r="AI239" s="1184"/>
      <c r="AJ239" s="514" t="s">
        <v>85</v>
      </c>
      <c r="AK239" s="1195" t="s">
        <v>307</v>
      </c>
      <c r="AL239" s="1184"/>
      <c r="AM239" s="1184"/>
      <c r="AN239" s="1184"/>
      <c r="AO239" s="1184"/>
      <c r="AP239" s="1184"/>
      <c r="AQ239" s="515">
        <v>400000000</v>
      </c>
      <c r="AR239" s="515">
        <v>400000000</v>
      </c>
      <c r="AS239" s="576">
        <v>0</v>
      </c>
      <c r="AT239" s="523">
        <v>0</v>
      </c>
      <c r="AU239" s="515">
        <v>206834287</v>
      </c>
      <c r="AV239" s="515">
        <v>193165713</v>
      </c>
      <c r="AW239" s="522">
        <v>156459771</v>
      </c>
      <c r="AX239" s="515">
        <v>50374516</v>
      </c>
      <c r="AY239" s="515">
        <v>147034476</v>
      </c>
      <c r="AZ239" s="515">
        <v>9425295</v>
      </c>
      <c r="BA239" s="515">
        <v>147034476</v>
      </c>
      <c r="BB239" s="516">
        <v>0</v>
      </c>
      <c r="BC239" s="516">
        <v>0</v>
      </c>
    </row>
    <row r="240" spans="1:55" s="412" customFormat="1" ht="13.5" x14ac:dyDescent="0.2">
      <c r="A240" s="521" t="str">
        <f t="shared" si="10"/>
        <v>C25021000302610</v>
      </c>
      <c r="B240" s="1194" t="s">
        <v>119</v>
      </c>
      <c r="C240" s="1184"/>
      <c r="D240" s="1194" t="s">
        <v>354</v>
      </c>
      <c r="E240" s="1184"/>
      <c r="F240" s="1194" t="s">
        <v>356</v>
      </c>
      <c r="G240" s="1184"/>
      <c r="H240" s="1194" t="s">
        <v>321</v>
      </c>
      <c r="I240" s="1184"/>
      <c r="J240" s="1194" t="s">
        <v>312</v>
      </c>
      <c r="K240" s="1184"/>
      <c r="L240" s="1184"/>
      <c r="M240" s="1194" t="s">
        <v>314</v>
      </c>
      <c r="N240" s="1184"/>
      <c r="O240" s="1184"/>
      <c r="P240" s="1194" t="s">
        <v>324</v>
      </c>
      <c r="Q240" s="1184"/>
      <c r="R240" s="1194"/>
      <c r="S240" s="1184"/>
      <c r="T240" s="1197" t="s">
        <v>361</v>
      </c>
      <c r="U240" s="1184"/>
      <c r="V240" s="1184"/>
      <c r="W240" s="1184"/>
      <c r="X240" s="1184"/>
      <c r="Y240" s="1184"/>
      <c r="Z240" s="1184"/>
      <c r="AA240" s="1184"/>
      <c r="AB240" s="1194" t="s">
        <v>305</v>
      </c>
      <c r="AC240" s="1184"/>
      <c r="AD240" s="1184"/>
      <c r="AE240" s="1184"/>
      <c r="AF240" s="1184"/>
      <c r="AG240" s="1194" t="s">
        <v>306</v>
      </c>
      <c r="AH240" s="1184"/>
      <c r="AI240" s="1184"/>
      <c r="AJ240" s="514" t="s">
        <v>85</v>
      </c>
      <c r="AK240" s="1195" t="s">
        <v>307</v>
      </c>
      <c r="AL240" s="1184"/>
      <c r="AM240" s="1184"/>
      <c r="AN240" s="1184"/>
      <c r="AO240" s="1184"/>
      <c r="AP240" s="1184"/>
      <c r="AQ240" s="515">
        <v>200000000</v>
      </c>
      <c r="AR240" s="515">
        <v>200000000</v>
      </c>
      <c r="AS240" s="576">
        <v>0</v>
      </c>
      <c r="AT240" s="523">
        <v>0</v>
      </c>
      <c r="AU240" s="516">
        <v>0</v>
      </c>
      <c r="AV240" s="515">
        <v>200000000</v>
      </c>
      <c r="AW240" s="523">
        <v>0</v>
      </c>
      <c r="AX240" s="516">
        <v>0</v>
      </c>
      <c r="AY240" s="516">
        <v>0</v>
      </c>
      <c r="AZ240" s="516">
        <v>0</v>
      </c>
      <c r="BA240" s="516">
        <v>0</v>
      </c>
      <c r="BB240" s="516">
        <v>0</v>
      </c>
      <c r="BC240" s="516">
        <v>0</v>
      </c>
    </row>
    <row r="241" spans="1:55" s="412" customFormat="1" ht="13.5" x14ac:dyDescent="0.2">
      <c r="A241" s="521" t="str">
        <f t="shared" si="10"/>
        <v>C250210003021110</v>
      </c>
      <c r="B241" s="1194" t="s">
        <v>119</v>
      </c>
      <c r="C241" s="1184"/>
      <c r="D241" s="1194" t="s">
        <v>354</v>
      </c>
      <c r="E241" s="1184"/>
      <c r="F241" s="1194" t="s">
        <v>356</v>
      </c>
      <c r="G241" s="1184"/>
      <c r="H241" s="1194" t="s">
        <v>321</v>
      </c>
      <c r="I241" s="1184"/>
      <c r="J241" s="1194" t="s">
        <v>312</v>
      </c>
      <c r="K241" s="1184"/>
      <c r="L241" s="1184"/>
      <c r="M241" s="1194" t="s">
        <v>314</v>
      </c>
      <c r="N241" s="1184"/>
      <c r="O241" s="1184"/>
      <c r="P241" s="1194" t="s">
        <v>100</v>
      </c>
      <c r="Q241" s="1184"/>
      <c r="R241" s="1194"/>
      <c r="S241" s="1184"/>
      <c r="T241" s="1197" t="s">
        <v>362</v>
      </c>
      <c r="U241" s="1184"/>
      <c r="V241" s="1184"/>
      <c r="W241" s="1184"/>
      <c r="X241" s="1184"/>
      <c r="Y241" s="1184"/>
      <c r="Z241" s="1184"/>
      <c r="AA241" s="1184"/>
      <c r="AB241" s="1194" t="s">
        <v>305</v>
      </c>
      <c r="AC241" s="1184"/>
      <c r="AD241" s="1184"/>
      <c r="AE241" s="1184"/>
      <c r="AF241" s="1184"/>
      <c r="AG241" s="1194" t="s">
        <v>306</v>
      </c>
      <c r="AH241" s="1184"/>
      <c r="AI241" s="1184"/>
      <c r="AJ241" s="514" t="s">
        <v>85</v>
      </c>
      <c r="AK241" s="1195" t="s">
        <v>307</v>
      </c>
      <c r="AL241" s="1184"/>
      <c r="AM241" s="1184"/>
      <c r="AN241" s="1184"/>
      <c r="AO241" s="1184"/>
      <c r="AP241" s="1184"/>
      <c r="AQ241" s="515">
        <v>100000000</v>
      </c>
      <c r="AR241" s="516">
        <v>0</v>
      </c>
      <c r="AS241" s="575">
        <v>100000000</v>
      </c>
      <c r="AT241" s="523">
        <v>0</v>
      </c>
      <c r="AU241" s="516">
        <v>0</v>
      </c>
      <c r="AV241" s="516">
        <v>0</v>
      </c>
      <c r="AW241" s="523">
        <v>0</v>
      </c>
      <c r="AX241" s="516">
        <v>0</v>
      </c>
      <c r="AY241" s="516">
        <v>0</v>
      </c>
      <c r="AZ241" s="516">
        <v>0</v>
      </c>
      <c r="BA241" s="516">
        <v>0</v>
      </c>
      <c r="BB241" s="516">
        <v>0</v>
      </c>
      <c r="BC241" s="516">
        <v>0</v>
      </c>
    </row>
    <row r="242" spans="1:55" s="628" customFormat="1" ht="13.5" x14ac:dyDescent="0.2">
      <c r="A242" s="628" t="str">
        <f t="shared" si="10"/>
        <v>C25021000410</v>
      </c>
      <c r="B242" s="1203" t="s">
        <v>119</v>
      </c>
      <c r="C242" s="1204"/>
      <c r="D242" s="1203" t="s">
        <v>354</v>
      </c>
      <c r="E242" s="1204"/>
      <c r="F242" s="1203" t="s">
        <v>356</v>
      </c>
      <c r="G242" s="1204"/>
      <c r="H242" s="1203" t="s">
        <v>315</v>
      </c>
      <c r="I242" s="1204"/>
      <c r="J242" s="1203"/>
      <c r="K242" s="1204"/>
      <c r="L242" s="1204"/>
      <c r="M242" s="1203"/>
      <c r="N242" s="1204"/>
      <c r="O242" s="1204"/>
      <c r="P242" s="1203"/>
      <c r="Q242" s="1204"/>
      <c r="R242" s="1203"/>
      <c r="S242" s="1204"/>
      <c r="T242" s="1206" t="s">
        <v>351</v>
      </c>
      <c r="U242" s="1204"/>
      <c r="V242" s="1204"/>
      <c r="W242" s="1204"/>
      <c r="X242" s="1204"/>
      <c r="Y242" s="1204"/>
      <c r="Z242" s="1204"/>
      <c r="AA242" s="1204"/>
      <c r="AB242" s="1203" t="s">
        <v>305</v>
      </c>
      <c r="AC242" s="1204"/>
      <c r="AD242" s="1204"/>
      <c r="AE242" s="1204"/>
      <c r="AF242" s="1204"/>
      <c r="AG242" s="1203" t="s">
        <v>306</v>
      </c>
      <c r="AH242" s="1204"/>
      <c r="AI242" s="1204"/>
      <c r="AJ242" s="629" t="s">
        <v>85</v>
      </c>
      <c r="AK242" s="1205" t="s">
        <v>307</v>
      </c>
      <c r="AL242" s="1204"/>
      <c r="AM242" s="1204"/>
      <c r="AN242" s="1204"/>
      <c r="AO242" s="1204"/>
      <c r="AP242" s="1204"/>
      <c r="AQ242" s="575">
        <v>600000000</v>
      </c>
      <c r="AR242" s="575">
        <v>490158583</v>
      </c>
      <c r="AS242" s="575">
        <v>109841417</v>
      </c>
      <c r="AT242" s="575">
        <v>300000000</v>
      </c>
      <c r="AU242" s="575">
        <v>327007516</v>
      </c>
      <c r="AV242" s="575">
        <v>163151067</v>
      </c>
      <c r="AW242" s="575">
        <v>77600264</v>
      </c>
      <c r="AX242" s="575">
        <v>249407252</v>
      </c>
      <c r="AY242" s="575">
        <v>75954676</v>
      </c>
      <c r="AZ242" s="575">
        <v>1645588</v>
      </c>
      <c r="BA242" s="575">
        <v>75954676</v>
      </c>
      <c r="BB242" s="576">
        <v>0</v>
      </c>
      <c r="BC242" s="576">
        <v>0</v>
      </c>
    </row>
    <row r="243" spans="1:55" s="412" customFormat="1" ht="13.5" x14ac:dyDescent="0.2">
      <c r="A243" s="521" t="str">
        <f t="shared" si="10"/>
        <v>C250210004010</v>
      </c>
      <c r="B243" s="1183" t="s">
        <v>119</v>
      </c>
      <c r="C243" s="1184"/>
      <c r="D243" s="1183" t="s">
        <v>354</v>
      </c>
      <c r="E243" s="1184"/>
      <c r="F243" s="1183" t="s">
        <v>356</v>
      </c>
      <c r="G243" s="1184"/>
      <c r="H243" s="1183" t="s">
        <v>315</v>
      </c>
      <c r="I243" s="1184"/>
      <c r="J243" s="1183" t="s">
        <v>312</v>
      </c>
      <c r="K243" s="1184"/>
      <c r="L243" s="1184"/>
      <c r="M243" s="1183"/>
      <c r="N243" s="1184"/>
      <c r="O243" s="1184"/>
      <c r="P243" s="1183"/>
      <c r="Q243" s="1184"/>
      <c r="R243" s="1183"/>
      <c r="S243" s="1184"/>
      <c r="T243" s="1187" t="s">
        <v>351</v>
      </c>
      <c r="U243" s="1184"/>
      <c r="V243" s="1184"/>
      <c r="W243" s="1184"/>
      <c r="X243" s="1184"/>
      <c r="Y243" s="1184"/>
      <c r="Z243" s="1184"/>
      <c r="AA243" s="1184"/>
      <c r="AB243" s="1183" t="s">
        <v>305</v>
      </c>
      <c r="AC243" s="1184"/>
      <c r="AD243" s="1184"/>
      <c r="AE243" s="1184"/>
      <c r="AF243" s="1184"/>
      <c r="AG243" s="1183" t="s">
        <v>306</v>
      </c>
      <c r="AH243" s="1184"/>
      <c r="AI243" s="1184"/>
      <c r="AJ243" s="510" t="s">
        <v>85</v>
      </c>
      <c r="AK243" s="1190" t="s">
        <v>307</v>
      </c>
      <c r="AL243" s="1184"/>
      <c r="AM243" s="1184"/>
      <c r="AN243" s="1184"/>
      <c r="AO243" s="1184"/>
      <c r="AP243" s="1184"/>
      <c r="AQ243" s="511">
        <v>600000000</v>
      </c>
      <c r="AR243" s="511">
        <v>490158583</v>
      </c>
      <c r="AS243" s="573">
        <v>109841417</v>
      </c>
      <c r="AT243" s="619">
        <v>0</v>
      </c>
      <c r="AU243" s="511">
        <v>327007516</v>
      </c>
      <c r="AV243" s="511">
        <v>163151067</v>
      </c>
      <c r="AW243" s="618">
        <v>77600264</v>
      </c>
      <c r="AX243" s="511">
        <v>249407252</v>
      </c>
      <c r="AY243" s="511">
        <v>75954676</v>
      </c>
      <c r="AZ243" s="511">
        <v>1645588</v>
      </c>
      <c r="BA243" s="511">
        <v>75954676</v>
      </c>
      <c r="BB243" s="512">
        <v>0</v>
      </c>
      <c r="BC243" s="512">
        <v>0</v>
      </c>
    </row>
    <row r="244" spans="1:55" s="412" customFormat="1" ht="13.5" x14ac:dyDescent="0.2">
      <c r="A244" s="521" t="str">
        <f t="shared" si="10"/>
        <v>C2502100040210</v>
      </c>
      <c r="B244" s="1183" t="s">
        <v>119</v>
      </c>
      <c r="C244" s="1184"/>
      <c r="D244" s="1183" t="s">
        <v>354</v>
      </c>
      <c r="E244" s="1184"/>
      <c r="F244" s="1183" t="s">
        <v>356</v>
      </c>
      <c r="G244" s="1184"/>
      <c r="H244" s="1183" t="s">
        <v>315</v>
      </c>
      <c r="I244" s="1184"/>
      <c r="J244" s="1183" t="s">
        <v>312</v>
      </c>
      <c r="K244" s="1184"/>
      <c r="L244" s="1184"/>
      <c r="M244" s="1183" t="s">
        <v>314</v>
      </c>
      <c r="N244" s="1184"/>
      <c r="O244" s="1184"/>
      <c r="P244" s="1183"/>
      <c r="Q244" s="1184"/>
      <c r="R244" s="1183"/>
      <c r="S244" s="1184"/>
      <c r="T244" s="1187" t="s">
        <v>358</v>
      </c>
      <c r="U244" s="1184"/>
      <c r="V244" s="1184"/>
      <c r="W244" s="1184"/>
      <c r="X244" s="1184"/>
      <c r="Y244" s="1184"/>
      <c r="Z244" s="1184"/>
      <c r="AA244" s="1184"/>
      <c r="AB244" s="1183" t="s">
        <v>305</v>
      </c>
      <c r="AC244" s="1184"/>
      <c r="AD244" s="1184"/>
      <c r="AE244" s="1184"/>
      <c r="AF244" s="1184"/>
      <c r="AG244" s="1183" t="s">
        <v>306</v>
      </c>
      <c r="AH244" s="1184"/>
      <c r="AI244" s="1184"/>
      <c r="AJ244" s="510" t="s">
        <v>85</v>
      </c>
      <c r="AK244" s="1190" t="s">
        <v>307</v>
      </c>
      <c r="AL244" s="1184"/>
      <c r="AM244" s="1184"/>
      <c r="AN244" s="1184"/>
      <c r="AO244" s="1184"/>
      <c r="AP244" s="1184"/>
      <c r="AQ244" s="511">
        <v>600000000</v>
      </c>
      <c r="AR244" s="511">
        <v>490158583</v>
      </c>
      <c r="AS244" s="573">
        <v>109841417</v>
      </c>
      <c r="AT244" s="619">
        <v>0</v>
      </c>
      <c r="AU244" s="511">
        <v>327007516</v>
      </c>
      <c r="AV244" s="511">
        <v>163151067</v>
      </c>
      <c r="AW244" s="618">
        <v>77600264</v>
      </c>
      <c r="AX244" s="511">
        <v>249407252</v>
      </c>
      <c r="AY244" s="511">
        <v>75954676</v>
      </c>
      <c r="AZ244" s="511">
        <v>1645588</v>
      </c>
      <c r="BA244" s="511">
        <v>75954676</v>
      </c>
      <c r="BB244" s="512">
        <v>0</v>
      </c>
      <c r="BC244" s="512">
        <v>0</v>
      </c>
    </row>
    <row r="245" spans="1:55" s="412" customFormat="1" ht="13.5" x14ac:dyDescent="0.2">
      <c r="A245" s="521" t="str">
        <f t="shared" si="10"/>
        <v>C25021000402110</v>
      </c>
      <c r="B245" s="1194" t="s">
        <v>119</v>
      </c>
      <c r="C245" s="1184"/>
      <c r="D245" s="1194" t="s">
        <v>354</v>
      </c>
      <c r="E245" s="1184"/>
      <c r="F245" s="1194" t="s">
        <v>356</v>
      </c>
      <c r="G245" s="1184"/>
      <c r="H245" s="1194" t="s">
        <v>315</v>
      </c>
      <c r="I245" s="1184"/>
      <c r="J245" s="1194" t="s">
        <v>312</v>
      </c>
      <c r="K245" s="1184"/>
      <c r="L245" s="1184"/>
      <c r="M245" s="1194" t="s">
        <v>314</v>
      </c>
      <c r="N245" s="1184"/>
      <c r="O245" s="1184"/>
      <c r="P245" s="1194" t="s">
        <v>311</v>
      </c>
      <c r="Q245" s="1184"/>
      <c r="R245" s="1194"/>
      <c r="S245" s="1184"/>
      <c r="T245" s="1197" t="s">
        <v>364</v>
      </c>
      <c r="U245" s="1184"/>
      <c r="V245" s="1184"/>
      <c r="W245" s="1184"/>
      <c r="X245" s="1184"/>
      <c r="Y245" s="1184"/>
      <c r="Z245" s="1184"/>
      <c r="AA245" s="1184"/>
      <c r="AB245" s="1194" t="s">
        <v>305</v>
      </c>
      <c r="AC245" s="1184"/>
      <c r="AD245" s="1184"/>
      <c r="AE245" s="1184"/>
      <c r="AF245" s="1184"/>
      <c r="AG245" s="1194" t="s">
        <v>306</v>
      </c>
      <c r="AH245" s="1184"/>
      <c r="AI245" s="1184"/>
      <c r="AJ245" s="514" t="s">
        <v>85</v>
      </c>
      <c r="AK245" s="1195" t="s">
        <v>307</v>
      </c>
      <c r="AL245" s="1184"/>
      <c r="AM245" s="1184"/>
      <c r="AN245" s="1184"/>
      <c r="AO245" s="1184"/>
      <c r="AP245" s="1184"/>
      <c r="AQ245" s="515">
        <v>313318843</v>
      </c>
      <c r="AR245" s="515">
        <v>250437583</v>
      </c>
      <c r="AS245" s="575">
        <v>62881260</v>
      </c>
      <c r="AT245" s="523">
        <v>0</v>
      </c>
      <c r="AU245" s="515">
        <v>200318843</v>
      </c>
      <c r="AV245" s="515">
        <v>50118740</v>
      </c>
      <c r="AW245" s="522">
        <v>42433866</v>
      </c>
      <c r="AX245" s="515">
        <v>157884977</v>
      </c>
      <c r="AY245" s="515">
        <v>42433866</v>
      </c>
      <c r="AZ245" s="516">
        <v>0</v>
      </c>
      <c r="BA245" s="515">
        <v>42433866</v>
      </c>
      <c r="BB245" s="516">
        <v>0</v>
      </c>
      <c r="BC245" s="516">
        <v>0</v>
      </c>
    </row>
    <row r="246" spans="1:55" s="412" customFormat="1" ht="13.5" x14ac:dyDescent="0.2">
      <c r="A246" s="521" t="str">
        <f t="shared" si="10"/>
        <v>C25021000402210</v>
      </c>
      <c r="B246" s="1194" t="s">
        <v>119</v>
      </c>
      <c r="C246" s="1184"/>
      <c r="D246" s="1194" t="s">
        <v>354</v>
      </c>
      <c r="E246" s="1184"/>
      <c r="F246" s="1194" t="s">
        <v>356</v>
      </c>
      <c r="G246" s="1184"/>
      <c r="H246" s="1194" t="s">
        <v>315</v>
      </c>
      <c r="I246" s="1184"/>
      <c r="J246" s="1194" t="s">
        <v>312</v>
      </c>
      <c r="K246" s="1184"/>
      <c r="L246" s="1184"/>
      <c r="M246" s="1194" t="s">
        <v>314</v>
      </c>
      <c r="N246" s="1184"/>
      <c r="O246" s="1184"/>
      <c r="P246" s="1194" t="s">
        <v>314</v>
      </c>
      <c r="Q246" s="1184"/>
      <c r="R246" s="1194"/>
      <c r="S246" s="1184"/>
      <c r="T246" s="1197" t="s">
        <v>359</v>
      </c>
      <c r="U246" s="1184"/>
      <c r="V246" s="1184"/>
      <c r="W246" s="1184"/>
      <c r="X246" s="1184"/>
      <c r="Y246" s="1184"/>
      <c r="Z246" s="1184"/>
      <c r="AA246" s="1184"/>
      <c r="AB246" s="1194" t="s">
        <v>305</v>
      </c>
      <c r="AC246" s="1184"/>
      <c r="AD246" s="1184"/>
      <c r="AE246" s="1184"/>
      <c r="AF246" s="1184"/>
      <c r="AG246" s="1194" t="s">
        <v>306</v>
      </c>
      <c r="AH246" s="1184"/>
      <c r="AI246" s="1184"/>
      <c r="AJ246" s="514" t="s">
        <v>85</v>
      </c>
      <c r="AK246" s="1195" t="s">
        <v>307</v>
      </c>
      <c r="AL246" s="1184"/>
      <c r="AM246" s="1184"/>
      <c r="AN246" s="1184"/>
      <c r="AO246" s="1184"/>
      <c r="AP246" s="1184"/>
      <c r="AQ246" s="515">
        <v>62595455</v>
      </c>
      <c r="AR246" s="515">
        <v>40000000</v>
      </c>
      <c r="AS246" s="575">
        <v>22595455</v>
      </c>
      <c r="AT246" s="523">
        <v>0</v>
      </c>
      <c r="AU246" s="515">
        <v>40000000</v>
      </c>
      <c r="AV246" s="516">
        <v>0</v>
      </c>
      <c r="AW246" s="523">
        <v>0</v>
      </c>
      <c r="AX246" s="515">
        <v>40000000</v>
      </c>
      <c r="AY246" s="516">
        <v>0</v>
      </c>
      <c r="AZ246" s="516">
        <v>0</v>
      </c>
      <c r="BA246" s="516">
        <v>0</v>
      </c>
      <c r="BB246" s="516">
        <v>0</v>
      </c>
      <c r="BC246" s="516">
        <v>0</v>
      </c>
    </row>
    <row r="247" spans="1:55" s="412" customFormat="1" ht="13.5" x14ac:dyDescent="0.2">
      <c r="A247" s="521" t="str">
        <f t="shared" si="10"/>
        <v>C25021000402310</v>
      </c>
      <c r="B247" s="1194" t="s">
        <v>119</v>
      </c>
      <c r="C247" s="1184"/>
      <c r="D247" s="1194" t="s">
        <v>354</v>
      </c>
      <c r="E247" s="1184"/>
      <c r="F247" s="1194" t="s">
        <v>356</v>
      </c>
      <c r="G247" s="1184"/>
      <c r="H247" s="1194" t="s">
        <v>315</v>
      </c>
      <c r="I247" s="1184"/>
      <c r="J247" s="1194" t="s">
        <v>312</v>
      </c>
      <c r="K247" s="1184"/>
      <c r="L247" s="1184"/>
      <c r="M247" s="1194" t="s">
        <v>314</v>
      </c>
      <c r="N247" s="1184"/>
      <c r="O247" s="1184"/>
      <c r="P247" s="1194" t="s">
        <v>321</v>
      </c>
      <c r="Q247" s="1184"/>
      <c r="R247" s="1194"/>
      <c r="S247" s="1184"/>
      <c r="T247" s="1197" t="s">
        <v>360</v>
      </c>
      <c r="U247" s="1184"/>
      <c r="V247" s="1184"/>
      <c r="W247" s="1184"/>
      <c r="X247" s="1184"/>
      <c r="Y247" s="1184"/>
      <c r="Z247" s="1184"/>
      <c r="AA247" s="1184"/>
      <c r="AB247" s="1194" t="s">
        <v>305</v>
      </c>
      <c r="AC247" s="1184"/>
      <c r="AD247" s="1184"/>
      <c r="AE247" s="1184"/>
      <c r="AF247" s="1184"/>
      <c r="AG247" s="1194" t="s">
        <v>306</v>
      </c>
      <c r="AH247" s="1184"/>
      <c r="AI247" s="1184"/>
      <c r="AJ247" s="514" t="s">
        <v>85</v>
      </c>
      <c r="AK247" s="1195" t="s">
        <v>307</v>
      </c>
      <c r="AL247" s="1184"/>
      <c r="AM247" s="1184"/>
      <c r="AN247" s="1184"/>
      <c r="AO247" s="1184"/>
      <c r="AP247" s="1184"/>
      <c r="AQ247" s="515">
        <v>45000000</v>
      </c>
      <c r="AR247" s="515">
        <v>45000000</v>
      </c>
      <c r="AS247" s="576">
        <v>0</v>
      </c>
      <c r="AT247" s="523">
        <v>0</v>
      </c>
      <c r="AU247" s="515">
        <v>45000000</v>
      </c>
      <c r="AV247" s="516">
        <v>0</v>
      </c>
      <c r="AW247" s="522">
        <v>3926588</v>
      </c>
      <c r="AX247" s="515">
        <v>41073412</v>
      </c>
      <c r="AY247" s="515">
        <v>3926588</v>
      </c>
      <c r="AZ247" s="516">
        <v>0</v>
      </c>
      <c r="BA247" s="515">
        <v>3926588</v>
      </c>
      <c r="BB247" s="516">
        <v>0</v>
      </c>
      <c r="BC247" s="516">
        <v>0</v>
      </c>
    </row>
    <row r="248" spans="1:55" s="412" customFormat="1" ht="13.5" x14ac:dyDescent="0.2">
      <c r="A248" s="521" t="str">
        <f t="shared" si="10"/>
        <v>C25021000402410</v>
      </c>
      <c r="B248" s="1194" t="s">
        <v>119</v>
      </c>
      <c r="C248" s="1184"/>
      <c r="D248" s="1194" t="s">
        <v>354</v>
      </c>
      <c r="E248" s="1184"/>
      <c r="F248" s="1194" t="s">
        <v>356</v>
      </c>
      <c r="G248" s="1184"/>
      <c r="H248" s="1194" t="s">
        <v>315</v>
      </c>
      <c r="I248" s="1184"/>
      <c r="J248" s="1194" t="s">
        <v>312</v>
      </c>
      <c r="K248" s="1184"/>
      <c r="L248" s="1184"/>
      <c r="M248" s="1194" t="s">
        <v>314</v>
      </c>
      <c r="N248" s="1184"/>
      <c r="O248" s="1184"/>
      <c r="P248" s="1194" t="s">
        <v>315</v>
      </c>
      <c r="Q248" s="1184"/>
      <c r="R248" s="1194"/>
      <c r="S248" s="1184"/>
      <c r="T248" s="1197" t="s">
        <v>104</v>
      </c>
      <c r="U248" s="1184"/>
      <c r="V248" s="1184"/>
      <c r="W248" s="1184"/>
      <c r="X248" s="1184"/>
      <c r="Y248" s="1184"/>
      <c r="Z248" s="1184"/>
      <c r="AA248" s="1184"/>
      <c r="AB248" s="1194" t="s">
        <v>305</v>
      </c>
      <c r="AC248" s="1184"/>
      <c r="AD248" s="1184"/>
      <c r="AE248" s="1184"/>
      <c r="AF248" s="1184"/>
      <c r="AG248" s="1194" t="s">
        <v>306</v>
      </c>
      <c r="AH248" s="1184"/>
      <c r="AI248" s="1184"/>
      <c r="AJ248" s="514" t="s">
        <v>85</v>
      </c>
      <c r="AK248" s="1195" t="s">
        <v>307</v>
      </c>
      <c r="AL248" s="1184"/>
      <c r="AM248" s="1184"/>
      <c r="AN248" s="1184"/>
      <c r="AO248" s="1184"/>
      <c r="AP248" s="1184"/>
      <c r="AQ248" s="515">
        <v>139085702</v>
      </c>
      <c r="AR248" s="515">
        <v>134721000</v>
      </c>
      <c r="AS248" s="575">
        <v>4364702</v>
      </c>
      <c r="AT248" s="523">
        <v>0</v>
      </c>
      <c r="AU248" s="515">
        <v>41688673</v>
      </c>
      <c r="AV248" s="515">
        <v>93032327</v>
      </c>
      <c r="AW248" s="522">
        <v>31239810</v>
      </c>
      <c r="AX248" s="515">
        <v>10448863</v>
      </c>
      <c r="AY248" s="515">
        <v>29594222</v>
      </c>
      <c r="AZ248" s="515">
        <v>1645588</v>
      </c>
      <c r="BA248" s="515">
        <v>29594222</v>
      </c>
      <c r="BB248" s="516">
        <v>0</v>
      </c>
      <c r="BC248" s="516">
        <v>0</v>
      </c>
    </row>
    <row r="249" spans="1:55" s="412" customFormat="1" ht="13.5" x14ac:dyDescent="0.2">
      <c r="A249" s="521" t="str">
        <f t="shared" si="10"/>
        <v>C25021000402610</v>
      </c>
      <c r="B249" s="1194" t="s">
        <v>119</v>
      </c>
      <c r="C249" s="1184"/>
      <c r="D249" s="1194" t="s">
        <v>354</v>
      </c>
      <c r="E249" s="1184"/>
      <c r="F249" s="1194" t="s">
        <v>356</v>
      </c>
      <c r="G249" s="1184"/>
      <c r="H249" s="1194" t="s">
        <v>315</v>
      </c>
      <c r="I249" s="1184"/>
      <c r="J249" s="1194" t="s">
        <v>312</v>
      </c>
      <c r="K249" s="1184"/>
      <c r="L249" s="1184"/>
      <c r="M249" s="1194" t="s">
        <v>314</v>
      </c>
      <c r="N249" s="1184"/>
      <c r="O249" s="1184"/>
      <c r="P249" s="1194" t="s">
        <v>324</v>
      </c>
      <c r="Q249" s="1184"/>
      <c r="R249" s="1194"/>
      <c r="S249" s="1184"/>
      <c r="T249" s="1197" t="s">
        <v>361</v>
      </c>
      <c r="U249" s="1184"/>
      <c r="V249" s="1184"/>
      <c r="W249" s="1184"/>
      <c r="X249" s="1184"/>
      <c r="Y249" s="1184"/>
      <c r="Z249" s="1184"/>
      <c r="AA249" s="1184"/>
      <c r="AB249" s="1194" t="s">
        <v>305</v>
      </c>
      <c r="AC249" s="1184"/>
      <c r="AD249" s="1184"/>
      <c r="AE249" s="1184"/>
      <c r="AF249" s="1184"/>
      <c r="AG249" s="1194" t="s">
        <v>306</v>
      </c>
      <c r="AH249" s="1184"/>
      <c r="AI249" s="1184"/>
      <c r="AJ249" s="514" t="s">
        <v>85</v>
      </c>
      <c r="AK249" s="1195" t="s">
        <v>307</v>
      </c>
      <c r="AL249" s="1184"/>
      <c r="AM249" s="1184"/>
      <c r="AN249" s="1184"/>
      <c r="AO249" s="1184"/>
      <c r="AP249" s="1184"/>
      <c r="AQ249" s="515">
        <v>40000000</v>
      </c>
      <c r="AR249" s="515">
        <v>20000000</v>
      </c>
      <c r="AS249" s="575">
        <v>20000000</v>
      </c>
      <c r="AT249" s="523">
        <v>0</v>
      </c>
      <c r="AU249" s="516">
        <v>0</v>
      </c>
      <c r="AV249" s="515">
        <v>20000000</v>
      </c>
      <c r="AW249" s="523">
        <v>0</v>
      </c>
      <c r="AX249" s="516">
        <v>0</v>
      </c>
      <c r="AY249" s="516">
        <v>0</v>
      </c>
      <c r="AZ249" s="516">
        <v>0</v>
      </c>
      <c r="BA249" s="516">
        <v>0</v>
      </c>
      <c r="BB249" s="516">
        <v>0</v>
      </c>
      <c r="BC249" s="516">
        <v>0</v>
      </c>
    </row>
    <row r="250" spans="1:55" s="412" customFormat="1" ht="13.5" x14ac:dyDescent="0.2">
      <c r="A250" s="521" t="str">
        <f t="shared" si="10"/>
        <v>C250210004021110</v>
      </c>
      <c r="B250" s="1194" t="s">
        <v>119</v>
      </c>
      <c r="C250" s="1184"/>
      <c r="D250" s="1194" t="s">
        <v>354</v>
      </c>
      <c r="E250" s="1184"/>
      <c r="F250" s="1194" t="s">
        <v>356</v>
      </c>
      <c r="G250" s="1184"/>
      <c r="H250" s="1194" t="s">
        <v>315</v>
      </c>
      <c r="I250" s="1184"/>
      <c r="J250" s="1194" t="s">
        <v>312</v>
      </c>
      <c r="K250" s="1184"/>
      <c r="L250" s="1184"/>
      <c r="M250" s="1194" t="s">
        <v>314</v>
      </c>
      <c r="N250" s="1184"/>
      <c r="O250" s="1184"/>
      <c r="P250" s="1194" t="s">
        <v>100</v>
      </c>
      <c r="Q250" s="1184"/>
      <c r="R250" s="1194"/>
      <c r="S250" s="1184"/>
      <c r="T250" s="1197" t="s">
        <v>362</v>
      </c>
      <c r="U250" s="1184"/>
      <c r="V250" s="1184"/>
      <c r="W250" s="1184"/>
      <c r="X250" s="1184"/>
      <c r="Y250" s="1184"/>
      <c r="Z250" s="1184"/>
      <c r="AA250" s="1184"/>
      <c r="AB250" s="1194" t="s">
        <v>305</v>
      </c>
      <c r="AC250" s="1184"/>
      <c r="AD250" s="1184"/>
      <c r="AE250" s="1184"/>
      <c r="AF250" s="1184"/>
      <c r="AG250" s="1194" t="s">
        <v>306</v>
      </c>
      <c r="AH250" s="1184"/>
      <c r="AI250" s="1184"/>
      <c r="AJ250" s="514" t="s">
        <v>85</v>
      </c>
      <c r="AK250" s="1195" t="s">
        <v>307</v>
      </c>
      <c r="AL250" s="1184"/>
      <c r="AM250" s="1184"/>
      <c r="AN250" s="1184"/>
      <c r="AO250" s="1184"/>
      <c r="AP250" s="1184"/>
      <c r="AQ250" s="516">
        <v>0</v>
      </c>
      <c r="AR250" s="516">
        <v>0</v>
      </c>
      <c r="AS250" s="576">
        <v>0</v>
      </c>
      <c r="AT250" s="523">
        <v>0</v>
      </c>
      <c r="AU250" s="516">
        <v>0</v>
      </c>
      <c r="AV250" s="516">
        <v>0</v>
      </c>
      <c r="AW250" s="523">
        <v>0</v>
      </c>
      <c r="AX250" s="516">
        <v>0</v>
      </c>
      <c r="AY250" s="516">
        <v>0</v>
      </c>
      <c r="AZ250" s="516">
        <v>0</v>
      </c>
      <c r="BA250" s="516">
        <v>0</v>
      </c>
      <c r="BB250" s="516">
        <v>0</v>
      </c>
      <c r="BC250" s="516">
        <v>0</v>
      </c>
    </row>
    <row r="251" spans="1:55" s="628" customFormat="1" ht="13.5" x14ac:dyDescent="0.2">
      <c r="A251" s="628" t="str">
        <f t="shared" si="10"/>
        <v>C25021000510</v>
      </c>
      <c r="B251" s="1203" t="s">
        <v>119</v>
      </c>
      <c r="C251" s="1204"/>
      <c r="D251" s="1203" t="s">
        <v>354</v>
      </c>
      <c r="E251" s="1204"/>
      <c r="F251" s="1203" t="s">
        <v>356</v>
      </c>
      <c r="G251" s="1204"/>
      <c r="H251" s="1203" t="s">
        <v>316</v>
      </c>
      <c r="I251" s="1204"/>
      <c r="J251" s="1203"/>
      <c r="K251" s="1204"/>
      <c r="L251" s="1204"/>
      <c r="M251" s="1203"/>
      <c r="N251" s="1204"/>
      <c r="O251" s="1204"/>
      <c r="P251" s="1203"/>
      <c r="Q251" s="1204"/>
      <c r="R251" s="1203"/>
      <c r="S251" s="1204"/>
      <c r="T251" s="1206" t="s">
        <v>365</v>
      </c>
      <c r="U251" s="1204"/>
      <c r="V251" s="1204"/>
      <c r="W251" s="1204"/>
      <c r="X251" s="1204"/>
      <c r="Y251" s="1204"/>
      <c r="Z251" s="1204"/>
      <c r="AA251" s="1204"/>
      <c r="AB251" s="1203" t="s">
        <v>305</v>
      </c>
      <c r="AC251" s="1204"/>
      <c r="AD251" s="1204"/>
      <c r="AE251" s="1204"/>
      <c r="AF251" s="1204"/>
      <c r="AG251" s="1203" t="s">
        <v>306</v>
      </c>
      <c r="AH251" s="1204"/>
      <c r="AI251" s="1204"/>
      <c r="AJ251" s="629" t="s">
        <v>85</v>
      </c>
      <c r="AK251" s="1205" t="s">
        <v>307</v>
      </c>
      <c r="AL251" s="1204"/>
      <c r="AM251" s="1204"/>
      <c r="AN251" s="1204"/>
      <c r="AO251" s="1204"/>
      <c r="AP251" s="1204"/>
      <c r="AQ251" s="575">
        <v>1200000000</v>
      </c>
      <c r="AR251" s="575">
        <v>900000000</v>
      </c>
      <c r="AS251" s="576">
        <v>0</v>
      </c>
      <c r="AT251" s="575">
        <v>300000000</v>
      </c>
      <c r="AU251" s="575">
        <v>624017884</v>
      </c>
      <c r="AV251" s="575">
        <v>275982116</v>
      </c>
      <c r="AW251" s="575">
        <v>236089536</v>
      </c>
      <c r="AX251" s="575">
        <v>387928348</v>
      </c>
      <c r="AY251" s="575">
        <v>227454114</v>
      </c>
      <c r="AZ251" s="575">
        <v>8635422</v>
      </c>
      <c r="BA251" s="575">
        <v>227454114</v>
      </c>
      <c r="BB251" s="576">
        <v>0</v>
      </c>
      <c r="BC251" s="576">
        <v>0</v>
      </c>
    </row>
    <row r="252" spans="1:55" s="412" customFormat="1" ht="13.5" x14ac:dyDescent="0.2">
      <c r="A252" s="521" t="str">
        <f t="shared" si="10"/>
        <v>C250210005010</v>
      </c>
      <c r="B252" s="1183" t="s">
        <v>119</v>
      </c>
      <c r="C252" s="1184"/>
      <c r="D252" s="1183" t="s">
        <v>354</v>
      </c>
      <c r="E252" s="1184"/>
      <c r="F252" s="1183" t="s">
        <v>356</v>
      </c>
      <c r="G252" s="1184"/>
      <c r="H252" s="1183" t="s">
        <v>316</v>
      </c>
      <c r="I252" s="1184"/>
      <c r="J252" s="1183" t="s">
        <v>312</v>
      </c>
      <c r="K252" s="1184"/>
      <c r="L252" s="1184"/>
      <c r="M252" s="1183"/>
      <c r="N252" s="1184"/>
      <c r="O252" s="1184"/>
      <c r="P252" s="1183"/>
      <c r="Q252" s="1184"/>
      <c r="R252" s="1183"/>
      <c r="S252" s="1184"/>
      <c r="T252" s="1187" t="s">
        <v>365</v>
      </c>
      <c r="U252" s="1184"/>
      <c r="V252" s="1184"/>
      <c r="W252" s="1184"/>
      <c r="X252" s="1184"/>
      <c r="Y252" s="1184"/>
      <c r="Z252" s="1184"/>
      <c r="AA252" s="1184"/>
      <c r="AB252" s="1183" t="s">
        <v>305</v>
      </c>
      <c r="AC252" s="1184"/>
      <c r="AD252" s="1184"/>
      <c r="AE252" s="1184"/>
      <c r="AF252" s="1184"/>
      <c r="AG252" s="1183" t="s">
        <v>306</v>
      </c>
      <c r="AH252" s="1184"/>
      <c r="AI252" s="1184"/>
      <c r="AJ252" s="510" t="s">
        <v>85</v>
      </c>
      <c r="AK252" s="1190" t="s">
        <v>307</v>
      </c>
      <c r="AL252" s="1184"/>
      <c r="AM252" s="1184"/>
      <c r="AN252" s="1184"/>
      <c r="AO252" s="1184"/>
      <c r="AP252" s="1184"/>
      <c r="AQ252" s="511">
        <v>900000000</v>
      </c>
      <c r="AR252" s="511">
        <v>900000000</v>
      </c>
      <c r="AS252" s="574">
        <v>0</v>
      </c>
      <c r="AT252" s="619">
        <v>0</v>
      </c>
      <c r="AU252" s="511">
        <v>624017884</v>
      </c>
      <c r="AV252" s="511">
        <v>275982116</v>
      </c>
      <c r="AW252" s="618">
        <v>236089536</v>
      </c>
      <c r="AX252" s="511">
        <v>387928348</v>
      </c>
      <c r="AY252" s="511">
        <v>227454114</v>
      </c>
      <c r="AZ252" s="511">
        <v>8635422</v>
      </c>
      <c r="BA252" s="511">
        <v>227454114</v>
      </c>
      <c r="BB252" s="512">
        <v>0</v>
      </c>
      <c r="BC252" s="512">
        <v>0</v>
      </c>
    </row>
    <row r="253" spans="1:55" s="412" customFormat="1" ht="13.5" x14ac:dyDescent="0.2">
      <c r="A253" s="521" t="str">
        <f t="shared" si="10"/>
        <v>C2502100050210</v>
      </c>
      <c r="B253" s="1183" t="s">
        <v>119</v>
      </c>
      <c r="C253" s="1184"/>
      <c r="D253" s="1183" t="s">
        <v>354</v>
      </c>
      <c r="E253" s="1184"/>
      <c r="F253" s="1183" t="s">
        <v>356</v>
      </c>
      <c r="G253" s="1184"/>
      <c r="H253" s="1183" t="s">
        <v>316</v>
      </c>
      <c r="I253" s="1184"/>
      <c r="J253" s="1183" t="s">
        <v>312</v>
      </c>
      <c r="K253" s="1184"/>
      <c r="L253" s="1184"/>
      <c r="M253" s="1183" t="s">
        <v>314</v>
      </c>
      <c r="N253" s="1184"/>
      <c r="O253" s="1184"/>
      <c r="P253" s="1183"/>
      <c r="Q253" s="1184"/>
      <c r="R253" s="1183"/>
      <c r="S253" s="1184"/>
      <c r="T253" s="1187" t="s">
        <v>358</v>
      </c>
      <c r="U253" s="1184"/>
      <c r="V253" s="1184"/>
      <c r="W253" s="1184"/>
      <c r="X253" s="1184"/>
      <c r="Y253" s="1184"/>
      <c r="Z253" s="1184"/>
      <c r="AA253" s="1184"/>
      <c r="AB253" s="1183" t="s">
        <v>305</v>
      </c>
      <c r="AC253" s="1184"/>
      <c r="AD253" s="1184"/>
      <c r="AE253" s="1184"/>
      <c r="AF253" s="1184"/>
      <c r="AG253" s="1183" t="s">
        <v>306</v>
      </c>
      <c r="AH253" s="1184"/>
      <c r="AI253" s="1184"/>
      <c r="AJ253" s="510" t="s">
        <v>85</v>
      </c>
      <c r="AK253" s="1190" t="s">
        <v>307</v>
      </c>
      <c r="AL253" s="1184"/>
      <c r="AM253" s="1184"/>
      <c r="AN253" s="1184"/>
      <c r="AO253" s="1184"/>
      <c r="AP253" s="1184"/>
      <c r="AQ253" s="511">
        <v>900000000</v>
      </c>
      <c r="AR253" s="511">
        <v>900000000</v>
      </c>
      <c r="AS253" s="574">
        <v>0</v>
      </c>
      <c r="AT253" s="619">
        <v>0</v>
      </c>
      <c r="AU253" s="511">
        <v>624017884</v>
      </c>
      <c r="AV253" s="511">
        <v>275982116</v>
      </c>
      <c r="AW253" s="618">
        <v>236089536</v>
      </c>
      <c r="AX253" s="511">
        <v>387928348</v>
      </c>
      <c r="AY253" s="511">
        <v>227454114</v>
      </c>
      <c r="AZ253" s="511">
        <v>8635422</v>
      </c>
      <c r="BA253" s="511">
        <v>227454114</v>
      </c>
      <c r="BB253" s="512">
        <v>0</v>
      </c>
      <c r="BC253" s="512">
        <v>0</v>
      </c>
    </row>
    <row r="254" spans="1:55" s="412" customFormat="1" ht="13.5" x14ac:dyDescent="0.2">
      <c r="A254" s="521" t="str">
        <f t="shared" si="10"/>
        <v>C25021000502110</v>
      </c>
      <c r="B254" s="1194" t="s">
        <v>119</v>
      </c>
      <c r="C254" s="1184"/>
      <c r="D254" s="1194" t="s">
        <v>354</v>
      </c>
      <c r="E254" s="1184"/>
      <c r="F254" s="1194" t="s">
        <v>356</v>
      </c>
      <c r="G254" s="1184"/>
      <c r="H254" s="1194" t="s">
        <v>316</v>
      </c>
      <c r="I254" s="1184"/>
      <c r="J254" s="1194" t="s">
        <v>312</v>
      </c>
      <c r="K254" s="1184"/>
      <c r="L254" s="1184"/>
      <c r="M254" s="1194" t="s">
        <v>314</v>
      </c>
      <c r="N254" s="1184"/>
      <c r="O254" s="1184"/>
      <c r="P254" s="1194" t="s">
        <v>311</v>
      </c>
      <c r="Q254" s="1184"/>
      <c r="R254" s="1194"/>
      <c r="S254" s="1184"/>
      <c r="T254" s="1197" t="s">
        <v>364</v>
      </c>
      <c r="U254" s="1184"/>
      <c r="V254" s="1184"/>
      <c r="W254" s="1184"/>
      <c r="X254" s="1184"/>
      <c r="Y254" s="1184"/>
      <c r="Z254" s="1184"/>
      <c r="AA254" s="1184"/>
      <c r="AB254" s="1194" t="s">
        <v>305</v>
      </c>
      <c r="AC254" s="1184"/>
      <c r="AD254" s="1184"/>
      <c r="AE254" s="1184"/>
      <c r="AF254" s="1184"/>
      <c r="AG254" s="1194" t="s">
        <v>306</v>
      </c>
      <c r="AH254" s="1184"/>
      <c r="AI254" s="1184"/>
      <c r="AJ254" s="514" t="s">
        <v>85</v>
      </c>
      <c r="AK254" s="1195" t="s">
        <v>307</v>
      </c>
      <c r="AL254" s="1184"/>
      <c r="AM254" s="1184"/>
      <c r="AN254" s="1184"/>
      <c r="AO254" s="1184"/>
      <c r="AP254" s="1184"/>
      <c r="AQ254" s="515">
        <v>550000000</v>
      </c>
      <c r="AR254" s="515">
        <v>550000000</v>
      </c>
      <c r="AS254" s="576">
        <v>0</v>
      </c>
      <c r="AT254" s="523">
        <v>0</v>
      </c>
      <c r="AU254" s="515">
        <v>333700000</v>
      </c>
      <c r="AV254" s="515">
        <v>216300000</v>
      </c>
      <c r="AW254" s="522">
        <v>102413333</v>
      </c>
      <c r="AX254" s="515">
        <v>231286667</v>
      </c>
      <c r="AY254" s="515">
        <v>102413333</v>
      </c>
      <c r="AZ254" s="516">
        <v>0</v>
      </c>
      <c r="BA254" s="515">
        <v>102413333</v>
      </c>
      <c r="BB254" s="516">
        <v>0</v>
      </c>
      <c r="BC254" s="516">
        <v>0</v>
      </c>
    </row>
    <row r="255" spans="1:55" s="412" customFormat="1" ht="13.5" x14ac:dyDescent="0.2">
      <c r="A255" s="521" t="str">
        <f t="shared" si="10"/>
        <v>C25021000502210</v>
      </c>
      <c r="B255" s="1194" t="s">
        <v>119</v>
      </c>
      <c r="C255" s="1184"/>
      <c r="D255" s="1194" t="s">
        <v>354</v>
      </c>
      <c r="E255" s="1184"/>
      <c r="F255" s="1194" t="s">
        <v>356</v>
      </c>
      <c r="G255" s="1184"/>
      <c r="H255" s="1194" t="s">
        <v>316</v>
      </c>
      <c r="I255" s="1184"/>
      <c r="J255" s="1194" t="s">
        <v>312</v>
      </c>
      <c r="K255" s="1184"/>
      <c r="L255" s="1184"/>
      <c r="M255" s="1194" t="s">
        <v>314</v>
      </c>
      <c r="N255" s="1184"/>
      <c r="O255" s="1184"/>
      <c r="P255" s="1194" t="s">
        <v>314</v>
      </c>
      <c r="Q255" s="1184"/>
      <c r="R255" s="1194"/>
      <c r="S255" s="1184"/>
      <c r="T255" s="1197" t="s">
        <v>359</v>
      </c>
      <c r="U255" s="1184"/>
      <c r="V255" s="1184"/>
      <c r="W255" s="1184"/>
      <c r="X255" s="1184"/>
      <c r="Y255" s="1184"/>
      <c r="Z255" s="1184"/>
      <c r="AA255" s="1184"/>
      <c r="AB255" s="1194" t="s">
        <v>305</v>
      </c>
      <c r="AC255" s="1184"/>
      <c r="AD255" s="1184"/>
      <c r="AE255" s="1184"/>
      <c r="AF255" s="1184"/>
      <c r="AG255" s="1194" t="s">
        <v>306</v>
      </c>
      <c r="AH255" s="1184"/>
      <c r="AI255" s="1184"/>
      <c r="AJ255" s="514" t="s">
        <v>85</v>
      </c>
      <c r="AK255" s="1195" t="s">
        <v>307</v>
      </c>
      <c r="AL255" s="1184"/>
      <c r="AM255" s="1184"/>
      <c r="AN255" s="1184"/>
      <c r="AO255" s="1184"/>
      <c r="AP255" s="1184"/>
      <c r="AQ255" s="515">
        <v>120000000</v>
      </c>
      <c r="AR255" s="515">
        <v>120000000</v>
      </c>
      <c r="AS255" s="576">
        <v>0</v>
      </c>
      <c r="AT255" s="523">
        <v>0</v>
      </c>
      <c r="AU255" s="515">
        <v>120000000</v>
      </c>
      <c r="AV255" s="516">
        <v>0</v>
      </c>
      <c r="AW255" s="522">
        <v>24000000</v>
      </c>
      <c r="AX255" s="515">
        <v>96000000</v>
      </c>
      <c r="AY255" s="515">
        <v>24000000</v>
      </c>
      <c r="AZ255" s="516">
        <v>0</v>
      </c>
      <c r="BA255" s="515">
        <v>24000000</v>
      </c>
      <c r="BB255" s="516">
        <v>0</v>
      </c>
      <c r="BC255" s="516">
        <v>0</v>
      </c>
    </row>
    <row r="256" spans="1:55" s="412" customFormat="1" ht="13.5" x14ac:dyDescent="0.2">
      <c r="A256" s="521" t="str">
        <f t="shared" si="10"/>
        <v>C25021000502310</v>
      </c>
      <c r="B256" s="1194" t="s">
        <v>119</v>
      </c>
      <c r="C256" s="1184"/>
      <c r="D256" s="1194" t="s">
        <v>354</v>
      </c>
      <c r="E256" s="1184"/>
      <c r="F256" s="1194" t="s">
        <v>356</v>
      </c>
      <c r="G256" s="1184"/>
      <c r="H256" s="1194" t="s">
        <v>316</v>
      </c>
      <c r="I256" s="1184"/>
      <c r="J256" s="1194" t="s">
        <v>312</v>
      </c>
      <c r="K256" s="1184"/>
      <c r="L256" s="1184"/>
      <c r="M256" s="1194" t="s">
        <v>314</v>
      </c>
      <c r="N256" s="1184"/>
      <c r="O256" s="1184"/>
      <c r="P256" s="1194" t="s">
        <v>321</v>
      </c>
      <c r="Q256" s="1184"/>
      <c r="R256" s="1194"/>
      <c r="S256" s="1184"/>
      <c r="T256" s="1197" t="s">
        <v>360</v>
      </c>
      <c r="U256" s="1184"/>
      <c r="V256" s="1184"/>
      <c r="W256" s="1184"/>
      <c r="X256" s="1184"/>
      <c r="Y256" s="1184"/>
      <c r="Z256" s="1184"/>
      <c r="AA256" s="1184"/>
      <c r="AB256" s="1194" t="s">
        <v>305</v>
      </c>
      <c r="AC256" s="1184"/>
      <c r="AD256" s="1184"/>
      <c r="AE256" s="1184"/>
      <c r="AF256" s="1184"/>
      <c r="AG256" s="1194" t="s">
        <v>306</v>
      </c>
      <c r="AH256" s="1184"/>
      <c r="AI256" s="1184"/>
      <c r="AJ256" s="514" t="s">
        <v>85</v>
      </c>
      <c r="AK256" s="1195" t="s">
        <v>307</v>
      </c>
      <c r="AL256" s="1184"/>
      <c r="AM256" s="1184"/>
      <c r="AN256" s="1184"/>
      <c r="AO256" s="1184"/>
      <c r="AP256" s="1184"/>
      <c r="AQ256" s="515">
        <v>55000000</v>
      </c>
      <c r="AR256" s="515">
        <v>55000000</v>
      </c>
      <c r="AS256" s="576">
        <v>0</v>
      </c>
      <c r="AT256" s="523">
        <v>0</v>
      </c>
      <c r="AU256" s="515">
        <v>55000000</v>
      </c>
      <c r="AV256" s="516">
        <v>0</v>
      </c>
      <c r="AW256" s="522">
        <v>19578547</v>
      </c>
      <c r="AX256" s="515">
        <v>35421453</v>
      </c>
      <c r="AY256" s="515">
        <v>19578547</v>
      </c>
      <c r="AZ256" s="516">
        <v>0</v>
      </c>
      <c r="BA256" s="515">
        <v>19578547</v>
      </c>
      <c r="BB256" s="516">
        <v>0</v>
      </c>
      <c r="BC256" s="516">
        <v>0</v>
      </c>
    </row>
    <row r="257" spans="1:55" s="412" customFormat="1" ht="13.5" x14ac:dyDescent="0.2">
      <c r="A257" s="521" t="str">
        <f t="shared" si="10"/>
        <v>C25021000502410</v>
      </c>
      <c r="B257" s="1194" t="s">
        <v>119</v>
      </c>
      <c r="C257" s="1184"/>
      <c r="D257" s="1194" t="s">
        <v>354</v>
      </c>
      <c r="E257" s="1184"/>
      <c r="F257" s="1194" t="s">
        <v>356</v>
      </c>
      <c r="G257" s="1184"/>
      <c r="H257" s="1194" t="s">
        <v>316</v>
      </c>
      <c r="I257" s="1184"/>
      <c r="J257" s="1194" t="s">
        <v>312</v>
      </c>
      <c r="K257" s="1184"/>
      <c r="L257" s="1184"/>
      <c r="M257" s="1194" t="s">
        <v>314</v>
      </c>
      <c r="N257" s="1184"/>
      <c r="O257" s="1184"/>
      <c r="P257" s="1194" t="s">
        <v>315</v>
      </c>
      <c r="Q257" s="1184"/>
      <c r="R257" s="1194"/>
      <c r="S257" s="1184"/>
      <c r="T257" s="1197" t="s">
        <v>104</v>
      </c>
      <c r="U257" s="1184"/>
      <c r="V257" s="1184"/>
      <c r="W257" s="1184"/>
      <c r="X257" s="1184"/>
      <c r="Y257" s="1184"/>
      <c r="Z257" s="1184"/>
      <c r="AA257" s="1184"/>
      <c r="AB257" s="1194" t="s">
        <v>305</v>
      </c>
      <c r="AC257" s="1184"/>
      <c r="AD257" s="1184"/>
      <c r="AE257" s="1184"/>
      <c r="AF257" s="1184"/>
      <c r="AG257" s="1194" t="s">
        <v>306</v>
      </c>
      <c r="AH257" s="1184"/>
      <c r="AI257" s="1184"/>
      <c r="AJ257" s="514" t="s">
        <v>85</v>
      </c>
      <c r="AK257" s="1195" t="s">
        <v>307</v>
      </c>
      <c r="AL257" s="1184"/>
      <c r="AM257" s="1184"/>
      <c r="AN257" s="1184"/>
      <c r="AO257" s="1184"/>
      <c r="AP257" s="1184"/>
      <c r="AQ257" s="515">
        <v>175000000</v>
      </c>
      <c r="AR257" s="515">
        <v>175000000</v>
      </c>
      <c r="AS257" s="576">
        <v>0</v>
      </c>
      <c r="AT257" s="523">
        <v>0</v>
      </c>
      <c r="AU257" s="515">
        <v>115317884</v>
      </c>
      <c r="AV257" s="515">
        <v>59682116</v>
      </c>
      <c r="AW257" s="522">
        <v>90097656</v>
      </c>
      <c r="AX257" s="515">
        <v>25220228</v>
      </c>
      <c r="AY257" s="515">
        <v>81462234</v>
      </c>
      <c r="AZ257" s="515">
        <v>8635422</v>
      </c>
      <c r="BA257" s="515">
        <v>81462234</v>
      </c>
      <c r="BB257" s="516">
        <v>0</v>
      </c>
      <c r="BC257" s="516">
        <v>0</v>
      </c>
    </row>
    <row r="258" spans="1:55" s="412" customFormat="1" ht="13.5" x14ac:dyDescent="0.2">
      <c r="A258" s="521" t="str">
        <f t="shared" si="10"/>
        <v>C25021000502610</v>
      </c>
      <c r="B258" s="1194" t="s">
        <v>119</v>
      </c>
      <c r="C258" s="1184"/>
      <c r="D258" s="1194" t="s">
        <v>354</v>
      </c>
      <c r="E258" s="1184"/>
      <c r="F258" s="1194" t="s">
        <v>356</v>
      </c>
      <c r="G258" s="1184"/>
      <c r="H258" s="1194" t="s">
        <v>316</v>
      </c>
      <c r="I258" s="1184"/>
      <c r="J258" s="1194" t="s">
        <v>312</v>
      </c>
      <c r="K258" s="1184"/>
      <c r="L258" s="1184"/>
      <c r="M258" s="1194" t="s">
        <v>314</v>
      </c>
      <c r="N258" s="1184"/>
      <c r="O258" s="1184"/>
      <c r="P258" s="1194" t="s">
        <v>324</v>
      </c>
      <c r="Q258" s="1184"/>
      <c r="R258" s="1194"/>
      <c r="S258" s="1184"/>
      <c r="T258" s="1197" t="s">
        <v>361</v>
      </c>
      <c r="U258" s="1184"/>
      <c r="V258" s="1184"/>
      <c r="W258" s="1184"/>
      <c r="X258" s="1184"/>
      <c r="Y258" s="1184"/>
      <c r="Z258" s="1184"/>
      <c r="AA258" s="1184"/>
      <c r="AB258" s="1194" t="s">
        <v>305</v>
      </c>
      <c r="AC258" s="1184"/>
      <c r="AD258" s="1184"/>
      <c r="AE258" s="1184"/>
      <c r="AF258" s="1184"/>
      <c r="AG258" s="1194" t="s">
        <v>306</v>
      </c>
      <c r="AH258" s="1184"/>
      <c r="AI258" s="1184"/>
      <c r="AJ258" s="514" t="s">
        <v>85</v>
      </c>
      <c r="AK258" s="1195" t="s">
        <v>307</v>
      </c>
      <c r="AL258" s="1184"/>
      <c r="AM258" s="1184"/>
      <c r="AN258" s="1184"/>
      <c r="AO258" s="1184"/>
      <c r="AP258" s="1184"/>
      <c r="AQ258" s="516">
        <v>0</v>
      </c>
      <c r="AR258" s="516">
        <v>0</v>
      </c>
      <c r="AS258" s="576">
        <v>0</v>
      </c>
      <c r="AT258" s="523">
        <v>0</v>
      </c>
      <c r="AU258" s="516">
        <v>0</v>
      </c>
      <c r="AV258" s="516">
        <v>0</v>
      </c>
      <c r="AW258" s="523">
        <v>0</v>
      </c>
      <c r="AX258" s="516">
        <v>0</v>
      </c>
      <c r="AY258" s="516">
        <v>0</v>
      </c>
      <c r="AZ258" s="516">
        <v>0</v>
      </c>
      <c r="BA258" s="516">
        <v>0</v>
      </c>
      <c r="BB258" s="516">
        <v>0</v>
      </c>
      <c r="BC258" s="516">
        <v>0</v>
      </c>
    </row>
    <row r="259" spans="1:55" s="412" customFormat="1" ht="13.5" x14ac:dyDescent="0.2">
      <c r="A259" s="521" t="str">
        <f t="shared" si="10"/>
        <v>C250210005021110</v>
      </c>
      <c r="B259" s="1194" t="s">
        <v>119</v>
      </c>
      <c r="C259" s="1184"/>
      <c r="D259" s="1194" t="s">
        <v>354</v>
      </c>
      <c r="E259" s="1184"/>
      <c r="F259" s="1194" t="s">
        <v>356</v>
      </c>
      <c r="G259" s="1184"/>
      <c r="H259" s="1194" t="s">
        <v>316</v>
      </c>
      <c r="I259" s="1184"/>
      <c r="J259" s="1194" t="s">
        <v>312</v>
      </c>
      <c r="K259" s="1184"/>
      <c r="L259" s="1184"/>
      <c r="M259" s="1194" t="s">
        <v>314</v>
      </c>
      <c r="N259" s="1184"/>
      <c r="O259" s="1184"/>
      <c r="P259" s="1194" t="s">
        <v>100</v>
      </c>
      <c r="Q259" s="1184"/>
      <c r="R259" s="1194"/>
      <c r="S259" s="1184"/>
      <c r="T259" s="1197" t="s">
        <v>362</v>
      </c>
      <c r="U259" s="1184"/>
      <c r="V259" s="1184"/>
      <c r="W259" s="1184"/>
      <c r="X259" s="1184"/>
      <c r="Y259" s="1184"/>
      <c r="Z259" s="1184"/>
      <c r="AA259" s="1184"/>
      <c r="AB259" s="1194" t="s">
        <v>305</v>
      </c>
      <c r="AC259" s="1184"/>
      <c r="AD259" s="1184"/>
      <c r="AE259" s="1184"/>
      <c r="AF259" s="1184"/>
      <c r="AG259" s="1194" t="s">
        <v>306</v>
      </c>
      <c r="AH259" s="1184"/>
      <c r="AI259" s="1184"/>
      <c r="AJ259" s="514" t="s">
        <v>85</v>
      </c>
      <c r="AK259" s="1195" t="s">
        <v>307</v>
      </c>
      <c r="AL259" s="1184"/>
      <c r="AM259" s="1184"/>
      <c r="AN259" s="1184"/>
      <c r="AO259" s="1184"/>
      <c r="AP259" s="1184"/>
      <c r="AQ259" s="516">
        <v>0</v>
      </c>
      <c r="AR259" s="516">
        <v>0</v>
      </c>
      <c r="AS259" s="576">
        <v>0</v>
      </c>
      <c r="AT259" s="523">
        <v>0</v>
      </c>
      <c r="AU259" s="516">
        <v>0</v>
      </c>
      <c r="AV259" s="516">
        <v>0</v>
      </c>
      <c r="AW259" s="523">
        <v>0</v>
      </c>
      <c r="AX259" s="516">
        <v>0</v>
      </c>
      <c r="AY259" s="516">
        <v>0</v>
      </c>
      <c r="AZ259" s="516">
        <v>0</v>
      </c>
      <c r="BA259" s="516">
        <v>0</v>
      </c>
      <c r="BB259" s="516">
        <v>0</v>
      </c>
      <c r="BC259" s="516">
        <v>0</v>
      </c>
    </row>
    <row r="260" spans="1:55" s="628" customFormat="1" ht="13.5" x14ac:dyDescent="0.2">
      <c r="A260" s="628" t="str">
        <f t="shared" si="10"/>
        <v>C25021000610</v>
      </c>
      <c r="B260" s="1203" t="s">
        <v>119</v>
      </c>
      <c r="C260" s="1204"/>
      <c r="D260" s="1203" t="s">
        <v>354</v>
      </c>
      <c r="E260" s="1204"/>
      <c r="F260" s="1203" t="s">
        <v>356</v>
      </c>
      <c r="G260" s="1204"/>
      <c r="H260" s="1203" t="s">
        <v>324</v>
      </c>
      <c r="I260" s="1204"/>
      <c r="J260" s="1203"/>
      <c r="K260" s="1204"/>
      <c r="L260" s="1204"/>
      <c r="M260" s="1203"/>
      <c r="N260" s="1204"/>
      <c r="O260" s="1204"/>
      <c r="P260" s="1203"/>
      <c r="Q260" s="1204"/>
      <c r="R260" s="1203"/>
      <c r="S260" s="1204"/>
      <c r="T260" s="1206" t="s">
        <v>366</v>
      </c>
      <c r="U260" s="1204"/>
      <c r="V260" s="1204"/>
      <c r="W260" s="1204"/>
      <c r="X260" s="1204"/>
      <c r="Y260" s="1204"/>
      <c r="Z260" s="1204"/>
      <c r="AA260" s="1204"/>
      <c r="AB260" s="1203" t="s">
        <v>305</v>
      </c>
      <c r="AC260" s="1204"/>
      <c r="AD260" s="1204"/>
      <c r="AE260" s="1204"/>
      <c r="AF260" s="1204"/>
      <c r="AG260" s="1203" t="s">
        <v>306</v>
      </c>
      <c r="AH260" s="1204"/>
      <c r="AI260" s="1204"/>
      <c r="AJ260" s="629" t="s">
        <v>85</v>
      </c>
      <c r="AK260" s="1205" t="s">
        <v>307</v>
      </c>
      <c r="AL260" s="1204"/>
      <c r="AM260" s="1204"/>
      <c r="AN260" s="1204"/>
      <c r="AO260" s="1204"/>
      <c r="AP260" s="1204"/>
      <c r="AQ260" s="575">
        <v>3600000000</v>
      </c>
      <c r="AR260" s="575">
        <v>2800000000</v>
      </c>
      <c r="AS260" s="575">
        <v>800000000</v>
      </c>
      <c r="AT260" s="575">
        <v>400000000</v>
      </c>
      <c r="AU260" s="575">
        <v>2544633751</v>
      </c>
      <c r="AV260" s="575">
        <v>255366249</v>
      </c>
      <c r="AW260" s="575">
        <v>1220864044</v>
      </c>
      <c r="AX260" s="575">
        <v>1323769707</v>
      </c>
      <c r="AY260" s="575">
        <v>1183943183</v>
      </c>
      <c r="AZ260" s="575">
        <v>36920861</v>
      </c>
      <c r="BA260" s="575">
        <v>1183943183</v>
      </c>
      <c r="BB260" s="576">
        <v>0</v>
      </c>
      <c r="BC260" s="575">
        <v>1535129</v>
      </c>
    </row>
    <row r="261" spans="1:55" s="412" customFormat="1" ht="13.5" x14ac:dyDescent="0.2">
      <c r="A261" s="521" t="str">
        <f t="shared" si="10"/>
        <v>C250210006010</v>
      </c>
      <c r="B261" s="1183" t="s">
        <v>119</v>
      </c>
      <c r="C261" s="1184"/>
      <c r="D261" s="1183" t="s">
        <v>354</v>
      </c>
      <c r="E261" s="1184"/>
      <c r="F261" s="1183" t="s">
        <v>356</v>
      </c>
      <c r="G261" s="1184"/>
      <c r="H261" s="1183" t="s">
        <v>324</v>
      </c>
      <c r="I261" s="1184"/>
      <c r="J261" s="1183" t="s">
        <v>312</v>
      </c>
      <c r="K261" s="1184"/>
      <c r="L261" s="1184"/>
      <c r="M261" s="1183"/>
      <c r="N261" s="1184"/>
      <c r="O261" s="1184"/>
      <c r="P261" s="1183"/>
      <c r="Q261" s="1184"/>
      <c r="R261" s="1183"/>
      <c r="S261" s="1184"/>
      <c r="T261" s="1187" t="s">
        <v>366</v>
      </c>
      <c r="U261" s="1184"/>
      <c r="V261" s="1184"/>
      <c r="W261" s="1184"/>
      <c r="X261" s="1184"/>
      <c r="Y261" s="1184"/>
      <c r="Z261" s="1184"/>
      <c r="AA261" s="1184"/>
      <c r="AB261" s="1183" t="s">
        <v>305</v>
      </c>
      <c r="AC261" s="1184"/>
      <c r="AD261" s="1184"/>
      <c r="AE261" s="1184"/>
      <c r="AF261" s="1184"/>
      <c r="AG261" s="1183" t="s">
        <v>306</v>
      </c>
      <c r="AH261" s="1184"/>
      <c r="AI261" s="1184"/>
      <c r="AJ261" s="510" t="s">
        <v>85</v>
      </c>
      <c r="AK261" s="1190" t="s">
        <v>307</v>
      </c>
      <c r="AL261" s="1184"/>
      <c r="AM261" s="1184"/>
      <c r="AN261" s="1184"/>
      <c r="AO261" s="1184"/>
      <c r="AP261" s="1184"/>
      <c r="AQ261" s="511">
        <v>2900000000</v>
      </c>
      <c r="AR261" s="511">
        <v>2800000000</v>
      </c>
      <c r="AS261" s="573">
        <v>100000000</v>
      </c>
      <c r="AT261" s="619">
        <v>0</v>
      </c>
      <c r="AU261" s="511">
        <v>2544633751</v>
      </c>
      <c r="AV261" s="511">
        <v>255366249</v>
      </c>
      <c r="AW261" s="618">
        <v>1220864044</v>
      </c>
      <c r="AX261" s="511">
        <v>1323769707</v>
      </c>
      <c r="AY261" s="511">
        <v>1183943183</v>
      </c>
      <c r="AZ261" s="511">
        <v>36920861</v>
      </c>
      <c r="BA261" s="511">
        <v>1183943183</v>
      </c>
      <c r="BB261" s="512">
        <v>0</v>
      </c>
      <c r="BC261" s="511">
        <v>1535129</v>
      </c>
    </row>
    <row r="262" spans="1:55" s="412" customFormat="1" ht="13.5" x14ac:dyDescent="0.2">
      <c r="A262" s="521" t="str">
        <f t="shared" si="10"/>
        <v>C2502100060110</v>
      </c>
      <c r="B262" s="1183" t="s">
        <v>119</v>
      </c>
      <c r="C262" s="1184"/>
      <c r="D262" s="1183" t="s">
        <v>354</v>
      </c>
      <c r="E262" s="1184"/>
      <c r="F262" s="1183" t="s">
        <v>356</v>
      </c>
      <c r="G262" s="1184"/>
      <c r="H262" s="1183" t="s">
        <v>324</v>
      </c>
      <c r="I262" s="1184"/>
      <c r="J262" s="1183" t="s">
        <v>312</v>
      </c>
      <c r="K262" s="1184"/>
      <c r="L262" s="1184"/>
      <c r="M262" s="1183" t="s">
        <v>311</v>
      </c>
      <c r="N262" s="1184"/>
      <c r="O262" s="1184"/>
      <c r="P262" s="1183"/>
      <c r="Q262" s="1184"/>
      <c r="R262" s="1183"/>
      <c r="S262" s="1184"/>
      <c r="T262" s="1187" t="s">
        <v>363</v>
      </c>
      <c r="U262" s="1184"/>
      <c r="V262" s="1184"/>
      <c r="W262" s="1184"/>
      <c r="X262" s="1184"/>
      <c r="Y262" s="1184"/>
      <c r="Z262" s="1184"/>
      <c r="AA262" s="1184"/>
      <c r="AB262" s="1183" t="s">
        <v>305</v>
      </c>
      <c r="AC262" s="1184"/>
      <c r="AD262" s="1184"/>
      <c r="AE262" s="1184"/>
      <c r="AF262" s="1184"/>
      <c r="AG262" s="1183" t="s">
        <v>306</v>
      </c>
      <c r="AH262" s="1184"/>
      <c r="AI262" s="1184"/>
      <c r="AJ262" s="510" t="s">
        <v>85</v>
      </c>
      <c r="AK262" s="1190" t="s">
        <v>307</v>
      </c>
      <c r="AL262" s="1184"/>
      <c r="AM262" s="1184"/>
      <c r="AN262" s="1184"/>
      <c r="AO262" s="1184"/>
      <c r="AP262" s="1184"/>
      <c r="AQ262" s="511">
        <v>2900000000</v>
      </c>
      <c r="AR262" s="511">
        <v>2800000000</v>
      </c>
      <c r="AS262" s="573">
        <v>100000000</v>
      </c>
      <c r="AT262" s="619">
        <v>0</v>
      </c>
      <c r="AU262" s="511">
        <v>2544633751</v>
      </c>
      <c r="AV262" s="511">
        <v>255366249</v>
      </c>
      <c r="AW262" s="618">
        <v>1220864044</v>
      </c>
      <c r="AX262" s="511">
        <v>1323769707</v>
      </c>
      <c r="AY262" s="511">
        <v>1183943183</v>
      </c>
      <c r="AZ262" s="511">
        <v>36920861</v>
      </c>
      <c r="BA262" s="511">
        <v>1183943183</v>
      </c>
      <c r="BB262" s="512">
        <v>0</v>
      </c>
      <c r="BC262" s="511">
        <v>1535129</v>
      </c>
    </row>
    <row r="263" spans="1:55" s="412" customFormat="1" ht="13.5" x14ac:dyDescent="0.2">
      <c r="A263" s="521" t="str">
        <f t="shared" si="10"/>
        <v>C25021000601110</v>
      </c>
      <c r="B263" s="1194" t="s">
        <v>119</v>
      </c>
      <c r="C263" s="1184"/>
      <c r="D263" s="1194" t="s">
        <v>354</v>
      </c>
      <c r="E263" s="1184"/>
      <c r="F263" s="1194" t="s">
        <v>356</v>
      </c>
      <c r="G263" s="1184"/>
      <c r="H263" s="1194" t="s">
        <v>324</v>
      </c>
      <c r="I263" s="1184"/>
      <c r="J263" s="1194" t="s">
        <v>312</v>
      </c>
      <c r="K263" s="1184"/>
      <c r="L263" s="1184"/>
      <c r="M263" s="1194" t="s">
        <v>311</v>
      </c>
      <c r="N263" s="1184"/>
      <c r="O263" s="1184"/>
      <c r="P263" s="1194" t="s">
        <v>311</v>
      </c>
      <c r="Q263" s="1184"/>
      <c r="R263" s="1194"/>
      <c r="S263" s="1184"/>
      <c r="T263" s="1197" t="s">
        <v>364</v>
      </c>
      <c r="U263" s="1184"/>
      <c r="V263" s="1184"/>
      <c r="W263" s="1184"/>
      <c r="X263" s="1184"/>
      <c r="Y263" s="1184"/>
      <c r="Z263" s="1184"/>
      <c r="AA263" s="1184"/>
      <c r="AB263" s="1194" t="s">
        <v>305</v>
      </c>
      <c r="AC263" s="1184"/>
      <c r="AD263" s="1184"/>
      <c r="AE263" s="1184"/>
      <c r="AF263" s="1184"/>
      <c r="AG263" s="1194" t="s">
        <v>306</v>
      </c>
      <c r="AH263" s="1184"/>
      <c r="AI263" s="1184"/>
      <c r="AJ263" s="514" t="s">
        <v>85</v>
      </c>
      <c r="AK263" s="1195" t="s">
        <v>307</v>
      </c>
      <c r="AL263" s="1184"/>
      <c r="AM263" s="1184"/>
      <c r="AN263" s="1184"/>
      <c r="AO263" s="1184"/>
      <c r="AP263" s="1184"/>
      <c r="AQ263" s="515">
        <v>868452358</v>
      </c>
      <c r="AR263" s="515">
        <v>868452358</v>
      </c>
      <c r="AS263" s="576">
        <v>0</v>
      </c>
      <c r="AT263" s="523">
        <v>0</v>
      </c>
      <c r="AU263" s="515">
        <v>790861233</v>
      </c>
      <c r="AV263" s="515">
        <v>77591125</v>
      </c>
      <c r="AW263" s="522">
        <v>255922900</v>
      </c>
      <c r="AX263" s="515">
        <v>534938333</v>
      </c>
      <c r="AY263" s="515">
        <v>255922900</v>
      </c>
      <c r="AZ263" s="516">
        <v>0</v>
      </c>
      <c r="BA263" s="515">
        <v>255922900</v>
      </c>
      <c r="BB263" s="516">
        <v>0</v>
      </c>
      <c r="BC263" s="516">
        <v>0</v>
      </c>
    </row>
    <row r="264" spans="1:55" s="412" customFormat="1" ht="13.5" x14ac:dyDescent="0.2">
      <c r="A264" s="521" t="str">
        <f t="shared" si="10"/>
        <v>C25021000601210</v>
      </c>
      <c r="B264" s="1194" t="s">
        <v>119</v>
      </c>
      <c r="C264" s="1184"/>
      <c r="D264" s="1194" t="s">
        <v>354</v>
      </c>
      <c r="E264" s="1184"/>
      <c r="F264" s="1194" t="s">
        <v>356</v>
      </c>
      <c r="G264" s="1184"/>
      <c r="H264" s="1194" t="s">
        <v>324</v>
      </c>
      <c r="I264" s="1184"/>
      <c r="J264" s="1194" t="s">
        <v>312</v>
      </c>
      <c r="K264" s="1184"/>
      <c r="L264" s="1184"/>
      <c r="M264" s="1194" t="s">
        <v>311</v>
      </c>
      <c r="N264" s="1184"/>
      <c r="O264" s="1184"/>
      <c r="P264" s="1194" t="s">
        <v>314</v>
      </c>
      <c r="Q264" s="1184"/>
      <c r="R264" s="1194"/>
      <c r="S264" s="1184"/>
      <c r="T264" s="1197" t="s">
        <v>359</v>
      </c>
      <c r="U264" s="1184"/>
      <c r="V264" s="1184"/>
      <c r="W264" s="1184"/>
      <c r="X264" s="1184"/>
      <c r="Y264" s="1184"/>
      <c r="Z264" s="1184"/>
      <c r="AA264" s="1184"/>
      <c r="AB264" s="1194" t="s">
        <v>305</v>
      </c>
      <c r="AC264" s="1184"/>
      <c r="AD264" s="1184"/>
      <c r="AE264" s="1184"/>
      <c r="AF264" s="1184"/>
      <c r="AG264" s="1194" t="s">
        <v>306</v>
      </c>
      <c r="AH264" s="1184"/>
      <c r="AI264" s="1184"/>
      <c r="AJ264" s="514" t="s">
        <v>85</v>
      </c>
      <c r="AK264" s="1195" t="s">
        <v>307</v>
      </c>
      <c r="AL264" s="1184"/>
      <c r="AM264" s="1184"/>
      <c r="AN264" s="1184"/>
      <c r="AO264" s="1184"/>
      <c r="AP264" s="1184"/>
      <c r="AQ264" s="515">
        <v>370000000</v>
      </c>
      <c r="AR264" s="515">
        <v>370000000</v>
      </c>
      <c r="AS264" s="576">
        <v>0</v>
      </c>
      <c r="AT264" s="523">
        <v>0</v>
      </c>
      <c r="AU264" s="515">
        <v>370000000</v>
      </c>
      <c r="AV264" s="516">
        <v>0</v>
      </c>
      <c r="AW264" s="522">
        <v>74000000</v>
      </c>
      <c r="AX264" s="515">
        <v>296000000</v>
      </c>
      <c r="AY264" s="515">
        <v>74000000</v>
      </c>
      <c r="AZ264" s="516">
        <v>0</v>
      </c>
      <c r="BA264" s="515">
        <v>74000000</v>
      </c>
      <c r="BB264" s="516">
        <v>0</v>
      </c>
      <c r="BC264" s="516">
        <v>0</v>
      </c>
    </row>
    <row r="265" spans="1:55" s="412" customFormat="1" ht="13.5" x14ac:dyDescent="0.2">
      <c r="A265" s="521" t="str">
        <f t="shared" si="10"/>
        <v>C25021000601310</v>
      </c>
      <c r="B265" s="1194" t="s">
        <v>119</v>
      </c>
      <c r="C265" s="1184"/>
      <c r="D265" s="1194" t="s">
        <v>354</v>
      </c>
      <c r="E265" s="1184"/>
      <c r="F265" s="1194" t="s">
        <v>356</v>
      </c>
      <c r="G265" s="1184"/>
      <c r="H265" s="1194" t="s">
        <v>324</v>
      </c>
      <c r="I265" s="1184"/>
      <c r="J265" s="1194" t="s">
        <v>312</v>
      </c>
      <c r="K265" s="1184"/>
      <c r="L265" s="1184"/>
      <c r="M265" s="1194" t="s">
        <v>311</v>
      </c>
      <c r="N265" s="1184"/>
      <c r="O265" s="1184"/>
      <c r="P265" s="1194" t="s">
        <v>321</v>
      </c>
      <c r="Q265" s="1184"/>
      <c r="R265" s="1194"/>
      <c r="S265" s="1184"/>
      <c r="T265" s="1197" t="s">
        <v>360</v>
      </c>
      <c r="U265" s="1184"/>
      <c r="V265" s="1184"/>
      <c r="W265" s="1184"/>
      <c r="X265" s="1184"/>
      <c r="Y265" s="1184"/>
      <c r="Z265" s="1184"/>
      <c r="AA265" s="1184"/>
      <c r="AB265" s="1194" t="s">
        <v>305</v>
      </c>
      <c r="AC265" s="1184"/>
      <c r="AD265" s="1184"/>
      <c r="AE265" s="1184"/>
      <c r="AF265" s="1184"/>
      <c r="AG265" s="1194" t="s">
        <v>306</v>
      </c>
      <c r="AH265" s="1184"/>
      <c r="AI265" s="1184"/>
      <c r="AJ265" s="514" t="s">
        <v>85</v>
      </c>
      <c r="AK265" s="1195" t="s">
        <v>307</v>
      </c>
      <c r="AL265" s="1184"/>
      <c r="AM265" s="1184"/>
      <c r="AN265" s="1184"/>
      <c r="AO265" s="1184"/>
      <c r="AP265" s="1184"/>
      <c r="AQ265" s="515">
        <v>390000000</v>
      </c>
      <c r="AR265" s="515">
        <v>390000000</v>
      </c>
      <c r="AS265" s="576">
        <v>0</v>
      </c>
      <c r="AT265" s="523">
        <v>0</v>
      </c>
      <c r="AU265" s="515">
        <v>390000000</v>
      </c>
      <c r="AV265" s="516">
        <v>0</v>
      </c>
      <c r="AW265" s="522">
        <v>51240318</v>
      </c>
      <c r="AX265" s="515">
        <v>338759682</v>
      </c>
      <c r="AY265" s="515">
        <v>51240318</v>
      </c>
      <c r="AZ265" s="516">
        <v>0</v>
      </c>
      <c r="BA265" s="515">
        <v>51240318</v>
      </c>
      <c r="BB265" s="516">
        <v>0</v>
      </c>
      <c r="BC265" s="516">
        <v>0</v>
      </c>
    </row>
    <row r="266" spans="1:55" s="412" customFormat="1" ht="13.5" x14ac:dyDescent="0.2">
      <c r="A266" s="521" t="str">
        <f t="shared" si="10"/>
        <v>C25021000601410</v>
      </c>
      <c r="B266" s="1194" t="s">
        <v>119</v>
      </c>
      <c r="C266" s="1184"/>
      <c r="D266" s="1194" t="s">
        <v>354</v>
      </c>
      <c r="E266" s="1184"/>
      <c r="F266" s="1194" t="s">
        <v>356</v>
      </c>
      <c r="G266" s="1184"/>
      <c r="H266" s="1194" t="s">
        <v>324</v>
      </c>
      <c r="I266" s="1184"/>
      <c r="J266" s="1194" t="s">
        <v>312</v>
      </c>
      <c r="K266" s="1184"/>
      <c r="L266" s="1184"/>
      <c r="M266" s="1194" t="s">
        <v>311</v>
      </c>
      <c r="N266" s="1184"/>
      <c r="O266" s="1184"/>
      <c r="P266" s="1194" t="s">
        <v>315</v>
      </c>
      <c r="Q266" s="1184"/>
      <c r="R266" s="1194"/>
      <c r="S266" s="1184"/>
      <c r="T266" s="1197" t="s">
        <v>104</v>
      </c>
      <c r="U266" s="1184"/>
      <c r="V266" s="1184"/>
      <c r="W266" s="1184"/>
      <c r="X266" s="1184"/>
      <c r="Y266" s="1184"/>
      <c r="Z266" s="1184"/>
      <c r="AA266" s="1184"/>
      <c r="AB266" s="1194" t="s">
        <v>305</v>
      </c>
      <c r="AC266" s="1184"/>
      <c r="AD266" s="1184"/>
      <c r="AE266" s="1184"/>
      <c r="AF266" s="1184"/>
      <c r="AG266" s="1194" t="s">
        <v>306</v>
      </c>
      <c r="AH266" s="1184"/>
      <c r="AI266" s="1184"/>
      <c r="AJ266" s="514" t="s">
        <v>85</v>
      </c>
      <c r="AK266" s="1195" t="s">
        <v>307</v>
      </c>
      <c r="AL266" s="1184"/>
      <c r="AM266" s="1184"/>
      <c r="AN266" s="1184"/>
      <c r="AO266" s="1184"/>
      <c r="AP266" s="1184"/>
      <c r="AQ266" s="515">
        <v>1171547642</v>
      </c>
      <c r="AR266" s="515">
        <v>1171547642</v>
      </c>
      <c r="AS266" s="576">
        <v>0</v>
      </c>
      <c r="AT266" s="523">
        <v>0</v>
      </c>
      <c r="AU266" s="515">
        <v>993772518</v>
      </c>
      <c r="AV266" s="515">
        <v>177775124</v>
      </c>
      <c r="AW266" s="522">
        <v>839700826</v>
      </c>
      <c r="AX266" s="515">
        <v>154071692</v>
      </c>
      <c r="AY266" s="515">
        <v>802779965</v>
      </c>
      <c r="AZ266" s="515">
        <v>36920861</v>
      </c>
      <c r="BA266" s="515">
        <v>802779965</v>
      </c>
      <c r="BB266" s="516">
        <v>0</v>
      </c>
      <c r="BC266" s="515">
        <v>1535129</v>
      </c>
    </row>
    <row r="267" spans="1:55" s="412" customFormat="1" ht="13.5" x14ac:dyDescent="0.2">
      <c r="A267" s="521" t="str">
        <f t="shared" si="10"/>
        <v>C25021000601710</v>
      </c>
      <c r="B267" s="1194" t="s">
        <v>119</v>
      </c>
      <c r="C267" s="1184"/>
      <c r="D267" s="1194" t="s">
        <v>354</v>
      </c>
      <c r="E267" s="1184"/>
      <c r="F267" s="1194" t="s">
        <v>356</v>
      </c>
      <c r="G267" s="1184"/>
      <c r="H267" s="1194" t="s">
        <v>324</v>
      </c>
      <c r="I267" s="1184"/>
      <c r="J267" s="1194" t="s">
        <v>312</v>
      </c>
      <c r="K267" s="1184"/>
      <c r="L267" s="1184"/>
      <c r="M267" s="1194" t="s">
        <v>311</v>
      </c>
      <c r="N267" s="1184"/>
      <c r="O267" s="1184"/>
      <c r="P267" s="1194" t="s">
        <v>325</v>
      </c>
      <c r="Q267" s="1184"/>
      <c r="R267" s="1194"/>
      <c r="S267" s="1184"/>
      <c r="T267" s="1197" t="s">
        <v>367</v>
      </c>
      <c r="U267" s="1184"/>
      <c r="V267" s="1184"/>
      <c r="W267" s="1184"/>
      <c r="X267" s="1184"/>
      <c r="Y267" s="1184"/>
      <c r="Z267" s="1184"/>
      <c r="AA267" s="1184"/>
      <c r="AB267" s="1194" t="s">
        <v>305</v>
      </c>
      <c r="AC267" s="1184"/>
      <c r="AD267" s="1184"/>
      <c r="AE267" s="1184"/>
      <c r="AF267" s="1184"/>
      <c r="AG267" s="1194" t="s">
        <v>306</v>
      </c>
      <c r="AH267" s="1184"/>
      <c r="AI267" s="1184"/>
      <c r="AJ267" s="514" t="s">
        <v>85</v>
      </c>
      <c r="AK267" s="1195" t="s">
        <v>307</v>
      </c>
      <c r="AL267" s="1184"/>
      <c r="AM267" s="1184"/>
      <c r="AN267" s="1184"/>
      <c r="AO267" s="1184"/>
      <c r="AP267" s="1184"/>
      <c r="AQ267" s="515">
        <v>100000000</v>
      </c>
      <c r="AR267" s="516">
        <v>0</v>
      </c>
      <c r="AS267" s="575">
        <v>100000000</v>
      </c>
      <c r="AT267" s="523">
        <v>0</v>
      </c>
      <c r="AU267" s="516">
        <v>0</v>
      </c>
      <c r="AV267" s="516">
        <v>0</v>
      </c>
      <c r="AW267" s="523">
        <v>0</v>
      </c>
      <c r="AX267" s="516">
        <v>0</v>
      </c>
      <c r="AY267" s="516">
        <v>0</v>
      </c>
      <c r="AZ267" s="516">
        <v>0</v>
      </c>
      <c r="BA267" s="516">
        <v>0</v>
      </c>
      <c r="BB267" s="516">
        <v>0</v>
      </c>
      <c r="BC267" s="516">
        <v>0</v>
      </c>
    </row>
    <row r="268" spans="1:55" s="412" customFormat="1" ht="13.5" x14ac:dyDescent="0.2">
      <c r="A268" s="521" t="str">
        <f t="shared" si="10"/>
        <v>C25021000710</v>
      </c>
      <c r="B268" s="1194" t="s">
        <v>119</v>
      </c>
      <c r="C268" s="1184"/>
      <c r="D268" s="1194" t="s">
        <v>354</v>
      </c>
      <c r="E268" s="1184"/>
      <c r="F268" s="1194" t="s">
        <v>356</v>
      </c>
      <c r="G268" s="1184"/>
      <c r="H268" s="1194" t="s">
        <v>325</v>
      </c>
      <c r="I268" s="1184"/>
      <c r="J268" s="1194"/>
      <c r="K268" s="1184"/>
      <c r="L268" s="1184"/>
      <c r="M268" s="1194"/>
      <c r="N268" s="1184"/>
      <c r="O268" s="1184"/>
      <c r="P268" s="1194"/>
      <c r="Q268" s="1184"/>
      <c r="R268" s="1194"/>
      <c r="S268" s="1184"/>
      <c r="T268" s="1197" t="s">
        <v>368</v>
      </c>
      <c r="U268" s="1184"/>
      <c r="V268" s="1184"/>
      <c r="W268" s="1184"/>
      <c r="X268" s="1184"/>
      <c r="Y268" s="1184"/>
      <c r="Z268" s="1184"/>
      <c r="AA268" s="1184"/>
      <c r="AB268" s="1194" t="s">
        <v>305</v>
      </c>
      <c r="AC268" s="1184"/>
      <c r="AD268" s="1184"/>
      <c r="AE268" s="1184"/>
      <c r="AF268" s="1184"/>
      <c r="AG268" s="1194" t="s">
        <v>306</v>
      </c>
      <c r="AH268" s="1184"/>
      <c r="AI268" s="1184"/>
      <c r="AJ268" s="514" t="s">
        <v>85</v>
      </c>
      <c r="AK268" s="1195" t="s">
        <v>307</v>
      </c>
      <c r="AL268" s="1184"/>
      <c r="AM268" s="1184"/>
      <c r="AN268" s="1184"/>
      <c r="AO268" s="1184"/>
      <c r="AP268" s="1184"/>
      <c r="AQ268" s="515">
        <v>4700000000</v>
      </c>
      <c r="AR268" s="515">
        <v>3367220000</v>
      </c>
      <c r="AS268" s="575">
        <v>1332780000</v>
      </c>
      <c r="AT268" s="523">
        <v>0</v>
      </c>
      <c r="AU268" s="515">
        <v>2718158593</v>
      </c>
      <c r="AV268" s="515">
        <v>649061407</v>
      </c>
      <c r="AW268" s="522">
        <v>928301621</v>
      </c>
      <c r="AX268" s="515">
        <v>1789856972</v>
      </c>
      <c r="AY268" s="515">
        <v>910197653</v>
      </c>
      <c r="AZ268" s="515">
        <v>18103968</v>
      </c>
      <c r="BA268" s="515">
        <v>910197653</v>
      </c>
      <c r="BB268" s="516">
        <v>0</v>
      </c>
      <c r="BC268" s="516">
        <v>0</v>
      </c>
    </row>
    <row r="269" spans="1:55" s="412" customFormat="1" ht="13.5" x14ac:dyDescent="0.2">
      <c r="A269" s="521" t="str">
        <f t="shared" si="10"/>
        <v>C250210007010</v>
      </c>
      <c r="B269" s="1183" t="s">
        <v>119</v>
      </c>
      <c r="C269" s="1184"/>
      <c r="D269" s="1183" t="s">
        <v>354</v>
      </c>
      <c r="E269" s="1184"/>
      <c r="F269" s="1183" t="s">
        <v>356</v>
      </c>
      <c r="G269" s="1184"/>
      <c r="H269" s="1183" t="s">
        <v>325</v>
      </c>
      <c r="I269" s="1184"/>
      <c r="J269" s="1183" t="s">
        <v>312</v>
      </c>
      <c r="K269" s="1184"/>
      <c r="L269" s="1184"/>
      <c r="M269" s="1183"/>
      <c r="N269" s="1184"/>
      <c r="O269" s="1184"/>
      <c r="P269" s="1183"/>
      <c r="Q269" s="1184"/>
      <c r="R269" s="1183"/>
      <c r="S269" s="1184"/>
      <c r="T269" s="1187" t="s">
        <v>368</v>
      </c>
      <c r="U269" s="1184"/>
      <c r="V269" s="1184"/>
      <c r="W269" s="1184"/>
      <c r="X269" s="1184"/>
      <c r="Y269" s="1184"/>
      <c r="Z269" s="1184"/>
      <c r="AA269" s="1184"/>
      <c r="AB269" s="1183" t="s">
        <v>305</v>
      </c>
      <c r="AC269" s="1184"/>
      <c r="AD269" s="1184"/>
      <c r="AE269" s="1184"/>
      <c r="AF269" s="1184"/>
      <c r="AG269" s="1183" t="s">
        <v>306</v>
      </c>
      <c r="AH269" s="1184"/>
      <c r="AI269" s="1184"/>
      <c r="AJ269" s="510" t="s">
        <v>85</v>
      </c>
      <c r="AK269" s="1190" t="s">
        <v>307</v>
      </c>
      <c r="AL269" s="1184"/>
      <c r="AM269" s="1184"/>
      <c r="AN269" s="1184"/>
      <c r="AO269" s="1184"/>
      <c r="AP269" s="1184"/>
      <c r="AQ269" s="511">
        <v>3500000000</v>
      </c>
      <c r="AR269" s="511">
        <v>3367220000</v>
      </c>
      <c r="AS269" s="573">
        <v>132780000</v>
      </c>
      <c r="AT269" s="619">
        <v>0</v>
      </c>
      <c r="AU269" s="511">
        <v>2718158593</v>
      </c>
      <c r="AV269" s="511">
        <v>649061407</v>
      </c>
      <c r="AW269" s="618">
        <v>928301621</v>
      </c>
      <c r="AX269" s="511">
        <v>1789856972</v>
      </c>
      <c r="AY269" s="511">
        <v>910197653</v>
      </c>
      <c r="AZ269" s="511">
        <v>18103968</v>
      </c>
      <c r="BA269" s="511">
        <v>910197653</v>
      </c>
      <c r="BB269" s="512">
        <v>0</v>
      </c>
      <c r="BC269" s="512">
        <v>0</v>
      </c>
    </row>
    <row r="270" spans="1:55" s="412" customFormat="1" ht="13.5" x14ac:dyDescent="0.2">
      <c r="A270" s="521" t="str">
        <f t="shared" si="10"/>
        <v>C2502100070210</v>
      </c>
      <c r="B270" s="1183" t="s">
        <v>119</v>
      </c>
      <c r="C270" s="1184"/>
      <c r="D270" s="1183" t="s">
        <v>354</v>
      </c>
      <c r="E270" s="1184"/>
      <c r="F270" s="1183" t="s">
        <v>356</v>
      </c>
      <c r="G270" s="1184"/>
      <c r="H270" s="1183" t="s">
        <v>325</v>
      </c>
      <c r="I270" s="1184"/>
      <c r="J270" s="1183" t="s">
        <v>312</v>
      </c>
      <c r="K270" s="1184"/>
      <c r="L270" s="1184"/>
      <c r="M270" s="1183" t="s">
        <v>314</v>
      </c>
      <c r="N270" s="1184"/>
      <c r="O270" s="1184"/>
      <c r="P270" s="1183"/>
      <c r="Q270" s="1184"/>
      <c r="R270" s="1183"/>
      <c r="S270" s="1184"/>
      <c r="T270" s="1187" t="s">
        <v>358</v>
      </c>
      <c r="U270" s="1184"/>
      <c r="V270" s="1184"/>
      <c r="W270" s="1184"/>
      <c r="X270" s="1184"/>
      <c r="Y270" s="1184"/>
      <c r="Z270" s="1184"/>
      <c r="AA270" s="1184"/>
      <c r="AB270" s="1183" t="s">
        <v>305</v>
      </c>
      <c r="AC270" s="1184"/>
      <c r="AD270" s="1184"/>
      <c r="AE270" s="1184"/>
      <c r="AF270" s="1184"/>
      <c r="AG270" s="1183" t="s">
        <v>306</v>
      </c>
      <c r="AH270" s="1184"/>
      <c r="AI270" s="1184"/>
      <c r="AJ270" s="510" t="s">
        <v>85</v>
      </c>
      <c r="AK270" s="1190" t="s">
        <v>307</v>
      </c>
      <c r="AL270" s="1184"/>
      <c r="AM270" s="1184"/>
      <c r="AN270" s="1184"/>
      <c r="AO270" s="1184"/>
      <c r="AP270" s="1184"/>
      <c r="AQ270" s="511">
        <v>3500000000</v>
      </c>
      <c r="AR270" s="511">
        <v>3367220000</v>
      </c>
      <c r="AS270" s="573">
        <v>132780000</v>
      </c>
      <c r="AT270" s="619">
        <v>0</v>
      </c>
      <c r="AU270" s="511">
        <v>2718158593</v>
      </c>
      <c r="AV270" s="511">
        <v>649061407</v>
      </c>
      <c r="AW270" s="618">
        <v>928301621</v>
      </c>
      <c r="AX270" s="511">
        <v>1789856972</v>
      </c>
      <c r="AY270" s="511">
        <v>910197653</v>
      </c>
      <c r="AZ270" s="511">
        <v>18103968</v>
      </c>
      <c r="BA270" s="511">
        <v>910197653</v>
      </c>
      <c r="BB270" s="512">
        <v>0</v>
      </c>
      <c r="BC270" s="512">
        <v>0</v>
      </c>
    </row>
    <row r="271" spans="1:55" s="412" customFormat="1" ht="13.5" x14ac:dyDescent="0.2">
      <c r="A271" s="521" t="str">
        <f t="shared" si="10"/>
        <v>C25021000702110</v>
      </c>
      <c r="B271" s="1194" t="s">
        <v>119</v>
      </c>
      <c r="C271" s="1184"/>
      <c r="D271" s="1194" t="s">
        <v>354</v>
      </c>
      <c r="E271" s="1184"/>
      <c r="F271" s="1194" t="s">
        <v>356</v>
      </c>
      <c r="G271" s="1184"/>
      <c r="H271" s="1194" t="s">
        <v>325</v>
      </c>
      <c r="I271" s="1184"/>
      <c r="J271" s="1194" t="s">
        <v>312</v>
      </c>
      <c r="K271" s="1184"/>
      <c r="L271" s="1184"/>
      <c r="M271" s="1194" t="s">
        <v>314</v>
      </c>
      <c r="N271" s="1184"/>
      <c r="O271" s="1184"/>
      <c r="P271" s="1194" t="s">
        <v>311</v>
      </c>
      <c r="Q271" s="1184"/>
      <c r="R271" s="1194"/>
      <c r="S271" s="1184"/>
      <c r="T271" s="1197" t="s">
        <v>364</v>
      </c>
      <c r="U271" s="1184"/>
      <c r="V271" s="1184"/>
      <c r="W271" s="1184"/>
      <c r="X271" s="1184"/>
      <c r="Y271" s="1184"/>
      <c r="Z271" s="1184"/>
      <c r="AA271" s="1184"/>
      <c r="AB271" s="1194" t="s">
        <v>305</v>
      </c>
      <c r="AC271" s="1184"/>
      <c r="AD271" s="1184"/>
      <c r="AE271" s="1184"/>
      <c r="AF271" s="1184"/>
      <c r="AG271" s="1194" t="s">
        <v>306</v>
      </c>
      <c r="AH271" s="1184"/>
      <c r="AI271" s="1184"/>
      <c r="AJ271" s="514" t="s">
        <v>85</v>
      </c>
      <c r="AK271" s="1195" t="s">
        <v>307</v>
      </c>
      <c r="AL271" s="1184"/>
      <c r="AM271" s="1184"/>
      <c r="AN271" s="1184"/>
      <c r="AO271" s="1184"/>
      <c r="AP271" s="1184"/>
      <c r="AQ271" s="515">
        <v>2400000000</v>
      </c>
      <c r="AR271" s="515">
        <v>2342220000</v>
      </c>
      <c r="AS271" s="575">
        <v>57780000</v>
      </c>
      <c r="AT271" s="523">
        <v>0</v>
      </c>
      <c r="AU271" s="515">
        <v>1914217999</v>
      </c>
      <c r="AV271" s="515">
        <v>428002001</v>
      </c>
      <c r="AW271" s="522">
        <v>561257319</v>
      </c>
      <c r="AX271" s="515">
        <v>1352960680</v>
      </c>
      <c r="AY271" s="515">
        <v>561257319</v>
      </c>
      <c r="AZ271" s="516">
        <v>0</v>
      </c>
      <c r="BA271" s="515">
        <v>561257319</v>
      </c>
      <c r="BB271" s="516">
        <v>0</v>
      </c>
      <c r="BC271" s="516">
        <v>0</v>
      </c>
    </row>
    <row r="272" spans="1:55" s="412" customFormat="1" ht="13.5" x14ac:dyDescent="0.2">
      <c r="A272" s="521" t="str">
        <f t="shared" si="10"/>
        <v>C25021000702210</v>
      </c>
      <c r="B272" s="1194" t="s">
        <v>119</v>
      </c>
      <c r="C272" s="1184"/>
      <c r="D272" s="1194" t="s">
        <v>354</v>
      </c>
      <c r="E272" s="1184"/>
      <c r="F272" s="1194" t="s">
        <v>356</v>
      </c>
      <c r="G272" s="1184"/>
      <c r="H272" s="1194" t="s">
        <v>325</v>
      </c>
      <c r="I272" s="1184"/>
      <c r="J272" s="1194" t="s">
        <v>312</v>
      </c>
      <c r="K272" s="1184"/>
      <c r="L272" s="1184"/>
      <c r="M272" s="1194" t="s">
        <v>314</v>
      </c>
      <c r="N272" s="1184"/>
      <c r="O272" s="1184"/>
      <c r="P272" s="1194" t="s">
        <v>314</v>
      </c>
      <c r="Q272" s="1184"/>
      <c r="R272" s="1194"/>
      <c r="S272" s="1184"/>
      <c r="T272" s="1197" t="s">
        <v>359</v>
      </c>
      <c r="U272" s="1184"/>
      <c r="V272" s="1184"/>
      <c r="W272" s="1184"/>
      <c r="X272" s="1184"/>
      <c r="Y272" s="1184"/>
      <c r="Z272" s="1184"/>
      <c r="AA272" s="1184"/>
      <c r="AB272" s="1194" t="s">
        <v>305</v>
      </c>
      <c r="AC272" s="1184"/>
      <c r="AD272" s="1184"/>
      <c r="AE272" s="1184"/>
      <c r="AF272" s="1184"/>
      <c r="AG272" s="1194" t="s">
        <v>306</v>
      </c>
      <c r="AH272" s="1184"/>
      <c r="AI272" s="1184"/>
      <c r="AJ272" s="514" t="s">
        <v>85</v>
      </c>
      <c r="AK272" s="1195" t="s">
        <v>307</v>
      </c>
      <c r="AL272" s="1184"/>
      <c r="AM272" s="1184"/>
      <c r="AN272" s="1184"/>
      <c r="AO272" s="1184"/>
      <c r="AP272" s="1184"/>
      <c r="AQ272" s="515">
        <v>375000000</v>
      </c>
      <c r="AR272" s="515">
        <v>375000000</v>
      </c>
      <c r="AS272" s="576">
        <v>0</v>
      </c>
      <c r="AT272" s="523">
        <v>0</v>
      </c>
      <c r="AU272" s="515">
        <v>375000000</v>
      </c>
      <c r="AV272" s="516">
        <v>0</v>
      </c>
      <c r="AW272" s="522">
        <v>75000000</v>
      </c>
      <c r="AX272" s="515">
        <v>300000000</v>
      </c>
      <c r="AY272" s="515">
        <v>75000000</v>
      </c>
      <c r="AZ272" s="516">
        <v>0</v>
      </c>
      <c r="BA272" s="515">
        <v>75000000</v>
      </c>
      <c r="BB272" s="516">
        <v>0</v>
      </c>
      <c r="BC272" s="516">
        <v>0</v>
      </c>
    </row>
    <row r="273" spans="1:55" s="412" customFormat="1" ht="13.5" x14ac:dyDescent="0.2">
      <c r="A273" s="521" t="str">
        <f t="shared" si="10"/>
        <v>C25021000702310</v>
      </c>
      <c r="B273" s="1194" t="s">
        <v>119</v>
      </c>
      <c r="C273" s="1184"/>
      <c r="D273" s="1194" t="s">
        <v>354</v>
      </c>
      <c r="E273" s="1184"/>
      <c r="F273" s="1194" t="s">
        <v>356</v>
      </c>
      <c r="G273" s="1184"/>
      <c r="H273" s="1194" t="s">
        <v>325</v>
      </c>
      <c r="I273" s="1184"/>
      <c r="J273" s="1194" t="s">
        <v>312</v>
      </c>
      <c r="K273" s="1184"/>
      <c r="L273" s="1184"/>
      <c r="M273" s="1194" t="s">
        <v>314</v>
      </c>
      <c r="N273" s="1184"/>
      <c r="O273" s="1184"/>
      <c r="P273" s="1194" t="s">
        <v>321</v>
      </c>
      <c r="Q273" s="1184"/>
      <c r="R273" s="1194"/>
      <c r="S273" s="1184"/>
      <c r="T273" s="1197" t="s">
        <v>360</v>
      </c>
      <c r="U273" s="1184"/>
      <c r="V273" s="1184"/>
      <c r="W273" s="1184"/>
      <c r="X273" s="1184"/>
      <c r="Y273" s="1184"/>
      <c r="Z273" s="1184"/>
      <c r="AA273" s="1184"/>
      <c r="AB273" s="1194" t="s">
        <v>305</v>
      </c>
      <c r="AC273" s="1184"/>
      <c r="AD273" s="1184"/>
      <c r="AE273" s="1184"/>
      <c r="AF273" s="1184"/>
      <c r="AG273" s="1194" t="s">
        <v>306</v>
      </c>
      <c r="AH273" s="1184"/>
      <c r="AI273" s="1184"/>
      <c r="AJ273" s="514" t="s">
        <v>85</v>
      </c>
      <c r="AK273" s="1195" t="s">
        <v>307</v>
      </c>
      <c r="AL273" s="1184"/>
      <c r="AM273" s="1184"/>
      <c r="AN273" s="1184"/>
      <c r="AO273" s="1184"/>
      <c r="AP273" s="1184"/>
      <c r="AQ273" s="515">
        <v>150000000</v>
      </c>
      <c r="AR273" s="515">
        <v>150000000</v>
      </c>
      <c r="AS273" s="576">
        <v>0</v>
      </c>
      <c r="AT273" s="523">
        <v>0</v>
      </c>
      <c r="AU273" s="515">
        <v>150000000</v>
      </c>
      <c r="AV273" s="516">
        <v>0</v>
      </c>
      <c r="AW273" s="522">
        <v>76781230</v>
      </c>
      <c r="AX273" s="515">
        <v>73218770</v>
      </c>
      <c r="AY273" s="515">
        <v>76781230</v>
      </c>
      <c r="AZ273" s="516">
        <v>0</v>
      </c>
      <c r="BA273" s="515">
        <v>76781230</v>
      </c>
      <c r="BB273" s="516">
        <v>0</v>
      </c>
      <c r="BC273" s="516">
        <v>0</v>
      </c>
    </row>
    <row r="274" spans="1:55" s="412" customFormat="1" ht="13.5" x14ac:dyDescent="0.2">
      <c r="A274" s="521" t="str">
        <f t="shared" si="10"/>
        <v>C25021000702410</v>
      </c>
      <c r="B274" s="1194" t="s">
        <v>119</v>
      </c>
      <c r="C274" s="1184"/>
      <c r="D274" s="1194" t="s">
        <v>354</v>
      </c>
      <c r="E274" s="1184"/>
      <c r="F274" s="1194" t="s">
        <v>356</v>
      </c>
      <c r="G274" s="1184"/>
      <c r="H274" s="1194" t="s">
        <v>325</v>
      </c>
      <c r="I274" s="1184"/>
      <c r="J274" s="1194" t="s">
        <v>312</v>
      </c>
      <c r="K274" s="1184"/>
      <c r="L274" s="1184"/>
      <c r="M274" s="1194" t="s">
        <v>314</v>
      </c>
      <c r="N274" s="1184"/>
      <c r="O274" s="1184"/>
      <c r="P274" s="1194" t="s">
        <v>315</v>
      </c>
      <c r="Q274" s="1184"/>
      <c r="R274" s="1194"/>
      <c r="S274" s="1184"/>
      <c r="T274" s="1197" t="s">
        <v>104</v>
      </c>
      <c r="U274" s="1184"/>
      <c r="V274" s="1184"/>
      <c r="W274" s="1184"/>
      <c r="X274" s="1184"/>
      <c r="Y274" s="1184"/>
      <c r="Z274" s="1184"/>
      <c r="AA274" s="1184"/>
      <c r="AB274" s="1194" t="s">
        <v>305</v>
      </c>
      <c r="AC274" s="1184"/>
      <c r="AD274" s="1184"/>
      <c r="AE274" s="1184"/>
      <c r="AF274" s="1184"/>
      <c r="AG274" s="1194" t="s">
        <v>306</v>
      </c>
      <c r="AH274" s="1184"/>
      <c r="AI274" s="1184"/>
      <c r="AJ274" s="514" t="s">
        <v>85</v>
      </c>
      <c r="AK274" s="1195" t="s">
        <v>307</v>
      </c>
      <c r="AL274" s="1184"/>
      <c r="AM274" s="1184"/>
      <c r="AN274" s="1184"/>
      <c r="AO274" s="1184"/>
      <c r="AP274" s="1184"/>
      <c r="AQ274" s="515">
        <v>500000000</v>
      </c>
      <c r="AR274" s="515">
        <v>500000000</v>
      </c>
      <c r="AS274" s="576">
        <v>0</v>
      </c>
      <c r="AT274" s="523">
        <v>0</v>
      </c>
      <c r="AU274" s="515">
        <v>278940594</v>
      </c>
      <c r="AV274" s="515">
        <v>221059406</v>
      </c>
      <c r="AW274" s="522">
        <v>215263072</v>
      </c>
      <c r="AX274" s="515">
        <v>63677522</v>
      </c>
      <c r="AY274" s="515">
        <v>197159104</v>
      </c>
      <c r="AZ274" s="515">
        <v>18103968</v>
      </c>
      <c r="BA274" s="515">
        <v>197159104</v>
      </c>
      <c r="BB274" s="516">
        <v>0</v>
      </c>
      <c r="BC274" s="516">
        <v>0</v>
      </c>
    </row>
    <row r="275" spans="1:55" s="412" customFormat="1" ht="13.5" x14ac:dyDescent="0.2">
      <c r="A275" s="521" t="str">
        <f t="shared" si="10"/>
        <v>C25021000702610</v>
      </c>
      <c r="B275" s="1194" t="s">
        <v>119</v>
      </c>
      <c r="C275" s="1184"/>
      <c r="D275" s="1194" t="s">
        <v>354</v>
      </c>
      <c r="E275" s="1184"/>
      <c r="F275" s="1194" t="s">
        <v>356</v>
      </c>
      <c r="G275" s="1184"/>
      <c r="H275" s="1194" t="s">
        <v>325</v>
      </c>
      <c r="I275" s="1184"/>
      <c r="J275" s="1194" t="s">
        <v>312</v>
      </c>
      <c r="K275" s="1184"/>
      <c r="L275" s="1184"/>
      <c r="M275" s="1194" t="s">
        <v>314</v>
      </c>
      <c r="N275" s="1184"/>
      <c r="O275" s="1184"/>
      <c r="P275" s="1194" t="s">
        <v>324</v>
      </c>
      <c r="Q275" s="1184"/>
      <c r="R275" s="1194"/>
      <c r="S275" s="1184"/>
      <c r="T275" s="1197" t="s">
        <v>361</v>
      </c>
      <c r="U275" s="1184"/>
      <c r="V275" s="1184"/>
      <c r="W275" s="1184"/>
      <c r="X275" s="1184"/>
      <c r="Y275" s="1184"/>
      <c r="Z275" s="1184"/>
      <c r="AA275" s="1184"/>
      <c r="AB275" s="1194" t="s">
        <v>305</v>
      </c>
      <c r="AC275" s="1184"/>
      <c r="AD275" s="1184"/>
      <c r="AE275" s="1184"/>
      <c r="AF275" s="1184"/>
      <c r="AG275" s="1194" t="s">
        <v>306</v>
      </c>
      <c r="AH275" s="1184"/>
      <c r="AI275" s="1184"/>
      <c r="AJ275" s="514" t="s">
        <v>85</v>
      </c>
      <c r="AK275" s="1195" t="s">
        <v>307</v>
      </c>
      <c r="AL275" s="1184"/>
      <c r="AM275" s="1184"/>
      <c r="AN275" s="1184"/>
      <c r="AO275" s="1184"/>
      <c r="AP275" s="1184"/>
      <c r="AQ275" s="515">
        <v>75000000</v>
      </c>
      <c r="AR275" s="516">
        <v>0</v>
      </c>
      <c r="AS275" s="575">
        <v>75000000</v>
      </c>
      <c r="AT275" s="523">
        <v>0</v>
      </c>
      <c r="AU275" s="516">
        <v>0</v>
      </c>
      <c r="AV275" s="516">
        <v>0</v>
      </c>
      <c r="AW275" s="523">
        <v>0</v>
      </c>
      <c r="AX275" s="516">
        <v>0</v>
      </c>
      <c r="AY275" s="516">
        <v>0</v>
      </c>
      <c r="AZ275" s="516">
        <v>0</v>
      </c>
      <c r="BA275" s="516">
        <v>0</v>
      </c>
      <c r="BB275" s="516">
        <v>0</v>
      </c>
      <c r="BC275" s="516">
        <v>0</v>
      </c>
    </row>
    <row r="276" spans="1:55" s="412" customFormat="1" ht="13.5" x14ac:dyDescent="0.2">
      <c r="A276" s="521" t="str">
        <f t="shared" si="10"/>
        <v>C250210007021110</v>
      </c>
      <c r="B276" s="1194" t="s">
        <v>119</v>
      </c>
      <c r="C276" s="1184"/>
      <c r="D276" s="1194" t="s">
        <v>354</v>
      </c>
      <c r="E276" s="1184"/>
      <c r="F276" s="1194" t="s">
        <v>356</v>
      </c>
      <c r="G276" s="1184"/>
      <c r="H276" s="1194" t="s">
        <v>325</v>
      </c>
      <c r="I276" s="1184"/>
      <c r="J276" s="1194" t="s">
        <v>312</v>
      </c>
      <c r="K276" s="1184"/>
      <c r="L276" s="1184"/>
      <c r="M276" s="1194" t="s">
        <v>314</v>
      </c>
      <c r="N276" s="1184"/>
      <c r="O276" s="1184"/>
      <c r="P276" s="1194" t="s">
        <v>100</v>
      </c>
      <c r="Q276" s="1184"/>
      <c r="R276" s="1194"/>
      <c r="S276" s="1184"/>
      <c r="T276" s="1197" t="s">
        <v>362</v>
      </c>
      <c r="U276" s="1184"/>
      <c r="V276" s="1184"/>
      <c r="W276" s="1184"/>
      <c r="X276" s="1184"/>
      <c r="Y276" s="1184"/>
      <c r="Z276" s="1184"/>
      <c r="AA276" s="1184"/>
      <c r="AB276" s="1194" t="s">
        <v>305</v>
      </c>
      <c r="AC276" s="1184"/>
      <c r="AD276" s="1184"/>
      <c r="AE276" s="1184"/>
      <c r="AF276" s="1184"/>
      <c r="AG276" s="1194" t="s">
        <v>306</v>
      </c>
      <c r="AH276" s="1184"/>
      <c r="AI276" s="1184"/>
      <c r="AJ276" s="514" t="s">
        <v>85</v>
      </c>
      <c r="AK276" s="1195" t="s">
        <v>307</v>
      </c>
      <c r="AL276" s="1184"/>
      <c r="AM276" s="1184"/>
      <c r="AN276" s="1184"/>
      <c r="AO276" s="1184"/>
      <c r="AP276" s="1184"/>
      <c r="AQ276" s="516">
        <v>0</v>
      </c>
      <c r="AR276" s="516">
        <v>0</v>
      </c>
      <c r="AS276" s="576">
        <v>0</v>
      </c>
      <c r="AT276" s="523">
        <v>0</v>
      </c>
      <c r="AU276" s="516">
        <v>0</v>
      </c>
      <c r="AV276" s="516">
        <v>0</v>
      </c>
      <c r="AW276" s="523">
        <v>0</v>
      </c>
      <c r="AX276" s="516">
        <v>0</v>
      </c>
      <c r="AY276" s="516">
        <v>0</v>
      </c>
      <c r="AZ276" s="516">
        <v>0</v>
      </c>
      <c r="BA276" s="516">
        <v>0</v>
      </c>
      <c r="BB276" s="516">
        <v>0</v>
      </c>
      <c r="BC276" s="516">
        <v>0</v>
      </c>
    </row>
    <row r="277" spans="1:55" s="412" customFormat="1" ht="13.5" x14ac:dyDescent="0.2">
      <c r="A277" s="521" t="str">
        <f t="shared" si="10"/>
        <v>C259910</v>
      </c>
      <c r="B277" s="1183" t="s">
        <v>119</v>
      </c>
      <c r="C277" s="1184"/>
      <c r="D277" s="1183" t="s">
        <v>369</v>
      </c>
      <c r="E277" s="1184"/>
      <c r="F277" s="1183"/>
      <c r="G277" s="1184"/>
      <c r="H277" s="1183"/>
      <c r="I277" s="1184"/>
      <c r="J277" s="1183"/>
      <c r="K277" s="1184"/>
      <c r="L277" s="1184"/>
      <c r="M277" s="1183"/>
      <c r="N277" s="1184"/>
      <c r="O277" s="1184"/>
      <c r="P277" s="1183"/>
      <c r="Q277" s="1184"/>
      <c r="R277" s="1183"/>
      <c r="S277" s="1184"/>
      <c r="T277" s="1187" t="s">
        <v>370</v>
      </c>
      <c r="U277" s="1184"/>
      <c r="V277" s="1184"/>
      <c r="W277" s="1184"/>
      <c r="X277" s="1184"/>
      <c r="Y277" s="1184"/>
      <c r="Z277" s="1184"/>
      <c r="AA277" s="1184"/>
      <c r="AB277" s="1183" t="s">
        <v>305</v>
      </c>
      <c r="AC277" s="1184"/>
      <c r="AD277" s="1184"/>
      <c r="AE277" s="1184"/>
      <c r="AF277" s="1184"/>
      <c r="AG277" s="1183" t="s">
        <v>306</v>
      </c>
      <c r="AH277" s="1184"/>
      <c r="AI277" s="1184"/>
      <c r="AJ277" s="510" t="s">
        <v>85</v>
      </c>
      <c r="AK277" s="1190" t="s">
        <v>307</v>
      </c>
      <c r="AL277" s="1184"/>
      <c r="AM277" s="1184"/>
      <c r="AN277" s="1184"/>
      <c r="AO277" s="1184"/>
      <c r="AP277" s="1184"/>
      <c r="AQ277" s="511">
        <v>9670420000</v>
      </c>
      <c r="AR277" s="512">
        <v>0</v>
      </c>
      <c r="AS277" s="573">
        <v>9670420000</v>
      </c>
      <c r="AT277" s="619">
        <v>0</v>
      </c>
      <c r="AU277" s="512">
        <v>0</v>
      </c>
      <c r="AV277" s="512">
        <v>0</v>
      </c>
      <c r="AW277" s="619">
        <v>0</v>
      </c>
      <c r="AX277" s="512">
        <v>0</v>
      </c>
      <c r="AY277" s="512">
        <v>0</v>
      </c>
      <c r="AZ277" s="512">
        <v>0</v>
      </c>
      <c r="BA277" s="512">
        <v>0</v>
      </c>
      <c r="BB277" s="512">
        <v>0</v>
      </c>
      <c r="BC277" s="512">
        <v>0</v>
      </c>
    </row>
    <row r="278" spans="1:55" s="412" customFormat="1" ht="13.5" x14ac:dyDescent="0.2">
      <c r="A278" s="521" t="str">
        <f t="shared" si="10"/>
        <v>C259913</v>
      </c>
      <c r="B278" s="1183" t="s">
        <v>119</v>
      </c>
      <c r="C278" s="1184"/>
      <c r="D278" s="1183" t="s">
        <v>369</v>
      </c>
      <c r="E278" s="1184"/>
      <c r="F278" s="1183"/>
      <c r="G278" s="1184"/>
      <c r="H278" s="1183"/>
      <c r="I278" s="1184"/>
      <c r="J278" s="1183"/>
      <c r="K278" s="1184"/>
      <c r="L278" s="1184"/>
      <c r="M278" s="1183"/>
      <c r="N278" s="1184"/>
      <c r="O278" s="1184"/>
      <c r="P278" s="1183"/>
      <c r="Q278" s="1184"/>
      <c r="R278" s="1183"/>
      <c r="S278" s="1184"/>
      <c r="T278" s="1187" t="s">
        <v>370</v>
      </c>
      <c r="U278" s="1184"/>
      <c r="V278" s="1184"/>
      <c r="W278" s="1184"/>
      <c r="X278" s="1184"/>
      <c r="Y278" s="1184"/>
      <c r="Z278" s="1184"/>
      <c r="AA278" s="1184"/>
      <c r="AB278" s="1183" t="s">
        <v>305</v>
      </c>
      <c r="AC278" s="1184"/>
      <c r="AD278" s="1184"/>
      <c r="AE278" s="1184"/>
      <c r="AF278" s="1184"/>
      <c r="AG278" s="1183" t="s">
        <v>306</v>
      </c>
      <c r="AH278" s="1184"/>
      <c r="AI278" s="1184"/>
      <c r="AJ278" s="510" t="s">
        <v>335</v>
      </c>
      <c r="AK278" s="1190" t="s">
        <v>353</v>
      </c>
      <c r="AL278" s="1184"/>
      <c r="AM278" s="1184"/>
      <c r="AN278" s="1184"/>
      <c r="AO278" s="1184"/>
      <c r="AP278" s="1184"/>
      <c r="AQ278" s="511">
        <v>5000000000</v>
      </c>
      <c r="AR278" s="511">
        <v>5000000000</v>
      </c>
      <c r="AS278" s="574">
        <v>0</v>
      </c>
      <c r="AT278" s="619">
        <v>0</v>
      </c>
      <c r="AU278" s="511">
        <v>5000000000</v>
      </c>
      <c r="AV278" s="512">
        <v>0</v>
      </c>
      <c r="AW278" s="618">
        <v>25907273.640000001</v>
      </c>
      <c r="AX278" s="511">
        <v>4974092726.3599997</v>
      </c>
      <c r="AY278" s="511">
        <v>25907273.640000001</v>
      </c>
      <c r="AZ278" s="512">
        <v>0</v>
      </c>
      <c r="BA278" s="511">
        <v>25907273.640000001</v>
      </c>
      <c r="BB278" s="512">
        <v>0</v>
      </c>
      <c r="BC278" s="512">
        <v>0</v>
      </c>
    </row>
    <row r="279" spans="1:55" s="412" customFormat="1" ht="13.5" x14ac:dyDescent="0.2">
      <c r="A279" s="521" t="str">
        <f t="shared" si="10"/>
        <v>C2599100010</v>
      </c>
      <c r="B279" s="1183" t="s">
        <v>119</v>
      </c>
      <c r="C279" s="1184"/>
      <c r="D279" s="1183" t="s">
        <v>369</v>
      </c>
      <c r="E279" s="1184"/>
      <c r="F279" s="1183" t="s">
        <v>356</v>
      </c>
      <c r="G279" s="1184"/>
      <c r="H279" s="1183"/>
      <c r="I279" s="1184"/>
      <c r="J279" s="1183"/>
      <c r="K279" s="1184"/>
      <c r="L279" s="1184"/>
      <c r="M279" s="1183"/>
      <c r="N279" s="1184"/>
      <c r="O279" s="1184"/>
      <c r="P279" s="1183"/>
      <c r="Q279" s="1184"/>
      <c r="R279" s="1183"/>
      <c r="S279" s="1184"/>
      <c r="T279" s="1187" t="s">
        <v>357</v>
      </c>
      <c r="U279" s="1184"/>
      <c r="V279" s="1184"/>
      <c r="W279" s="1184"/>
      <c r="X279" s="1184"/>
      <c r="Y279" s="1184"/>
      <c r="Z279" s="1184"/>
      <c r="AA279" s="1184"/>
      <c r="AB279" s="1183" t="s">
        <v>305</v>
      </c>
      <c r="AC279" s="1184"/>
      <c r="AD279" s="1184"/>
      <c r="AE279" s="1184"/>
      <c r="AF279" s="1184"/>
      <c r="AG279" s="1183" t="s">
        <v>306</v>
      </c>
      <c r="AH279" s="1184"/>
      <c r="AI279" s="1184"/>
      <c r="AJ279" s="510" t="s">
        <v>85</v>
      </c>
      <c r="AK279" s="1190" t="s">
        <v>307</v>
      </c>
      <c r="AL279" s="1184"/>
      <c r="AM279" s="1184"/>
      <c r="AN279" s="1184"/>
      <c r="AO279" s="1184"/>
      <c r="AP279" s="1184"/>
      <c r="AQ279" s="511">
        <v>9670420000</v>
      </c>
      <c r="AR279" s="512">
        <v>0</v>
      </c>
      <c r="AS279" s="573">
        <v>9670420000</v>
      </c>
      <c r="AT279" s="619">
        <v>0</v>
      </c>
      <c r="AU279" s="512">
        <v>0</v>
      </c>
      <c r="AV279" s="512">
        <v>0</v>
      </c>
      <c r="AW279" s="619">
        <v>0</v>
      </c>
      <c r="AX279" s="512">
        <v>0</v>
      </c>
      <c r="AY279" s="512">
        <v>0</v>
      </c>
      <c r="AZ279" s="512">
        <v>0</v>
      </c>
      <c r="BA279" s="512">
        <v>0</v>
      </c>
      <c r="BB279" s="512">
        <v>0</v>
      </c>
      <c r="BC279" s="512">
        <v>0</v>
      </c>
    </row>
    <row r="280" spans="1:55" s="412" customFormat="1" ht="13.5" x14ac:dyDescent="0.2">
      <c r="A280" s="521" t="str">
        <f t="shared" si="10"/>
        <v>C2599100013</v>
      </c>
      <c r="B280" s="1183" t="s">
        <v>119</v>
      </c>
      <c r="C280" s="1184"/>
      <c r="D280" s="1183" t="s">
        <v>369</v>
      </c>
      <c r="E280" s="1184"/>
      <c r="F280" s="1183" t="s">
        <v>356</v>
      </c>
      <c r="G280" s="1184"/>
      <c r="H280" s="1183"/>
      <c r="I280" s="1184"/>
      <c r="J280" s="1183"/>
      <c r="K280" s="1184"/>
      <c r="L280" s="1184"/>
      <c r="M280" s="1183"/>
      <c r="N280" s="1184"/>
      <c r="O280" s="1184"/>
      <c r="P280" s="1183"/>
      <c r="Q280" s="1184"/>
      <c r="R280" s="1183"/>
      <c r="S280" s="1184"/>
      <c r="T280" s="1187" t="s">
        <v>357</v>
      </c>
      <c r="U280" s="1184"/>
      <c r="V280" s="1184"/>
      <c r="W280" s="1184"/>
      <c r="X280" s="1184"/>
      <c r="Y280" s="1184"/>
      <c r="Z280" s="1184"/>
      <c r="AA280" s="1184"/>
      <c r="AB280" s="1183" t="s">
        <v>305</v>
      </c>
      <c r="AC280" s="1184"/>
      <c r="AD280" s="1184"/>
      <c r="AE280" s="1184"/>
      <c r="AF280" s="1184"/>
      <c r="AG280" s="1183" t="s">
        <v>306</v>
      </c>
      <c r="AH280" s="1184"/>
      <c r="AI280" s="1184"/>
      <c r="AJ280" s="510" t="s">
        <v>335</v>
      </c>
      <c r="AK280" s="1190" t="s">
        <v>353</v>
      </c>
      <c r="AL280" s="1184"/>
      <c r="AM280" s="1184"/>
      <c r="AN280" s="1184"/>
      <c r="AO280" s="1184"/>
      <c r="AP280" s="1184"/>
      <c r="AQ280" s="511">
        <v>5000000000</v>
      </c>
      <c r="AR280" s="511">
        <v>5000000000</v>
      </c>
      <c r="AS280" s="574">
        <v>0</v>
      </c>
      <c r="AT280" s="619">
        <v>0</v>
      </c>
      <c r="AU280" s="511">
        <v>5000000000</v>
      </c>
      <c r="AV280" s="512">
        <v>0</v>
      </c>
      <c r="AW280" s="618">
        <v>25907273.640000001</v>
      </c>
      <c r="AX280" s="511">
        <v>4974092726.3599997</v>
      </c>
      <c r="AY280" s="511">
        <v>25907273.640000001</v>
      </c>
      <c r="AZ280" s="512">
        <v>0</v>
      </c>
      <c r="BA280" s="511">
        <v>25907273.640000001</v>
      </c>
      <c r="BB280" s="512">
        <v>0</v>
      </c>
      <c r="BC280" s="512">
        <v>0</v>
      </c>
    </row>
    <row r="281" spans="1:55" s="628" customFormat="1" ht="13.5" x14ac:dyDescent="0.2">
      <c r="A281" s="628" t="str">
        <f t="shared" si="10"/>
        <v>C25991000110</v>
      </c>
      <c r="B281" s="1203" t="s">
        <v>119</v>
      </c>
      <c r="C281" s="1204"/>
      <c r="D281" s="1203" t="s">
        <v>369</v>
      </c>
      <c r="E281" s="1204"/>
      <c r="F281" s="1203" t="s">
        <v>356</v>
      </c>
      <c r="G281" s="1204"/>
      <c r="H281" s="1203" t="s">
        <v>311</v>
      </c>
      <c r="I281" s="1204"/>
      <c r="J281" s="1203"/>
      <c r="K281" s="1204"/>
      <c r="L281" s="1204"/>
      <c r="M281" s="1203"/>
      <c r="N281" s="1204"/>
      <c r="O281" s="1204"/>
      <c r="P281" s="1203"/>
      <c r="Q281" s="1204"/>
      <c r="R281" s="1203"/>
      <c r="S281" s="1204"/>
      <c r="T281" s="1206" t="s">
        <v>208</v>
      </c>
      <c r="U281" s="1204"/>
      <c r="V281" s="1204"/>
      <c r="W281" s="1204"/>
      <c r="X281" s="1204"/>
      <c r="Y281" s="1204"/>
      <c r="Z281" s="1204"/>
      <c r="AA281" s="1204"/>
      <c r="AB281" s="1203" t="s">
        <v>305</v>
      </c>
      <c r="AC281" s="1204"/>
      <c r="AD281" s="1204"/>
      <c r="AE281" s="1204"/>
      <c r="AF281" s="1204"/>
      <c r="AG281" s="1203" t="s">
        <v>306</v>
      </c>
      <c r="AH281" s="1204"/>
      <c r="AI281" s="1204"/>
      <c r="AJ281" s="629" t="s">
        <v>85</v>
      </c>
      <c r="AK281" s="1205" t="s">
        <v>307</v>
      </c>
      <c r="AL281" s="1204"/>
      <c r="AM281" s="1204"/>
      <c r="AN281" s="1204"/>
      <c r="AO281" s="1204"/>
      <c r="AP281" s="1204"/>
      <c r="AQ281" s="575">
        <v>8396500000</v>
      </c>
      <c r="AR281" s="576">
        <v>0</v>
      </c>
      <c r="AS281" s="575">
        <v>8396500000</v>
      </c>
      <c r="AT281" s="576">
        <v>0</v>
      </c>
      <c r="AU281" s="576">
        <v>0</v>
      </c>
      <c r="AV281" s="576">
        <v>0</v>
      </c>
      <c r="AW281" s="576">
        <v>0</v>
      </c>
      <c r="AX281" s="576">
        <v>0</v>
      </c>
      <c r="AY281" s="576">
        <v>0</v>
      </c>
      <c r="AZ281" s="576">
        <v>0</v>
      </c>
      <c r="BA281" s="576">
        <v>0</v>
      </c>
      <c r="BB281" s="576">
        <v>0</v>
      </c>
      <c r="BC281" s="576">
        <v>0</v>
      </c>
    </row>
    <row r="282" spans="1:55" s="628" customFormat="1" ht="13.5" x14ac:dyDescent="0.2">
      <c r="A282" s="628" t="str">
        <f t="shared" si="10"/>
        <v>C25991000113</v>
      </c>
      <c r="B282" s="1203" t="s">
        <v>119</v>
      </c>
      <c r="C282" s="1204"/>
      <c r="D282" s="1203" t="s">
        <v>369</v>
      </c>
      <c r="E282" s="1204"/>
      <c r="F282" s="1203" t="s">
        <v>356</v>
      </c>
      <c r="G282" s="1204"/>
      <c r="H282" s="1203" t="s">
        <v>311</v>
      </c>
      <c r="I282" s="1204"/>
      <c r="J282" s="1203"/>
      <c r="K282" s="1204"/>
      <c r="L282" s="1204"/>
      <c r="M282" s="1203"/>
      <c r="N282" s="1204"/>
      <c r="O282" s="1204"/>
      <c r="P282" s="1203"/>
      <c r="Q282" s="1204"/>
      <c r="R282" s="1203"/>
      <c r="S282" s="1204"/>
      <c r="T282" s="1206" t="s">
        <v>208</v>
      </c>
      <c r="U282" s="1204"/>
      <c r="V282" s="1204"/>
      <c r="W282" s="1204"/>
      <c r="X282" s="1204"/>
      <c r="Y282" s="1204"/>
      <c r="Z282" s="1204"/>
      <c r="AA282" s="1204"/>
      <c r="AB282" s="1203" t="s">
        <v>305</v>
      </c>
      <c r="AC282" s="1204"/>
      <c r="AD282" s="1204"/>
      <c r="AE282" s="1204"/>
      <c r="AF282" s="1204"/>
      <c r="AG282" s="1203" t="s">
        <v>306</v>
      </c>
      <c r="AH282" s="1204"/>
      <c r="AI282" s="1204"/>
      <c r="AJ282" s="629" t="s">
        <v>335</v>
      </c>
      <c r="AK282" s="1205" t="s">
        <v>353</v>
      </c>
      <c r="AL282" s="1204"/>
      <c r="AM282" s="1204"/>
      <c r="AN282" s="1204"/>
      <c r="AO282" s="1204"/>
      <c r="AP282" s="1204"/>
      <c r="AQ282" s="575">
        <v>5000000000</v>
      </c>
      <c r="AR282" s="575">
        <v>5000000000</v>
      </c>
      <c r="AS282" s="576">
        <v>0</v>
      </c>
      <c r="AT282" s="576">
        <v>0</v>
      </c>
      <c r="AU282" s="575">
        <v>5000000000</v>
      </c>
      <c r="AV282" s="576">
        <v>0</v>
      </c>
      <c r="AW282" s="575">
        <v>25907273.640000001</v>
      </c>
      <c r="AX282" s="575">
        <v>4974092726.3599997</v>
      </c>
      <c r="AY282" s="575">
        <v>25907273.640000001</v>
      </c>
      <c r="AZ282" s="576">
        <v>0</v>
      </c>
      <c r="BA282" s="575">
        <v>25907273.640000001</v>
      </c>
      <c r="BB282" s="576">
        <v>0</v>
      </c>
      <c r="BC282" s="576">
        <v>0</v>
      </c>
    </row>
    <row r="283" spans="1:55" s="628" customFormat="1" ht="13.5" x14ac:dyDescent="0.2">
      <c r="A283" s="628" t="str">
        <f t="shared" si="10"/>
        <v>C25991000210</v>
      </c>
      <c r="B283" s="1203" t="s">
        <v>119</v>
      </c>
      <c r="C283" s="1204"/>
      <c r="D283" s="1203" t="s">
        <v>369</v>
      </c>
      <c r="E283" s="1204"/>
      <c r="F283" s="1203" t="s">
        <v>356</v>
      </c>
      <c r="G283" s="1204"/>
      <c r="H283" s="1203" t="s">
        <v>314</v>
      </c>
      <c r="I283" s="1204"/>
      <c r="J283" s="1203" t="s">
        <v>268</v>
      </c>
      <c r="K283" s="1204"/>
      <c r="L283" s="1204"/>
      <c r="M283" s="1203" t="s">
        <v>268</v>
      </c>
      <c r="N283" s="1204"/>
      <c r="O283" s="1204"/>
      <c r="P283" s="1203" t="s">
        <v>268</v>
      </c>
      <c r="Q283" s="1204"/>
      <c r="R283" s="1203" t="s">
        <v>268</v>
      </c>
      <c r="S283" s="1204"/>
      <c r="T283" s="1206" t="s">
        <v>681</v>
      </c>
      <c r="U283" s="1204"/>
      <c r="V283" s="1204"/>
      <c r="W283" s="1204"/>
      <c r="X283" s="1204"/>
      <c r="Y283" s="1204"/>
      <c r="Z283" s="1204"/>
      <c r="AA283" s="1204"/>
      <c r="AB283" s="1203" t="s">
        <v>305</v>
      </c>
      <c r="AC283" s="1204"/>
      <c r="AD283" s="1204"/>
      <c r="AE283" s="1204"/>
      <c r="AF283" s="1204"/>
      <c r="AG283" s="1203" t="s">
        <v>306</v>
      </c>
      <c r="AH283" s="1204"/>
      <c r="AI283" s="1204"/>
      <c r="AJ283" s="629" t="s">
        <v>85</v>
      </c>
      <c r="AK283" s="1205" t="s">
        <v>307</v>
      </c>
      <c r="AL283" s="1204"/>
      <c r="AM283" s="1204"/>
      <c r="AN283" s="1204"/>
      <c r="AO283" s="1204"/>
      <c r="AP283" s="1204"/>
      <c r="AQ283" s="575">
        <v>323920000</v>
      </c>
      <c r="AR283" s="576">
        <v>0</v>
      </c>
      <c r="AS283" s="575">
        <v>323920000</v>
      </c>
      <c r="AT283" s="576">
        <v>0</v>
      </c>
      <c r="AU283" s="576">
        <v>0</v>
      </c>
      <c r="AV283" s="576">
        <v>0</v>
      </c>
      <c r="AW283" s="576">
        <v>0</v>
      </c>
      <c r="AX283" s="576">
        <v>0</v>
      </c>
      <c r="AY283" s="576">
        <v>0</v>
      </c>
      <c r="AZ283" s="576">
        <v>0</v>
      </c>
      <c r="BA283" s="576">
        <v>0</v>
      </c>
      <c r="BB283" s="576">
        <v>0</v>
      </c>
      <c r="BC283" s="576">
        <v>0</v>
      </c>
    </row>
    <row r="284" spans="1:55" s="412" customFormat="1" ht="13.5" x14ac:dyDescent="0.2">
      <c r="A284" s="521" t="str">
        <f t="shared" si="10"/>
        <v>C259910004010</v>
      </c>
      <c r="B284" s="1183" t="s">
        <v>119</v>
      </c>
      <c r="C284" s="1184"/>
      <c r="D284" s="1183" t="s">
        <v>369</v>
      </c>
      <c r="E284" s="1184"/>
      <c r="F284" s="1183" t="s">
        <v>356</v>
      </c>
      <c r="G284" s="1184"/>
      <c r="H284" s="1183" t="s">
        <v>315</v>
      </c>
      <c r="I284" s="1184"/>
      <c r="J284" s="1183" t="s">
        <v>312</v>
      </c>
      <c r="K284" s="1184"/>
      <c r="L284" s="1184"/>
      <c r="M284" s="1183"/>
      <c r="N284" s="1184"/>
      <c r="O284" s="1184"/>
      <c r="P284" s="1183"/>
      <c r="Q284" s="1184"/>
      <c r="R284" s="1183"/>
      <c r="S284" s="1184"/>
      <c r="T284" s="1187" t="s">
        <v>682</v>
      </c>
      <c r="U284" s="1184"/>
      <c r="V284" s="1184"/>
      <c r="W284" s="1184"/>
      <c r="X284" s="1184"/>
      <c r="Y284" s="1184"/>
      <c r="Z284" s="1184"/>
      <c r="AA284" s="1184"/>
      <c r="AB284" s="1183" t="s">
        <v>305</v>
      </c>
      <c r="AC284" s="1184"/>
      <c r="AD284" s="1184"/>
      <c r="AE284" s="1184"/>
      <c r="AF284" s="1184"/>
      <c r="AG284" s="1183" t="s">
        <v>306</v>
      </c>
      <c r="AH284" s="1184"/>
      <c r="AI284" s="1184"/>
      <c r="AJ284" s="510" t="s">
        <v>85</v>
      </c>
      <c r="AK284" s="1190" t="s">
        <v>307</v>
      </c>
      <c r="AL284" s="1184"/>
      <c r="AM284" s="1184"/>
      <c r="AN284" s="1184"/>
      <c r="AO284" s="1184"/>
      <c r="AP284" s="1184"/>
      <c r="AQ284" s="511">
        <v>350000000</v>
      </c>
      <c r="AR284" s="512">
        <v>0</v>
      </c>
      <c r="AS284" s="573">
        <v>350000000</v>
      </c>
      <c r="AT284" s="619">
        <v>0</v>
      </c>
      <c r="AU284" s="512">
        <v>0</v>
      </c>
      <c r="AV284" s="512">
        <v>0</v>
      </c>
      <c r="AW284" s="619">
        <v>0</v>
      </c>
      <c r="AX284" s="512">
        <v>0</v>
      </c>
      <c r="AY284" s="512">
        <v>0</v>
      </c>
      <c r="AZ284" s="512">
        <v>0</v>
      </c>
      <c r="BA284" s="512">
        <v>0</v>
      </c>
      <c r="BB284" s="512">
        <v>0</v>
      </c>
      <c r="BC284" s="512">
        <v>0</v>
      </c>
    </row>
    <row r="285" spans="1:55" s="412" customFormat="1" ht="13.5" x14ac:dyDescent="0.2">
      <c r="A285" s="521" t="str">
        <f t="shared" si="10"/>
        <v>C25991000410</v>
      </c>
      <c r="B285" s="1183" t="s">
        <v>119</v>
      </c>
      <c r="C285" s="1184"/>
      <c r="D285" s="1183" t="s">
        <v>369</v>
      </c>
      <c r="E285" s="1184"/>
      <c r="F285" s="1183" t="s">
        <v>356</v>
      </c>
      <c r="G285" s="1184"/>
      <c r="H285" s="1183" t="s">
        <v>315</v>
      </c>
      <c r="I285" s="1184"/>
      <c r="J285" s="1183" t="s">
        <v>268</v>
      </c>
      <c r="K285" s="1184"/>
      <c r="L285" s="1184"/>
      <c r="M285" s="1183" t="s">
        <v>268</v>
      </c>
      <c r="N285" s="1184"/>
      <c r="O285" s="1184"/>
      <c r="P285" s="1183" t="s">
        <v>268</v>
      </c>
      <c r="Q285" s="1184"/>
      <c r="R285" s="1183" t="s">
        <v>268</v>
      </c>
      <c r="S285" s="1184"/>
      <c r="T285" s="1187" t="s">
        <v>682</v>
      </c>
      <c r="U285" s="1184"/>
      <c r="V285" s="1184"/>
      <c r="W285" s="1184"/>
      <c r="X285" s="1184"/>
      <c r="Y285" s="1184"/>
      <c r="Z285" s="1184"/>
      <c r="AA285" s="1184"/>
      <c r="AB285" s="1183" t="s">
        <v>305</v>
      </c>
      <c r="AC285" s="1184"/>
      <c r="AD285" s="1184"/>
      <c r="AE285" s="1184"/>
      <c r="AF285" s="1184"/>
      <c r="AG285" s="1183" t="s">
        <v>306</v>
      </c>
      <c r="AH285" s="1184"/>
      <c r="AI285" s="1184"/>
      <c r="AJ285" s="510" t="s">
        <v>85</v>
      </c>
      <c r="AK285" s="1190" t="s">
        <v>307</v>
      </c>
      <c r="AL285" s="1184"/>
      <c r="AM285" s="1184"/>
      <c r="AN285" s="1184"/>
      <c r="AO285" s="1184"/>
      <c r="AP285" s="1184"/>
      <c r="AQ285" s="511">
        <v>350000000</v>
      </c>
      <c r="AR285" s="512">
        <v>0</v>
      </c>
      <c r="AS285" s="573">
        <v>350000000</v>
      </c>
      <c r="AT285" s="619">
        <v>0</v>
      </c>
      <c r="AU285" s="512">
        <v>0</v>
      </c>
      <c r="AV285" s="512">
        <v>0</v>
      </c>
      <c r="AW285" s="619">
        <v>0</v>
      </c>
      <c r="AX285" s="512">
        <v>0</v>
      </c>
      <c r="AY285" s="512">
        <v>0</v>
      </c>
      <c r="AZ285" s="512">
        <v>0</v>
      </c>
      <c r="BA285" s="512">
        <v>0</v>
      </c>
      <c r="BB285" s="512">
        <v>0</v>
      </c>
      <c r="BC285" s="512">
        <v>0</v>
      </c>
    </row>
    <row r="286" spans="1:55" s="412" customFormat="1" ht="13.5" x14ac:dyDescent="0.2">
      <c r="A286" s="521" t="str">
        <f t="shared" si="10"/>
        <v>C2599100040210</v>
      </c>
      <c r="B286" s="1183" t="s">
        <v>119</v>
      </c>
      <c r="C286" s="1184"/>
      <c r="D286" s="1183" t="s">
        <v>369</v>
      </c>
      <c r="E286" s="1184"/>
      <c r="F286" s="1183" t="s">
        <v>356</v>
      </c>
      <c r="G286" s="1184"/>
      <c r="H286" s="1183" t="s">
        <v>315</v>
      </c>
      <c r="I286" s="1184"/>
      <c r="J286" s="1183" t="s">
        <v>312</v>
      </c>
      <c r="K286" s="1184"/>
      <c r="L286" s="1184"/>
      <c r="M286" s="1183" t="s">
        <v>314</v>
      </c>
      <c r="N286" s="1184"/>
      <c r="O286" s="1184"/>
      <c r="P286" s="1183"/>
      <c r="Q286" s="1184"/>
      <c r="R286" s="1183"/>
      <c r="S286" s="1184"/>
      <c r="T286" s="1187" t="s">
        <v>358</v>
      </c>
      <c r="U286" s="1184"/>
      <c r="V286" s="1184"/>
      <c r="W286" s="1184"/>
      <c r="X286" s="1184"/>
      <c r="Y286" s="1184"/>
      <c r="Z286" s="1184"/>
      <c r="AA286" s="1184"/>
      <c r="AB286" s="1183" t="s">
        <v>305</v>
      </c>
      <c r="AC286" s="1184"/>
      <c r="AD286" s="1184"/>
      <c r="AE286" s="1184"/>
      <c r="AF286" s="1184"/>
      <c r="AG286" s="1183" t="s">
        <v>306</v>
      </c>
      <c r="AH286" s="1184"/>
      <c r="AI286" s="1184"/>
      <c r="AJ286" s="510" t="s">
        <v>85</v>
      </c>
      <c r="AK286" s="1190" t="s">
        <v>307</v>
      </c>
      <c r="AL286" s="1184"/>
      <c r="AM286" s="1184"/>
      <c r="AN286" s="1184"/>
      <c r="AO286" s="1184"/>
      <c r="AP286" s="1184"/>
      <c r="AQ286" s="511">
        <v>350000000</v>
      </c>
      <c r="AR286" s="512">
        <v>0</v>
      </c>
      <c r="AS286" s="573">
        <v>350000000</v>
      </c>
      <c r="AT286" s="619">
        <v>0</v>
      </c>
      <c r="AU286" s="512">
        <v>0</v>
      </c>
      <c r="AV286" s="512">
        <v>0</v>
      </c>
      <c r="AW286" s="619">
        <v>0</v>
      </c>
      <c r="AX286" s="512">
        <v>0</v>
      </c>
      <c r="AY286" s="512">
        <v>0</v>
      </c>
      <c r="AZ286" s="512">
        <v>0</v>
      </c>
      <c r="BA286" s="512">
        <v>0</v>
      </c>
      <c r="BB286" s="512">
        <v>0</v>
      </c>
      <c r="BC286" s="512">
        <v>0</v>
      </c>
    </row>
    <row r="287" spans="1:55" s="412" customFormat="1" ht="13.5" x14ac:dyDescent="0.2">
      <c r="A287" s="521" t="str">
        <f t="shared" si="10"/>
        <v>C25991000402110</v>
      </c>
      <c r="B287" s="1194" t="s">
        <v>119</v>
      </c>
      <c r="C287" s="1184"/>
      <c r="D287" s="1194" t="s">
        <v>369</v>
      </c>
      <c r="E287" s="1184"/>
      <c r="F287" s="1194" t="s">
        <v>356</v>
      </c>
      <c r="G287" s="1184"/>
      <c r="H287" s="1194" t="s">
        <v>315</v>
      </c>
      <c r="I287" s="1184"/>
      <c r="J287" s="1194" t="s">
        <v>312</v>
      </c>
      <c r="K287" s="1184"/>
      <c r="L287" s="1184"/>
      <c r="M287" s="1194" t="s">
        <v>314</v>
      </c>
      <c r="N287" s="1184"/>
      <c r="O287" s="1184"/>
      <c r="P287" s="1194" t="s">
        <v>311</v>
      </c>
      <c r="Q287" s="1184"/>
      <c r="R287" s="1194"/>
      <c r="S287" s="1184"/>
      <c r="T287" s="1197" t="s">
        <v>364</v>
      </c>
      <c r="U287" s="1184"/>
      <c r="V287" s="1184"/>
      <c r="W287" s="1184"/>
      <c r="X287" s="1184"/>
      <c r="Y287" s="1184"/>
      <c r="Z287" s="1184"/>
      <c r="AA287" s="1184"/>
      <c r="AB287" s="1194" t="s">
        <v>305</v>
      </c>
      <c r="AC287" s="1184"/>
      <c r="AD287" s="1184"/>
      <c r="AE287" s="1184"/>
      <c r="AF287" s="1184"/>
      <c r="AG287" s="1194" t="s">
        <v>306</v>
      </c>
      <c r="AH287" s="1184"/>
      <c r="AI287" s="1184"/>
      <c r="AJ287" s="514" t="s">
        <v>85</v>
      </c>
      <c r="AK287" s="1195" t="s">
        <v>307</v>
      </c>
      <c r="AL287" s="1184"/>
      <c r="AM287" s="1184"/>
      <c r="AN287" s="1184"/>
      <c r="AO287" s="1184"/>
      <c r="AP287" s="1184"/>
      <c r="AQ287" s="515">
        <v>120000000</v>
      </c>
      <c r="AR287" s="516">
        <v>0</v>
      </c>
      <c r="AS287" s="575">
        <v>120000000</v>
      </c>
      <c r="AT287" s="523">
        <v>0</v>
      </c>
      <c r="AU287" s="516">
        <v>0</v>
      </c>
      <c r="AV287" s="516">
        <v>0</v>
      </c>
      <c r="AW287" s="523">
        <v>0</v>
      </c>
      <c r="AX287" s="516">
        <v>0</v>
      </c>
      <c r="AY287" s="516">
        <v>0</v>
      </c>
      <c r="AZ287" s="516">
        <v>0</v>
      </c>
      <c r="BA287" s="516">
        <v>0</v>
      </c>
      <c r="BB287" s="516">
        <v>0</v>
      </c>
      <c r="BC287" s="516">
        <v>0</v>
      </c>
    </row>
    <row r="288" spans="1:55" s="412" customFormat="1" ht="13.5" x14ac:dyDescent="0.2">
      <c r="A288" s="521" t="str">
        <f t="shared" si="10"/>
        <v>C25991000402310</v>
      </c>
      <c r="B288" s="1194" t="s">
        <v>119</v>
      </c>
      <c r="C288" s="1184"/>
      <c r="D288" s="1194" t="s">
        <v>369</v>
      </c>
      <c r="E288" s="1184"/>
      <c r="F288" s="1194" t="s">
        <v>356</v>
      </c>
      <c r="G288" s="1184"/>
      <c r="H288" s="1194" t="s">
        <v>315</v>
      </c>
      <c r="I288" s="1184"/>
      <c r="J288" s="1194" t="s">
        <v>312</v>
      </c>
      <c r="K288" s="1184"/>
      <c r="L288" s="1184"/>
      <c r="M288" s="1194" t="s">
        <v>314</v>
      </c>
      <c r="N288" s="1184"/>
      <c r="O288" s="1184"/>
      <c r="P288" s="1194" t="s">
        <v>321</v>
      </c>
      <c r="Q288" s="1184"/>
      <c r="R288" s="1194"/>
      <c r="S288" s="1184"/>
      <c r="T288" s="1197" t="s">
        <v>360</v>
      </c>
      <c r="U288" s="1184"/>
      <c r="V288" s="1184"/>
      <c r="W288" s="1184"/>
      <c r="X288" s="1184"/>
      <c r="Y288" s="1184"/>
      <c r="Z288" s="1184"/>
      <c r="AA288" s="1184"/>
      <c r="AB288" s="1194" t="s">
        <v>305</v>
      </c>
      <c r="AC288" s="1184"/>
      <c r="AD288" s="1184"/>
      <c r="AE288" s="1184"/>
      <c r="AF288" s="1184"/>
      <c r="AG288" s="1194" t="s">
        <v>306</v>
      </c>
      <c r="AH288" s="1184"/>
      <c r="AI288" s="1184"/>
      <c r="AJ288" s="514" t="s">
        <v>85</v>
      </c>
      <c r="AK288" s="1195" t="s">
        <v>307</v>
      </c>
      <c r="AL288" s="1184"/>
      <c r="AM288" s="1184"/>
      <c r="AN288" s="1184"/>
      <c r="AO288" s="1184"/>
      <c r="AP288" s="1184"/>
      <c r="AQ288" s="515">
        <v>126500000</v>
      </c>
      <c r="AR288" s="516">
        <v>0</v>
      </c>
      <c r="AS288" s="575">
        <v>126500000</v>
      </c>
      <c r="AT288" s="523">
        <v>0</v>
      </c>
      <c r="AU288" s="516">
        <v>0</v>
      </c>
      <c r="AV288" s="516">
        <v>0</v>
      </c>
      <c r="AW288" s="523">
        <v>0</v>
      </c>
      <c r="AX288" s="516">
        <v>0</v>
      </c>
      <c r="AY288" s="516">
        <v>0</v>
      </c>
      <c r="AZ288" s="516">
        <v>0</v>
      </c>
      <c r="BA288" s="516">
        <v>0</v>
      </c>
      <c r="BB288" s="516">
        <v>0</v>
      </c>
      <c r="BC288" s="516">
        <v>0</v>
      </c>
    </row>
    <row r="289" spans="1:55" s="412" customFormat="1" ht="13.5" x14ac:dyDescent="0.2">
      <c r="A289" s="521" t="str">
        <f t="shared" si="10"/>
        <v>C25991000402410</v>
      </c>
      <c r="B289" s="1194" t="s">
        <v>119</v>
      </c>
      <c r="C289" s="1184"/>
      <c r="D289" s="1194" t="s">
        <v>369</v>
      </c>
      <c r="E289" s="1184"/>
      <c r="F289" s="1194" t="s">
        <v>356</v>
      </c>
      <c r="G289" s="1184"/>
      <c r="H289" s="1194" t="s">
        <v>315</v>
      </c>
      <c r="I289" s="1184"/>
      <c r="J289" s="1194" t="s">
        <v>312</v>
      </c>
      <c r="K289" s="1184"/>
      <c r="L289" s="1184"/>
      <c r="M289" s="1194" t="s">
        <v>314</v>
      </c>
      <c r="N289" s="1184"/>
      <c r="O289" s="1184"/>
      <c r="P289" s="1194" t="s">
        <v>315</v>
      </c>
      <c r="Q289" s="1184"/>
      <c r="R289" s="1194"/>
      <c r="S289" s="1184"/>
      <c r="T289" s="1197" t="s">
        <v>104</v>
      </c>
      <c r="U289" s="1184"/>
      <c r="V289" s="1184"/>
      <c r="W289" s="1184"/>
      <c r="X289" s="1184"/>
      <c r="Y289" s="1184"/>
      <c r="Z289" s="1184"/>
      <c r="AA289" s="1184"/>
      <c r="AB289" s="1194" t="s">
        <v>305</v>
      </c>
      <c r="AC289" s="1184"/>
      <c r="AD289" s="1184"/>
      <c r="AE289" s="1184"/>
      <c r="AF289" s="1184"/>
      <c r="AG289" s="1194" t="s">
        <v>306</v>
      </c>
      <c r="AH289" s="1184"/>
      <c r="AI289" s="1184"/>
      <c r="AJ289" s="514" t="s">
        <v>85</v>
      </c>
      <c r="AK289" s="1195" t="s">
        <v>307</v>
      </c>
      <c r="AL289" s="1184"/>
      <c r="AM289" s="1184"/>
      <c r="AN289" s="1184"/>
      <c r="AO289" s="1184"/>
      <c r="AP289" s="1184"/>
      <c r="AQ289" s="515">
        <v>103500000</v>
      </c>
      <c r="AR289" s="516">
        <v>0</v>
      </c>
      <c r="AS289" s="575">
        <v>103500000</v>
      </c>
      <c r="AT289" s="523">
        <v>0</v>
      </c>
      <c r="AU289" s="516">
        <v>0</v>
      </c>
      <c r="AV289" s="516">
        <v>0</v>
      </c>
      <c r="AW289" s="523">
        <v>0</v>
      </c>
      <c r="AX289" s="516">
        <v>0</v>
      </c>
      <c r="AY289" s="516">
        <v>0</v>
      </c>
      <c r="AZ289" s="516">
        <v>0</v>
      </c>
      <c r="BA289" s="516">
        <v>0</v>
      </c>
      <c r="BB289" s="516">
        <v>0</v>
      </c>
      <c r="BC289" s="516">
        <v>0</v>
      </c>
    </row>
    <row r="290" spans="1:55" s="628" customFormat="1" ht="13.5" x14ac:dyDescent="0.2">
      <c r="A290" s="628" t="str">
        <f t="shared" si="10"/>
        <v>C259910005010</v>
      </c>
      <c r="B290" s="1207" t="s">
        <v>119</v>
      </c>
      <c r="C290" s="1204"/>
      <c r="D290" s="1207" t="s">
        <v>369</v>
      </c>
      <c r="E290" s="1204"/>
      <c r="F290" s="1207" t="s">
        <v>356</v>
      </c>
      <c r="G290" s="1204"/>
      <c r="H290" s="1207" t="s">
        <v>316</v>
      </c>
      <c r="I290" s="1204"/>
      <c r="J290" s="1207" t="s">
        <v>312</v>
      </c>
      <c r="K290" s="1204"/>
      <c r="L290" s="1204"/>
      <c r="M290" s="1207"/>
      <c r="N290" s="1204"/>
      <c r="O290" s="1204"/>
      <c r="P290" s="1207"/>
      <c r="Q290" s="1204"/>
      <c r="R290" s="1207"/>
      <c r="S290" s="1204"/>
      <c r="T290" s="1208" t="s">
        <v>683</v>
      </c>
      <c r="U290" s="1204"/>
      <c r="V290" s="1204"/>
      <c r="W290" s="1204"/>
      <c r="X290" s="1204"/>
      <c r="Y290" s="1204"/>
      <c r="Z290" s="1204"/>
      <c r="AA290" s="1204"/>
      <c r="AB290" s="1207" t="s">
        <v>305</v>
      </c>
      <c r="AC290" s="1204"/>
      <c r="AD290" s="1204"/>
      <c r="AE290" s="1204"/>
      <c r="AF290" s="1204"/>
      <c r="AG290" s="1207" t="s">
        <v>306</v>
      </c>
      <c r="AH290" s="1204"/>
      <c r="AI290" s="1204"/>
      <c r="AJ290" s="633" t="s">
        <v>85</v>
      </c>
      <c r="AK290" s="1209" t="s">
        <v>307</v>
      </c>
      <c r="AL290" s="1204"/>
      <c r="AM290" s="1204"/>
      <c r="AN290" s="1204"/>
      <c r="AO290" s="1204"/>
      <c r="AP290" s="1204"/>
      <c r="AQ290" s="573">
        <v>300000000</v>
      </c>
      <c r="AR290" s="574">
        <v>0</v>
      </c>
      <c r="AS290" s="573">
        <v>300000000</v>
      </c>
      <c r="AT290" s="574">
        <v>0</v>
      </c>
      <c r="AU290" s="574">
        <v>0</v>
      </c>
      <c r="AV290" s="574">
        <v>0</v>
      </c>
      <c r="AW290" s="574">
        <v>0</v>
      </c>
      <c r="AX290" s="574">
        <v>0</v>
      </c>
      <c r="AY290" s="574">
        <v>0</v>
      </c>
      <c r="AZ290" s="574">
        <v>0</v>
      </c>
      <c r="BA290" s="574">
        <v>0</v>
      </c>
      <c r="BB290" s="574">
        <v>0</v>
      </c>
      <c r="BC290" s="574">
        <v>0</v>
      </c>
    </row>
    <row r="291" spans="1:55" s="412" customFormat="1" ht="13.5" x14ac:dyDescent="0.2">
      <c r="A291" s="521" t="str">
        <f t="shared" si="10"/>
        <v>C25991000510</v>
      </c>
      <c r="B291" s="1183" t="s">
        <v>119</v>
      </c>
      <c r="C291" s="1184"/>
      <c r="D291" s="1183" t="s">
        <v>369</v>
      </c>
      <c r="E291" s="1184"/>
      <c r="F291" s="1183" t="s">
        <v>356</v>
      </c>
      <c r="G291" s="1184"/>
      <c r="H291" s="1183" t="s">
        <v>316</v>
      </c>
      <c r="I291" s="1184"/>
      <c r="J291" s="1183" t="s">
        <v>268</v>
      </c>
      <c r="K291" s="1184"/>
      <c r="L291" s="1184"/>
      <c r="M291" s="1183" t="s">
        <v>268</v>
      </c>
      <c r="N291" s="1184"/>
      <c r="O291" s="1184"/>
      <c r="P291" s="1183" t="s">
        <v>268</v>
      </c>
      <c r="Q291" s="1184"/>
      <c r="R291" s="1183" t="s">
        <v>268</v>
      </c>
      <c r="S291" s="1184"/>
      <c r="T291" s="1187" t="s">
        <v>683</v>
      </c>
      <c r="U291" s="1184"/>
      <c r="V291" s="1184"/>
      <c r="W291" s="1184"/>
      <c r="X291" s="1184"/>
      <c r="Y291" s="1184"/>
      <c r="Z291" s="1184"/>
      <c r="AA291" s="1184"/>
      <c r="AB291" s="1183" t="s">
        <v>305</v>
      </c>
      <c r="AC291" s="1184"/>
      <c r="AD291" s="1184"/>
      <c r="AE291" s="1184"/>
      <c r="AF291" s="1184"/>
      <c r="AG291" s="1183" t="s">
        <v>306</v>
      </c>
      <c r="AH291" s="1184"/>
      <c r="AI291" s="1184"/>
      <c r="AJ291" s="510" t="s">
        <v>85</v>
      </c>
      <c r="AK291" s="1190" t="s">
        <v>307</v>
      </c>
      <c r="AL291" s="1184"/>
      <c r="AM291" s="1184"/>
      <c r="AN291" s="1184"/>
      <c r="AO291" s="1184"/>
      <c r="AP291" s="1184"/>
      <c r="AQ291" s="511">
        <v>300000000</v>
      </c>
      <c r="AR291" s="512">
        <v>0</v>
      </c>
      <c r="AS291" s="573">
        <v>300000000</v>
      </c>
      <c r="AT291" s="619">
        <v>0</v>
      </c>
      <c r="AU291" s="512">
        <v>0</v>
      </c>
      <c r="AV291" s="512">
        <v>0</v>
      </c>
      <c r="AW291" s="619">
        <v>0</v>
      </c>
      <c r="AX291" s="512">
        <v>0</v>
      </c>
      <c r="AY291" s="512">
        <v>0</v>
      </c>
      <c r="AZ291" s="512">
        <v>0</v>
      </c>
      <c r="BA291" s="512">
        <v>0</v>
      </c>
      <c r="BB291" s="512">
        <v>0</v>
      </c>
      <c r="BC291" s="512">
        <v>0</v>
      </c>
    </row>
    <row r="292" spans="1:55" s="412" customFormat="1" ht="13.5" x14ac:dyDescent="0.2">
      <c r="A292" s="521" t="str">
        <f t="shared" si="10"/>
        <v>C2599100050210</v>
      </c>
      <c r="B292" s="1183" t="s">
        <v>119</v>
      </c>
      <c r="C292" s="1184"/>
      <c r="D292" s="1183" t="s">
        <v>369</v>
      </c>
      <c r="E292" s="1184"/>
      <c r="F292" s="1183" t="s">
        <v>356</v>
      </c>
      <c r="G292" s="1184"/>
      <c r="H292" s="1183" t="s">
        <v>316</v>
      </c>
      <c r="I292" s="1184"/>
      <c r="J292" s="1183" t="s">
        <v>312</v>
      </c>
      <c r="K292" s="1184"/>
      <c r="L292" s="1184"/>
      <c r="M292" s="1183" t="s">
        <v>314</v>
      </c>
      <c r="N292" s="1184"/>
      <c r="O292" s="1184"/>
      <c r="P292" s="1183"/>
      <c r="Q292" s="1184"/>
      <c r="R292" s="1183"/>
      <c r="S292" s="1184"/>
      <c r="T292" s="1187" t="s">
        <v>358</v>
      </c>
      <c r="U292" s="1184"/>
      <c r="V292" s="1184"/>
      <c r="W292" s="1184"/>
      <c r="X292" s="1184"/>
      <c r="Y292" s="1184"/>
      <c r="Z292" s="1184"/>
      <c r="AA292" s="1184"/>
      <c r="AB292" s="1183" t="s">
        <v>305</v>
      </c>
      <c r="AC292" s="1184"/>
      <c r="AD292" s="1184"/>
      <c r="AE292" s="1184"/>
      <c r="AF292" s="1184"/>
      <c r="AG292" s="1183" t="s">
        <v>306</v>
      </c>
      <c r="AH292" s="1184"/>
      <c r="AI292" s="1184"/>
      <c r="AJ292" s="510" t="s">
        <v>85</v>
      </c>
      <c r="AK292" s="1190" t="s">
        <v>307</v>
      </c>
      <c r="AL292" s="1184"/>
      <c r="AM292" s="1184"/>
      <c r="AN292" s="1184"/>
      <c r="AO292" s="1184"/>
      <c r="AP292" s="1184"/>
      <c r="AQ292" s="511">
        <v>300000000</v>
      </c>
      <c r="AR292" s="512">
        <v>0</v>
      </c>
      <c r="AS292" s="573">
        <v>300000000</v>
      </c>
      <c r="AT292" s="619">
        <v>0</v>
      </c>
      <c r="AU292" s="512">
        <v>0</v>
      </c>
      <c r="AV292" s="512">
        <v>0</v>
      </c>
      <c r="AW292" s="619">
        <v>0</v>
      </c>
      <c r="AX292" s="512">
        <v>0</v>
      </c>
      <c r="AY292" s="512">
        <v>0</v>
      </c>
      <c r="AZ292" s="512">
        <v>0</v>
      </c>
      <c r="BA292" s="512">
        <v>0</v>
      </c>
      <c r="BB292" s="512">
        <v>0</v>
      </c>
      <c r="BC292" s="512">
        <v>0</v>
      </c>
    </row>
    <row r="293" spans="1:55" s="412" customFormat="1" ht="13.5" x14ac:dyDescent="0.2">
      <c r="A293" s="521" t="str">
        <f t="shared" si="10"/>
        <v>C25991000502110</v>
      </c>
      <c r="B293" s="1194" t="s">
        <v>119</v>
      </c>
      <c r="C293" s="1184"/>
      <c r="D293" s="1194" t="s">
        <v>369</v>
      </c>
      <c r="E293" s="1184"/>
      <c r="F293" s="1194" t="s">
        <v>356</v>
      </c>
      <c r="G293" s="1184"/>
      <c r="H293" s="1194" t="s">
        <v>316</v>
      </c>
      <c r="I293" s="1184"/>
      <c r="J293" s="1194" t="s">
        <v>312</v>
      </c>
      <c r="K293" s="1184"/>
      <c r="L293" s="1184"/>
      <c r="M293" s="1194" t="s">
        <v>314</v>
      </c>
      <c r="N293" s="1184"/>
      <c r="O293" s="1184"/>
      <c r="P293" s="1194" t="s">
        <v>311</v>
      </c>
      <c r="Q293" s="1184"/>
      <c r="R293" s="1194"/>
      <c r="S293" s="1184"/>
      <c r="T293" s="1197" t="s">
        <v>364</v>
      </c>
      <c r="U293" s="1184"/>
      <c r="V293" s="1184"/>
      <c r="W293" s="1184"/>
      <c r="X293" s="1184"/>
      <c r="Y293" s="1184"/>
      <c r="Z293" s="1184"/>
      <c r="AA293" s="1184"/>
      <c r="AB293" s="1194" t="s">
        <v>305</v>
      </c>
      <c r="AC293" s="1184"/>
      <c r="AD293" s="1184"/>
      <c r="AE293" s="1184"/>
      <c r="AF293" s="1184"/>
      <c r="AG293" s="1194" t="s">
        <v>306</v>
      </c>
      <c r="AH293" s="1184"/>
      <c r="AI293" s="1184"/>
      <c r="AJ293" s="514" t="s">
        <v>85</v>
      </c>
      <c r="AK293" s="1195" t="s">
        <v>307</v>
      </c>
      <c r="AL293" s="1184"/>
      <c r="AM293" s="1184"/>
      <c r="AN293" s="1184"/>
      <c r="AO293" s="1184"/>
      <c r="AP293" s="1184"/>
      <c r="AQ293" s="515">
        <v>300000000</v>
      </c>
      <c r="AR293" s="516">
        <v>0</v>
      </c>
      <c r="AS293" s="575">
        <v>300000000</v>
      </c>
      <c r="AT293" s="523">
        <v>0</v>
      </c>
      <c r="AU293" s="516">
        <v>0</v>
      </c>
      <c r="AV293" s="516">
        <v>0</v>
      </c>
      <c r="AW293" s="523">
        <v>0</v>
      </c>
      <c r="AX293" s="516">
        <v>0</v>
      </c>
      <c r="AY293" s="516">
        <v>0</v>
      </c>
      <c r="AZ293" s="516">
        <v>0</v>
      </c>
      <c r="BA293" s="516">
        <v>0</v>
      </c>
      <c r="BB293" s="516">
        <v>0</v>
      </c>
      <c r="BC293" s="516">
        <v>0</v>
      </c>
    </row>
    <row r="294" spans="1:55" s="628" customFormat="1" ht="13.5" x14ac:dyDescent="0.2">
      <c r="A294" s="628" t="str">
        <f t="shared" si="10"/>
        <v>C259910006010</v>
      </c>
      <c r="B294" s="1207" t="s">
        <v>119</v>
      </c>
      <c r="C294" s="1204"/>
      <c r="D294" s="1207" t="s">
        <v>369</v>
      </c>
      <c r="E294" s="1204"/>
      <c r="F294" s="1207" t="s">
        <v>356</v>
      </c>
      <c r="G294" s="1204"/>
      <c r="H294" s="1207" t="s">
        <v>324</v>
      </c>
      <c r="I294" s="1204"/>
      <c r="J294" s="1207" t="s">
        <v>312</v>
      </c>
      <c r="K294" s="1204"/>
      <c r="L294" s="1204"/>
      <c r="M294" s="1207"/>
      <c r="N294" s="1204"/>
      <c r="O294" s="1204"/>
      <c r="P294" s="1207"/>
      <c r="Q294" s="1204"/>
      <c r="R294" s="1207"/>
      <c r="S294" s="1204"/>
      <c r="T294" s="1208" t="s">
        <v>700</v>
      </c>
      <c r="U294" s="1204"/>
      <c r="V294" s="1204"/>
      <c r="W294" s="1204"/>
      <c r="X294" s="1204"/>
      <c r="Y294" s="1204"/>
      <c r="Z294" s="1204"/>
      <c r="AA294" s="1204"/>
      <c r="AB294" s="1207" t="s">
        <v>305</v>
      </c>
      <c r="AC294" s="1204"/>
      <c r="AD294" s="1204"/>
      <c r="AE294" s="1204"/>
      <c r="AF294" s="1204"/>
      <c r="AG294" s="1207" t="s">
        <v>306</v>
      </c>
      <c r="AH294" s="1204"/>
      <c r="AI294" s="1204"/>
      <c r="AJ294" s="633" t="s">
        <v>85</v>
      </c>
      <c r="AK294" s="1209" t="s">
        <v>307</v>
      </c>
      <c r="AL294" s="1204"/>
      <c r="AM294" s="1204"/>
      <c r="AN294" s="1204"/>
      <c r="AO294" s="1204"/>
      <c r="AP294" s="1204"/>
      <c r="AQ294" s="573">
        <v>300000000</v>
      </c>
      <c r="AR294" s="574">
        <v>0</v>
      </c>
      <c r="AS294" s="573">
        <v>300000000</v>
      </c>
      <c r="AT294" s="574">
        <v>0</v>
      </c>
      <c r="AU294" s="574">
        <v>0</v>
      </c>
      <c r="AV294" s="574">
        <v>0</v>
      </c>
      <c r="AW294" s="574">
        <v>0</v>
      </c>
      <c r="AX294" s="574">
        <v>0</v>
      </c>
      <c r="AY294" s="574">
        <v>0</v>
      </c>
      <c r="AZ294" s="574">
        <v>0</v>
      </c>
      <c r="BA294" s="574">
        <v>0</v>
      </c>
      <c r="BB294" s="574">
        <v>0</v>
      </c>
      <c r="BC294" s="574">
        <v>0</v>
      </c>
    </row>
    <row r="295" spans="1:55" s="412" customFormat="1" ht="13.5" x14ac:dyDescent="0.2">
      <c r="A295" s="521" t="str">
        <f t="shared" ref="A295:A300" si="11">+B295&amp;D295&amp;F295&amp;H295&amp;J295&amp;M295&amp;P295&amp;AJ295</f>
        <v>C25991000610</v>
      </c>
      <c r="B295" s="1183" t="s">
        <v>119</v>
      </c>
      <c r="C295" s="1184"/>
      <c r="D295" s="1183" t="s">
        <v>369</v>
      </c>
      <c r="E295" s="1184"/>
      <c r="F295" s="1183" t="s">
        <v>356</v>
      </c>
      <c r="G295" s="1184"/>
      <c r="H295" s="1183" t="s">
        <v>324</v>
      </c>
      <c r="I295" s="1184"/>
      <c r="J295" s="1183" t="s">
        <v>268</v>
      </c>
      <c r="K295" s="1184"/>
      <c r="L295" s="1184"/>
      <c r="M295" s="1183" t="s">
        <v>268</v>
      </c>
      <c r="N295" s="1184"/>
      <c r="O295" s="1184"/>
      <c r="P295" s="1183" t="s">
        <v>268</v>
      </c>
      <c r="Q295" s="1184"/>
      <c r="R295" s="1183" t="s">
        <v>268</v>
      </c>
      <c r="S295" s="1184"/>
      <c r="T295" s="1187" t="s">
        <v>685</v>
      </c>
      <c r="U295" s="1184"/>
      <c r="V295" s="1184"/>
      <c r="W295" s="1184"/>
      <c r="X295" s="1184"/>
      <c r="Y295" s="1184"/>
      <c r="Z295" s="1184"/>
      <c r="AA295" s="1184"/>
      <c r="AB295" s="1183" t="s">
        <v>305</v>
      </c>
      <c r="AC295" s="1184"/>
      <c r="AD295" s="1184"/>
      <c r="AE295" s="1184"/>
      <c r="AF295" s="1184"/>
      <c r="AG295" s="1183" t="s">
        <v>306</v>
      </c>
      <c r="AH295" s="1184"/>
      <c r="AI295" s="1184"/>
      <c r="AJ295" s="510" t="s">
        <v>85</v>
      </c>
      <c r="AK295" s="1190" t="s">
        <v>307</v>
      </c>
      <c r="AL295" s="1184"/>
      <c r="AM295" s="1184"/>
      <c r="AN295" s="1184"/>
      <c r="AO295" s="1184"/>
      <c r="AP295" s="1184"/>
      <c r="AQ295" s="511">
        <v>300000000</v>
      </c>
      <c r="AR295" s="512">
        <v>0</v>
      </c>
      <c r="AS295" s="573">
        <v>300000000</v>
      </c>
      <c r="AT295" s="619">
        <v>0</v>
      </c>
      <c r="AU295" s="512">
        <v>0</v>
      </c>
      <c r="AV295" s="512">
        <v>0</v>
      </c>
      <c r="AW295" s="619">
        <v>0</v>
      </c>
      <c r="AX295" s="512">
        <v>0</v>
      </c>
      <c r="AY295" s="512">
        <v>0</v>
      </c>
      <c r="AZ295" s="512">
        <v>0</v>
      </c>
      <c r="BA295" s="512">
        <v>0</v>
      </c>
      <c r="BB295" s="512">
        <v>0</v>
      </c>
      <c r="BC295" s="512">
        <v>0</v>
      </c>
    </row>
    <row r="296" spans="1:55" s="412" customFormat="1" ht="13.5" x14ac:dyDescent="0.2">
      <c r="A296" s="521" t="str">
        <f t="shared" si="11"/>
        <v>C2599100060210</v>
      </c>
      <c r="B296" s="1183" t="s">
        <v>119</v>
      </c>
      <c r="C296" s="1184"/>
      <c r="D296" s="1183" t="s">
        <v>369</v>
      </c>
      <c r="E296" s="1184"/>
      <c r="F296" s="1183" t="s">
        <v>356</v>
      </c>
      <c r="G296" s="1184"/>
      <c r="H296" s="1183" t="s">
        <v>324</v>
      </c>
      <c r="I296" s="1184"/>
      <c r="J296" s="1183" t="s">
        <v>312</v>
      </c>
      <c r="K296" s="1184"/>
      <c r="L296" s="1184"/>
      <c r="M296" s="1183" t="s">
        <v>314</v>
      </c>
      <c r="N296" s="1184"/>
      <c r="O296" s="1184"/>
      <c r="P296" s="1183"/>
      <c r="Q296" s="1184"/>
      <c r="R296" s="1183"/>
      <c r="S296" s="1184"/>
      <c r="T296" s="1187" t="s">
        <v>358</v>
      </c>
      <c r="U296" s="1184"/>
      <c r="V296" s="1184"/>
      <c r="W296" s="1184"/>
      <c r="X296" s="1184"/>
      <c r="Y296" s="1184"/>
      <c r="Z296" s="1184"/>
      <c r="AA296" s="1184"/>
      <c r="AB296" s="1183" t="s">
        <v>305</v>
      </c>
      <c r="AC296" s="1184"/>
      <c r="AD296" s="1184"/>
      <c r="AE296" s="1184"/>
      <c r="AF296" s="1184"/>
      <c r="AG296" s="1183" t="s">
        <v>306</v>
      </c>
      <c r="AH296" s="1184"/>
      <c r="AI296" s="1184"/>
      <c r="AJ296" s="510" t="s">
        <v>85</v>
      </c>
      <c r="AK296" s="1190" t="s">
        <v>307</v>
      </c>
      <c r="AL296" s="1184"/>
      <c r="AM296" s="1184"/>
      <c r="AN296" s="1184"/>
      <c r="AO296" s="1184"/>
      <c r="AP296" s="1184"/>
      <c r="AQ296" s="511">
        <v>300000000</v>
      </c>
      <c r="AR296" s="512">
        <v>0</v>
      </c>
      <c r="AS296" s="573">
        <v>300000000</v>
      </c>
      <c r="AT296" s="619">
        <v>0</v>
      </c>
      <c r="AU296" s="512">
        <v>0</v>
      </c>
      <c r="AV296" s="512">
        <v>0</v>
      </c>
      <c r="AW296" s="619">
        <v>0</v>
      </c>
      <c r="AX296" s="512">
        <v>0</v>
      </c>
      <c r="AY296" s="512">
        <v>0</v>
      </c>
      <c r="AZ296" s="512">
        <v>0</v>
      </c>
      <c r="BA296" s="512">
        <v>0</v>
      </c>
      <c r="BB296" s="512">
        <v>0</v>
      </c>
      <c r="BC296" s="512">
        <v>0</v>
      </c>
    </row>
    <row r="297" spans="1:55" s="412" customFormat="1" ht="13.5" x14ac:dyDescent="0.2">
      <c r="A297" s="521" t="str">
        <f t="shared" si="11"/>
        <v>C25991000602110</v>
      </c>
      <c r="B297" s="1194" t="s">
        <v>119</v>
      </c>
      <c r="C297" s="1184"/>
      <c r="D297" s="1194" t="s">
        <v>369</v>
      </c>
      <c r="E297" s="1184"/>
      <c r="F297" s="1194" t="s">
        <v>356</v>
      </c>
      <c r="G297" s="1184"/>
      <c r="H297" s="1194" t="s">
        <v>324</v>
      </c>
      <c r="I297" s="1184"/>
      <c r="J297" s="1194" t="s">
        <v>312</v>
      </c>
      <c r="K297" s="1184"/>
      <c r="L297" s="1184"/>
      <c r="M297" s="1194" t="s">
        <v>314</v>
      </c>
      <c r="N297" s="1184"/>
      <c r="O297" s="1184"/>
      <c r="P297" s="1194" t="s">
        <v>311</v>
      </c>
      <c r="Q297" s="1184"/>
      <c r="R297" s="1194"/>
      <c r="S297" s="1184"/>
      <c r="T297" s="1197" t="s">
        <v>364</v>
      </c>
      <c r="U297" s="1184"/>
      <c r="V297" s="1184"/>
      <c r="W297" s="1184"/>
      <c r="X297" s="1184"/>
      <c r="Y297" s="1184"/>
      <c r="Z297" s="1184"/>
      <c r="AA297" s="1184"/>
      <c r="AB297" s="1194" t="s">
        <v>305</v>
      </c>
      <c r="AC297" s="1184"/>
      <c r="AD297" s="1184"/>
      <c r="AE297" s="1184"/>
      <c r="AF297" s="1184"/>
      <c r="AG297" s="1194" t="s">
        <v>306</v>
      </c>
      <c r="AH297" s="1184"/>
      <c r="AI297" s="1184"/>
      <c r="AJ297" s="514" t="s">
        <v>85</v>
      </c>
      <c r="AK297" s="1195" t="s">
        <v>307</v>
      </c>
      <c r="AL297" s="1184"/>
      <c r="AM297" s="1184"/>
      <c r="AN297" s="1184"/>
      <c r="AO297" s="1184"/>
      <c r="AP297" s="1184"/>
      <c r="AQ297" s="515">
        <v>40000000</v>
      </c>
      <c r="AR297" s="516">
        <v>0</v>
      </c>
      <c r="AS297" s="575">
        <v>40000000</v>
      </c>
      <c r="AT297" s="523">
        <v>0</v>
      </c>
      <c r="AU297" s="516">
        <v>0</v>
      </c>
      <c r="AV297" s="516">
        <v>0</v>
      </c>
      <c r="AW297" s="523">
        <v>0</v>
      </c>
      <c r="AX297" s="516">
        <v>0</v>
      </c>
      <c r="AY297" s="516">
        <v>0</v>
      </c>
      <c r="AZ297" s="516">
        <v>0</v>
      </c>
      <c r="BA297" s="516">
        <v>0</v>
      </c>
      <c r="BB297" s="516">
        <v>0</v>
      </c>
      <c r="BC297" s="516">
        <v>0</v>
      </c>
    </row>
    <row r="298" spans="1:55" s="412" customFormat="1" ht="13.5" x14ac:dyDescent="0.2">
      <c r="A298" s="521" t="str">
        <f t="shared" si="11"/>
        <v>C25991000602310</v>
      </c>
      <c r="B298" s="1194" t="s">
        <v>119</v>
      </c>
      <c r="C298" s="1184"/>
      <c r="D298" s="1194" t="s">
        <v>369</v>
      </c>
      <c r="E298" s="1184"/>
      <c r="F298" s="1194" t="s">
        <v>356</v>
      </c>
      <c r="G298" s="1184"/>
      <c r="H298" s="1194" t="s">
        <v>324</v>
      </c>
      <c r="I298" s="1184"/>
      <c r="J298" s="1194" t="s">
        <v>312</v>
      </c>
      <c r="K298" s="1184"/>
      <c r="L298" s="1184"/>
      <c r="M298" s="1194" t="s">
        <v>314</v>
      </c>
      <c r="N298" s="1184"/>
      <c r="O298" s="1184"/>
      <c r="P298" s="1194" t="s">
        <v>321</v>
      </c>
      <c r="Q298" s="1184"/>
      <c r="R298" s="1194"/>
      <c r="S298" s="1184"/>
      <c r="T298" s="1197" t="s">
        <v>360</v>
      </c>
      <c r="U298" s="1184"/>
      <c r="V298" s="1184"/>
      <c r="W298" s="1184"/>
      <c r="X298" s="1184"/>
      <c r="Y298" s="1184"/>
      <c r="Z298" s="1184"/>
      <c r="AA298" s="1184"/>
      <c r="AB298" s="1194" t="s">
        <v>305</v>
      </c>
      <c r="AC298" s="1184"/>
      <c r="AD298" s="1184"/>
      <c r="AE298" s="1184"/>
      <c r="AF298" s="1184"/>
      <c r="AG298" s="1194" t="s">
        <v>306</v>
      </c>
      <c r="AH298" s="1184"/>
      <c r="AI298" s="1184"/>
      <c r="AJ298" s="514" t="s">
        <v>85</v>
      </c>
      <c r="AK298" s="1195" t="s">
        <v>307</v>
      </c>
      <c r="AL298" s="1184"/>
      <c r="AM298" s="1184"/>
      <c r="AN298" s="1184"/>
      <c r="AO298" s="1184"/>
      <c r="AP298" s="1184"/>
      <c r="AQ298" s="515">
        <v>16000000</v>
      </c>
      <c r="AR298" s="516">
        <v>0</v>
      </c>
      <c r="AS298" s="575">
        <v>16000000</v>
      </c>
      <c r="AT298" s="523">
        <v>0</v>
      </c>
      <c r="AU298" s="516">
        <v>0</v>
      </c>
      <c r="AV298" s="516">
        <v>0</v>
      </c>
      <c r="AW298" s="523">
        <v>0</v>
      </c>
      <c r="AX298" s="516">
        <v>0</v>
      </c>
      <c r="AY298" s="516">
        <v>0</v>
      </c>
      <c r="AZ298" s="516">
        <v>0</v>
      </c>
      <c r="BA298" s="516">
        <v>0</v>
      </c>
      <c r="BB298" s="516">
        <v>0</v>
      </c>
      <c r="BC298" s="516">
        <v>0</v>
      </c>
    </row>
    <row r="299" spans="1:55" s="412" customFormat="1" ht="13.5" x14ac:dyDescent="0.2">
      <c r="A299" s="521" t="str">
        <f t="shared" si="11"/>
        <v>C25991000602410</v>
      </c>
      <c r="B299" s="1194" t="s">
        <v>119</v>
      </c>
      <c r="C299" s="1184"/>
      <c r="D299" s="1194" t="s">
        <v>369</v>
      </c>
      <c r="E299" s="1184"/>
      <c r="F299" s="1194" t="s">
        <v>356</v>
      </c>
      <c r="G299" s="1184"/>
      <c r="H299" s="1194" t="s">
        <v>324</v>
      </c>
      <c r="I299" s="1184"/>
      <c r="J299" s="1194" t="s">
        <v>312</v>
      </c>
      <c r="K299" s="1184"/>
      <c r="L299" s="1184"/>
      <c r="M299" s="1194" t="s">
        <v>314</v>
      </c>
      <c r="N299" s="1184"/>
      <c r="O299" s="1184"/>
      <c r="P299" s="1194" t="s">
        <v>315</v>
      </c>
      <c r="Q299" s="1184"/>
      <c r="R299" s="1194"/>
      <c r="S299" s="1184"/>
      <c r="T299" s="1197" t="s">
        <v>104</v>
      </c>
      <c r="U299" s="1184"/>
      <c r="V299" s="1184"/>
      <c r="W299" s="1184"/>
      <c r="X299" s="1184"/>
      <c r="Y299" s="1184"/>
      <c r="Z299" s="1184"/>
      <c r="AA299" s="1184"/>
      <c r="AB299" s="1194" t="s">
        <v>305</v>
      </c>
      <c r="AC299" s="1184"/>
      <c r="AD299" s="1184"/>
      <c r="AE299" s="1184"/>
      <c r="AF299" s="1184"/>
      <c r="AG299" s="1194" t="s">
        <v>306</v>
      </c>
      <c r="AH299" s="1184"/>
      <c r="AI299" s="1184"/>
      <c r="AJ299" s="514" t="s">
        <v>85</v>
      </c>
      <c r="AK299" s="1195" t="s">
        <v>307</v>
      </c>
      <c r="AL299" s="1184"/>
      <c r="AM299" s="1184"/>
      <c r="AN299" s="1184"/>
      <c r="AO299" s="1184"/>
      <c r="AP299" s="1184"/>
      <c r="AQ299" s="515">
        <v>14000000</v>
      </c>
      <c r="AR299" s="516">
        <v>0</v>
      </c>
      <c r="AS299" s="575">
        <v>14000000</v>
      </c>
      <c r="AT299" s="523">
        <v>0</v>
      </c>
      <c r="AU299" s="516">
        <v>0</v>
      </c>
      <c r="AV299" s="516">
        <v>0</v>
      </c>
      <c r="AW299" s="523">
        <v>0</v>
      </c>
      <c r="AX299" s="516">
        <v>0</v>
      </c>
      <c r="AY299" s="516">
        <v>0</v>
      </c>
      <c r="AZ299" s="516">
        <v>0</v>
      </c>
      <c r="BA299" s="516">
        <v>0</v>
      </c>
      <c r="BB299" s="516">
        <v>0</v>
      </c>
      <c r="BC299" s="516">
        <v>0</v>
      </c>
    </row>
    <row r="300" spans="1:55" s="412" customFormat="1" ht="13.5" x14ac:dyDescent="0.2">
      <c r="A300" s="521" t="str">
        <f t="shared" si="11"/>
        <v>C25991000602810</v>
      </c>
      <c r="B300" s="1194" t="s">
        <v>119</v>
      </c>
      <c r="C300" s="1184"/>
      <c r="D300" s="1194" t="s">
        <v>369</v>
      </c>
      <c r="E300" s="1184"/>
      <c r="F300" s="1194" t="s">
        <v>356</v>
      </c>
      <c r="G300" s="1184"/>
      <c r="H300" s="1194" t="s">
        <v>324</v>
      </c>
      <c r="I300" s="1184"/>
      <c r="J300" s="1194" t="s">
        <v>312</v>
      </c>
      <c r="K300" s="1184"/>
      <c r="L300" s="1184"/>
      <c r="M300" s="1194" t="s">
        <v>314</v>
      </c>
      <c r="N300" s="1184"/>
      <c r="O300" s="1184"/>
      <c r="P300" s="1194" t="s">
        <v>326</v>
      </c>
      <c r="Q300" s="1184"/>
      <c r="R300" s="1194"/>
      <c r="S300" s="1184"/>
      <c r="T300" s="1197" t="s">
        <v>686</v>
      </c>
      <c r="U300" s="1184"/>
      <c r="V300" s="1184"/>
      <c r="W300" s="1184"/>
      <c r="X300" s="1184"/>
      <c r="Y300" s="1184"/>
      <c r="Z300" s="1184"/>
      <c r="AA300" s="1184"/>
      <c r="AB300" s="1194" t="s">
        <v>305</v>
      </c>
      <c r="AC300" s="1184"/>
      <c r="AD300" s="1184"/>
      <c r="AE300" s="1184"/>
      <c r="AF300" s="1184"/>
      <c r="AG300" s="1194" t="s">
        <v>306</v>
      </c>
      <c r="AH300" s="1184"/>
      <c r="AI300" s="1184"/>
      <c r="AJ300" s="514" t="s">
        <v>85</v>
      </c>
      <c r="AK300" s="1195" t="s">
        <v>307</v>
      </c>
      <c r="AL300" s="1184"/>
      <c r="AM300" s="1184"/>
      <c r="AN300" s="1184"/>
      <c r="AO300" s="1184"/>
      <c r="AP300" s="1184"/>
      <c r="AQ300" s="515">
        <v>160000000</v>
      </c>
      <c r="AR300" s="516">
        <v>0</v>
      </c>
      <c r="AS300" s="575">
        <v>160000000</v>
      </c>
      <c r="AT300" s="523">
        <v>0</v>
      </c>
      <c r="AU300" s="516">
        <v>0</v>
      </c>
      <c r="AV300" s="516">
        <v>0</v>
      </c>
      <c r="AW300" s="523">
        <v>0</v>
      </c>
      <c r="AX300" s="516">
        <v>0</v>
      </c>
      <c r="AY300" s="516">
        <v>0</v>
      </c>
      <c r="AZ300" s="516">
        <v>0</v>
      </c>
      <c r="BA300" s="516">
        <v>0</v>
      </c>
      <c r="BB300" s="516">
        <v>0</v>
      </c>
      <c r="BC300" s="516">
        <v>0</v>
      </c>
    </row>
    <row r="301" spans="1:55" s="412" customFormat="1" ht="13.5" x14ac:dyDescent="0.2">
      <c r="A301" s="521" t="str">
        <f>+B301&amp;D301&amp;F301&amp;H301&amp;J301&amp;M301&amp;P301&amp;AJ301</f>
        <v>C259910006021110</v>
      </c>
      <c r="B301" s="1194" t="s">
        <v>119</v>
      </c>
      <c r="C301" s="1184"/>
      <c r="D301" s="1194" t="s">
        <v>369</v>
      </c>
      <c r="E301" s="1184"/>
      <c r="F301" s="1194" t="s">
        <v>356</v>
      </c>
      <c r="G301" s="1184"/>
      <c r="H301" s="1194" t="s">
        <v>324</v>
      </c>
      <c r="I301" s="1184"/>
      <c r="J301" s="1194" t="s">
        <v>312</v>
      </c>
      <c r="K301" s="1184"/>
      <c r="L301" s="1184"/>
      <c r="M301" s="1194" t="s">
        <v>314</v>
      </c>
      <c r="N301" s="1184"/>
      <c r="O301" s="1184"/>
      <c r="P301" s="1194" t="s">
        <v>100</v>
      </c>
      <c r="Q301" s="1184"/>
      <c r="R301" s="1194"/>
      <c r="S301" s="1184"/>
      <c r="T301" s="1197" t="s">
        <v>362</v>
      </c>
      <c r="U301" s="1184"/>
      <c r="V301" s="1184"/>
      <c r="W301" s="1184"/>
      <c r="X301" s="1184"/>
      <c r="Y301" s="1184"/>
      <c r="Z301" s="1184"/>
      <c r="AA301" s="1184"/>
      <c r="AB301" s="1194" t="s">
        <v>305</v>
      </c>
      <c r="AC301" s="1184"/>
      <c r="AD301" s="1184"/>
      <c r="AE301" s="1184"/>
      <c r="AF301" s="1184"/>
      <c r="AG301" s="1194" t="s">
        <v>306</v>
      </c>
      <c r="AH301" s="1184"/>
      <c r="AI301" s="1184"/>
      <c r="AJ301" s="514" t="s">
        <v>85</v>
      </c>
      <c r="AK301" s="1195" t="s">
        <v>307</v>
      </c>
      <c r="AL301" s="1184"/>
      <c r="AM301" s="1184"/>
      <c r="AN301" s="1184"/>
      <c r="AO301" s="1184"/>
      <c r="AP301" s="1184"/>
      <c r="AQ301" s="515">
        <v>70000000</v>
      </c>
      <c r="AR301" s="516">
        <v>0</v>
      </c>
      <c r="AS301" s="575">
        <v>70000000</v>
      </c>
      <c r="AT301" s="523">
        <v>0</v>
      </c>
      <c r="AU301" s="516">
        <v>0</v>
      </c>
      <c r="AV301" s="516">
        <v>0</v>
      </c>
      <c r="AW301" s="523">
        <v>0</v>
      </c>
      <c r="AX301" s="516">
        <v>0</v>
      </c>
      <c r="AY301" s="516">
        <v>0</v>
      </c>
      <c r="AZ301" s="516">
        <v>0</v>
      </c>
      <c r="BA301" s="516">
        <v>0</v>
      </c>
      <c r="BB301" s="516">
        <v>0</v>
      </c>
      <c r="BC301" s="516">
        <v>0</v>
      </c>
    </row>
    <row r="302" spans="1:55" s="412" customFormat="1" ht="12" hidden="1" x14ac:dyDescent="0.2">
      <c r="A302" s="521" t="str">
        <f>+B302&amp;D302&amp;F302&amp;H302&amp;J302&amp;M302&amp;AJ302</f>
        <v/>
      </c>
      <c r="B302" s="517" t="s">
        <v>268</v>
      </c>
      <c r="C302" s="517" t="s">
        <v>268</v>
      </c>
      <c r="D302" s="517" t="s">
        <v>268</v>
      </c>
      <c r="E302" s="517" t="s">
        <v>268</v>
      </c>
      <c r="F302" s="517" t="s">
        <v>268</v>
      </c>
      <c r="G302" s="517" t="s">
        <v>268</v>
      </c>
      <c r="H302" s="517" t="s">
        <v>268</v>
      </c>
      <c r="I302" s="517" t="s">
        <v>268</v>
      </c>
      <c r="J302" s="517" t="s">
        <v>268</v>
      </c>
      <c r="K302" s="1210" t="s">
        <v>268</v>
      </c>
      <c r="L302" s="1184"/>
      <c r="M302" s="1210" t="s">
        <v>268</v>
      </c>
      <c r="N302" s="1184"/>
      <c r="O302" s="517" t="s">
        <v>268</v>
      </c>
      <c r="P302" s="517" t="s">
        <v>268</v>
      </c>
      <c r="Q302" s="517" t="s">
        <v>268</v>
      </c>
      <c r="R302" s="517" t="s">
        <v>268</v>
      </c>
      <c r="S302" s="517" t="s">
        <v>268</v>
      </c>
      <c r="T302" s="517" t="s">
        <v>268</v>
      </c>
      <c r="U302" s="517" t="s">
        <v>268</v>
      </c>
      <c r="V302" s="517" t="s">
        <v>268</v>
      </c>
      <c r="W302" s="517" t="s">
        <v>268</v>
      </c>
      <c r="X302" s="517" t="s">
        <v>268</v>
      </c>
      <c r="Y302" s="517" t="s">
        <v>268</v>
      </c>
      <c r="Z302" s="517" t="s">
        <v>268</v>
      </c>
      <c r="AA302" s="517" t="s">
        <v>268</v>
      </c>
      <c r="AB302" s="1210" t="s">
        <v>268</v>
      </c>
      <c r="AC302" s="1184"/>
      <c r="AD302" s="1210" t="s">
        <v>268</v>
      </c>
      <c r="AE302" s="1184"/>
      <c r="AF302" s="517" t="s">
        <v>268</v>
      </c>
      <c r="AG302" s="517" t="s">
        <v>268</v>
      </c>
      <c r="AH302" s="517" t="s">
        <v>268</v>
      </c>
      <c r="AI302" s="517" t="s">
        <v>268</v>
      </c>
      <c r="AJ302" s="517" t="s">
        <v>268</v>
      </c>
      <c r="AK302" s="517" t="s">
        <v>268</v>
      </c>
      <c r="AL302" s="517" t="s">
        <v>268</v>
      </c>
      <c r="AM302" s="517" t="s">
        <v>268</v>
      </c>
      <c r="AN302" s="1210" t="s">
        <v>268</v>
      </c>
      <c r="AO302" s="1184"/>
      <c r="AP302" s="1184"/>
      <c r="AQ302" s="517" t="s">
        <v>268</v>
      </c>
      <c r="AR302" s="517" t="s">
        <v>268</v>
      </c>
      <c r="AS302" s="577" t="s">
        <v>268</v>
      </c>
      <c r="AT302" s="620" t="s">
        <v>268</v>
      </c>
      <c r="AU302" s="517" t="s">
        <v>268</v>
      </c>
      <c r="AV302" s="517" t="s">
        <v>268</v>
      </c>
      <c r="AW302" s="620" t="s">
        <v>268</v>
      </c>
      <c r="AX302" s="517" t="s">
        <v>268</v>
      </c>
      <c r="AY302" s="517" t="s">
        <v>268</v>
      </c>
      <c r="AZ302" s="517" t="s">
        <v>268</v>
      </c>
      <c r="BA302" s="517" t="s">
        <v>268</v>
      </c>
      <c r="BB302" s="517" t="s">
        <v>268</v>
      </c>
      <c r="BC302" s="517" t="s">
        <v>268</v>
      </c>
    </row>
  </sheetData>
  <autoFilter ref="B29:BC302">
    <filterColumn colId="0" showButton="0"/>
    <filterColumn colId="2" showButton="0">
      <filters>
        <filter val="2"/>
        <filter val="2502"/>
        <filter val="2599"/>
      </filters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BB311"/>
  <sheetViews>
    <sheetView showGridLines="0" topLeftCell="A273" zoomScale="120" zoomScaleNormal="120" workbookViewId="0">
      <selection activeCell="AX284" sqref="AX284"/>
    </sheetView>
  </sheetViews>
  <sheetFormatPr baseColWidth="10" defaultRowHeight="15" x14ac:dyDescent="0.25"/>
  <cols>
    <col min="1" max="1" width="2.85546875" style="493" customWidth="1"/>
    <col min="2" max="5" width="2.7109375" style="493" customWidth="1"/>
    <col min="6" max="6" width="2.85546875" style="493" customWidth="1"/>
    <col min="7" max="9" width="2.7109375" style="493" customWidth="1"/>
    <col min="10" max="10" width="2.42578125" style="493" customWidth="1"/>
    <col min="11" max="11" width="0.28515625" style="493" customWidth="1"/>
    <col min="12" max="12" width="1" style="493" customWidth="1"/>
    <col min="13" max="13" width="1.5703125" style="493" customWidth="1"/>
    <col min="14" max="26" width="2.7109375" style="493" customWidth="1"/>
    <col min="27" max="27" width="2.42578125" style="493" customWidth="1"/>
    <col min="28" max="28" width="0.28515625" style="493" customWidth="1"/>
    <col min="29" max="29" width="1.85546875" style="493" customWidth="1"/>
    <col min="30" max="30" width="0.85546875" style="493" customWidth="1"/>
    <col min="31" max="34" width="2.7109375" style="493" customWidth="1"/>
    <col min="35" max="35" width="3.28515625" style="493" customWidth="1"/>
    <col min="36" max="36" width="3.140625" style="493" customWidth="1"/>
    <col min="37" max="38" width="2.7109375" style="493" customWidth="1"/>
    <col min="39" max="40" width="0.85546875" style="493" customWidth="1"/>
    <col min="41" max="41" width="1" style="493" customWidth="1"/>
    <col min="42" max="42" width="17.5703125" style="493" hidden="1" customWidth="1"/>
    <col min="43" max="43" width="15.28515625" style="578" hidden="1" customWidth="1"/>
    <col min="44" max="44" width="16.5703125" style="493" hidden="1" customWidth="1"/>
    <col min="45" max="45" width="15.85546875" style="493" hidden="1" customWidth="1"/>
    <col min="46" max="46" width="16.5703125" style="578" hidden="1" customWidth="1"/>
    <col min="47" max="47" width="17.140625" style="493" hidden="1" customWidth="1"/>
    <col min="48" max="48" width="17" style="578" bestFit="1" customWidth="1"/>
    <col min="49" max="49" width="17.140625" style="493" bestFit="1" customWidth="1"/>
    <col min="50" max="50" width="17" style="578" bestFit="1" customWidth="1"/>
    <col min="51" max="51" width="13.5703125" style="493" customWidth="1"/>
    <col min="52" max="52" width="16.5703125" style="493" bestFit="1" customWidth="1"/>
    <col min="53" max="54" width="13.5703125" style="493" customWidth="1"/>
    <col min="55" max="55" width="0.5703125" style="493" customWidth="1"/>
    <col min="56" max="16384" width="11.42578125" style="493"/>
  </cols>
  <sheetData>
    <row r="1" spans="1:54" ht="4.3499999999999996" customHeight="1" x14ac:dyDescent="0.25"/>
    <row r="2" spans="1:54" ht="4.3499999999999996" customHeight="1" x14ac:dyDescent="0.25">
      <c r="A2" s="1009"/>
      <c r="B2" s="1009"/>
      <c r="C2" s="1009"/>
      <c r="D2" s="1009"/>
      <c r="E2" s="1009"/>
      <c r="F2" s="1009"/>
      <c r="G2" s="1009"/>
      <c r="H2" s="1009"/>
      <c r="I2" s="1009"/>
      <c r="J2" s="1009"/>
    </row>
    <row r="3" spans="1:54" ht="14.1" customHeight="1" x14ac:dyDescent="0.25">
      <c r="A3" s="1009"/>
      <c r="B3" s="1009"/>
      <c r="C3" s="1009"/>
      <c r="D3" s="1009"/>
      <c r="E3" s="1009"/>
      <c r="F3" s="1009"/>
      <c r="G3" s="1009"/>
      <c r="H3" s="1009"/>
      <c r="I3" s="1009"/>
      <c r="J3" s="1009"/>
      <c r="M3" s="1176" t="s">
        <v>448</v>
      </c>
      <c r="N3" s="1009"/>
      <c r="O3" s="1009"/>
      <c r="P3" s="1009"/>
      <c r="Q3" s="1009"/>
      <c r="R3" s="1009"/>
      <c r="S3" s="1009"/>
      <c r="T3" s="1009"/>
      <c r="U3" s="1009"/>
      <c r="V3" s="1009"/>
      <c r="W3" s="1009"/>
      <c r="X3" s="1009"/>
      <c r="Y3" s="1009"/>
      <c r="Z3" s="1009"/>
      <c r="AA3" s="1009"/>
      <c r="AD3" s="1087" t="s">
        <v>270</v>
      </c>
      <c r="AE3" s="1009"/>
      <c r="AF3" s="1009"/>
      <c r="AG3" s="1009"/>
      <c r="AH3" s="1009"/>
      <c r="AI3" s="1009"/>
      <c r="AJ3" s="1009"/>
      <c r="AK3" s="1009"/>
      <c r="AL3" s="1009"/>
      <c r="AM3" s="1009"/>
      <c r="AO3" s="1088" t="s">
        <v>450</v>
      </c>
      <c r="AP3" s="1009"/>
      <c r="AQ3" s="1009"/>
      <c r="AR3" s="1009"/>
      <c r="AS3" s="1009"/>
    </row>
    <row r="4" spans="1:54" ht="7.15" customHeight="1" x14ac:dyDescent="0.25">
      <c r="A4" s="1009"/>
      <c r="B4" s="1009"/>
      <c r="C4" s="1009"/>
      <c r="D4" s="1009"/>
      <c r="E4" s="1009"/>
      <c r="F4" s="1009"/>
      <c r="G4" s="1009"/>
      <c r="H4" s="1009"/>
      <c r="I4" s="1009"/>
      <c r="J4" s="1009"/>
      <c r="M4" s="1009"/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X4" s="1009"/>
      <c r="Y4" s="1009"/>
      <c r="Z4" s="1009"/>
      <c r="AA4" s="1009"/>
    </row>
    <row r="5" spans="1:54" ht="28.35" customHeight="1" x14ac:dyDescent="0.25">
      <c r="A5" s="1009"/>
      <c r="B5" s="1009"/>
      <c r="C5" s="1009"/>
      <c r="D5" s="1009"/>
      <c r="E5" s="1009"/>
      <c r="F5" s="1009"/>
      <c r="G5" s="1009"/>
      <c r="H5" s="1009"/>
      <c r="I5" s="1009"/>
      <c r="J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D5" s="1077" t="s">
        <v>271</v>
      </c>
      <c r="AE5" s="1009"/>
      <c r="AF5" s="1009"/>
      <c r="AG5" s="1009"/>
      <c r="AH5" s="1009"/>
      <c r="AI5" s="1009"/>
      <c r="AJ5" s="1009"/>
      <c r="AK5" s="1009"/>
      <c r="AL5" s="1009"/>
      <c r="AM5" s="1009"/>
      <c r="AO5" s="1078" t="s">
        <v>272</v>
      </c>
      <c r="AP5" s="1009"/>
      <c r="AQ5" s="1009"/>
      <c r="AR5" s="1009"/>
      <c r="AS5" s="1009"/>
    </row>
    <row r="6" spans="1:54" ht="2.85" customHeight="1" x14ac:dyDescent="0.25">
      <c r="A6" s="1009"/>
      <c r="B6" s="1009"/>
      <c r="C6" s="1009"/>
      <c r="D6" s="1009"/>
      <c r="E6" s="1009"/>
      <c r="F6" s="1009"/>
      <c r="G6" s="1009"/>
      <c r="H6" s="1009"/>
      <c r="I6" s="1009"/>
      <c r="J6" s="1009"/>
      <c r="AD6" s="1009"/>
      <c r="AE6" s="1009"/>
      <c r="AF6" s="1009"/>
      <c r="AG6" s="1009"/>
      <c r="AH6" s="1009"/>
      <c r="AI6" s="1009"/>
      <c r="AJ6" s="1009"/>
      <c r="AK6" s="1009"/>
      <c r="AL6" s="1009"/>
      <c r="AM6" s="1009"/>
      <c r="AO6" s="1009"/>
      <c r="AP6" s="1009"/>
      <c r="AQ6" s="1009"/>
      <c r="AR6" s="1009"/>
      <c r="AS6" s="1009"/>
    </row>
    <row r="7" spans="1:54" x14ac:dyDescent="0.25">
      <c r="AD7" s="1009"/>
      <c r="AE7" s="1009"/>
      <c r="AF7" s="1009"/>
      <c r="AG7" s="1009"/>
      <c r="AH7" s="1009"/>
      <c r="AI7" s="1009"/>
      <c r="AJ7" s="1009"/>
      <c r="AK7" s="1009"/>
      <c r="AL7" s="1009"/>
      <c r="AM7" s="1009"/>
      <c r="AO7" s="1009"/>
      <c r="AP7" s="1009"/>
      <c r="AQ7" s="1009"/>
      <c r="AR7" s="1009"/>
      <c r="AS7" s="1009"/>
    </row>
    <row r="8" spans="1:54" ht="7.15" customHeight="1" x14ac:dyDescent="0.25"/>
    <row r="9" spans="1:54" ht="14.1" customHeight="1" x14ac:dyDescent="0.25">
      <c r="AD9" s="1077" t="s">
        <v>273</v>
      </c>
      <c r="AE9" s="1009"/>
      <c r="AF9" s="1009"/>
      <c r="AG9" s="1009"/>
      <c r="AH9" s="1009"/>
      <c r="AI9" s="1009"/>
      <c r="AJ9" s="1009"/>
      <c r="AK9" s="1009"/>
      <c r="AL9" s="1009"/>
      <c r="AM9" s="1009"/>
      <c r="AO9" s="1078" t="s">
        <v>889</v>
      </c>
      <c r="AP9" s="1009"/>
      <c r="AQ9" s="1009"/>
      <c r="AR9" s="1009"/>
      <c r="AS9" s="1009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080" t="s">
        <v>274</v>
      </c>
      <c r="B14" s="1068"/>
      <c r="C14" s="1068"/>
      <c r="D14" s="1068"/>
      <c r="E14" s="1069"/>
      <c r="F14" s="1081" t="s">
        <v>449</v>
      </c>
      <c r="G14" s="1068"/>
      <c r="H14" s="1069"/>
      <c r="I14" s="1080" t="s">
        <v>275</v>
      </c>
      <c r="J14" s="1068"/>
      <c r="K14" s="1068"/>
      <c r="L14" s="1068"/>
      <c r="M14" s="1068"/>
      <c r="N14" s="1068"/>
      <c r="O14" s="1068"/>
      <c r="P14" s="1069"/>
      <c r="Q14" s="1082" t="s">
        <v>276</v>
      </c>
      <c r="R14" s="1068"/>
      <c r="S14" s="1068"/>
      <c r="T14" s="1068"/>
      <c r="U14" s="1068"/>
      <c r="V14" s="1068"/>
      <c r="W14" s="1069"/>
      <c r="X14" s="1080" t="s">
        <v>277</v>
      </c>
      <c r="Y14" s="1068"/>
      <c r="Z14" s="1068"/>
      <c r="AA14" s="1068"/>
      <c r="AB14" s="1068"/>
      <c r="AC14" s="1068"/>
      <c r="AD14" s="1069"/>
      <c r="AE14" s="1082" t="s">
        <v>888</v>
      </c>
      <c r="AF14" s="1068"/>
      <c r="AG14" s="1068"/>
      <c r="AH14" s="1068"/>
      <c r="AI14" s="1068"/>
      <c r="AJ14" s="1069"/>
      <c r="AK14" s="497" t="s">
        <v>268</v>
      </c>
      <c r="AL14" s="497" t="s">
        <v>268</v>
      </c>
      <c r="AM14" s="1008" t="s">
        <v>268</v>
      </c>
      <c r="AN14" s="1009"/>
      <c r="AO14" s="1009"/>
      <c r="AP14" s="497" t="s">
        <v>268</v>
      </c>
      <c r="AQ14" s="579" t="s">
        <v>268</v>
      </c>
      <c r="AR14" s="497" t="s">
        <v>268</v>
      </c>
      <c r="AS14" s="497" t="s">
        <v>268</v>
      </c>
      <c r="AT14" s="579" t="s">
        <v>268</v>
      </c>
      <c r="AU14" s="497" t="s">
        <v>268</v>
      </c>
      <c r="AV14" s="579" t="s">
        <v>268</v>
      </c>
      <c r="AW14" s="497" t="s">
        <v>268</v>
      </c>
      <c r="AX14" s="579" t="s">
        <v>268</v>
      </c>
      <c r="AY14" s="497" t="s">
        <v>268</v>
      </c>
      <c r="AZ14" s="497" t="s">
        <v>268</v>
      </c>
      <c r="BA14" s="497" t="s">
        <v>268</v>
      </c>
      <c r="BB14" s="497" t="s">
        <v>268</v>
      </c>
    </row>
    <row r="15" spans="1:54" x14ac:dyDescent="0.25">
      <c r="A15" s="1072" t="s">
        <v>278</v>
      </c>
      <c r="B15" s="1068"/>
      <c r="C15" s="1068"/>
      <c r="D15" s="1068"/>
      <c r="E15" s="1068"/>
      <c r="F15" s="1069"/>
      <c r="G15" s="1067" t="s">
        <v>272</v>
      </c>
      <c r="H15" s="1068"/>
      <c r="I15" s="1068"/>
      <c r="J15" s="1068"/>
      <c r="K15" s="1068"/>
      <c r="L15" s="1068"/>
      <c r="M15" s="1068"/>
      <c r="N15" s="1068"/>
      <c r="O15" s="1068"/>
      <c r="P15" s="1068"/>
      <c r="Q15" s="1068"/>
      <c r="R15" s="1068"/>
      <c r="S15" s="1068"/>
      <c r="T15" s="1068"/>
      <c r="U15" s="1068"/>
      <c r="V15" s="1068"/>
      <c r="W15" s="1068"/>
      <c r="X15" s="1068"/>
      <c r="Y15" s="1068"/>
      <c r="Z15" s="1068"/>
      <c r="AA15" s="1068"/>
      <c r="AB15" s="1068"/>
      <c r="AC15" s="1068"/>
      <c r="AD15" s="1068"/>
      <c r="AE15" s="1068"/>
      <c r="AF15" s="1068"/>
      <c r="AG15" s="1069"/>
      <c r="AH15" s="496" t="s">
        <v>268</v>
      </c>
      <c r="AI15" s="496" t="s">
        <v>268</v>
      </c>
      <c r="AJ15" s="496" t="s">
        <v>268</v>
      </c>
      <c r="AK15" s="496" t="s">
        <v>268</v>
      </c>
      <c r="AL15" s="496" t="s">
        <v>268</v>
      </c>
      <c r="AM15" s="1070" t="s">
        <v>268</v>
      </c>
      <c r="AN15" s="1071"/>
      <c r="AO15" s="1071"/>
      <c r="AP15" s="497" t="s">
        <v>268</v>
      </c>
      <c r="AQ15" s="579" t="s">
        <v>268</v>
      </c>
      <c r="AR15" s="497" t="s">
        <v>268</v>
      </c>
      <c r="AS15" s="497" t="s">
        <v>268</v>
      </c>
      <c r="AT15" s="579" t="s">
        <v>268</v>
      </c>
      <c r="AU15" s="497" t="s">
        <v>268</v>
      </c>
      <c r="AV15" s="579" t="s">
        <v>268</v>
      </c>
      <c r="AW15" s="497" t="s">
        <v>268</v>
      </c>
      <c r="AX15" s="579" t="s">
        <v>268</v>
      </c>
      <c r="AY15" s="497" t="s">
        <v>268</v>
      </c>
      <c r="AZ15" s="497" t="s">
        <v>268</v>
      </c>
      <c r="BA15" s="497" t="s">
        <v>268</v>
      </c>
      <c r="BB15" s="497" t="s">
        <v>268</v>
      </c>
    </row>
    <row r="16" spans="1:54" x14ac:dyDescent="0.25">
      <c r="A16" s="1072" t="s">
        <v>697</v>
      </c>
      <c r="B16" s="1068"/>
      <c r="C16" s="1068"/>
      <c r="D16" s="1068"/>
      <c r="E16" s="1068"/>
      <c r="F16" s="1068"/>
      <c r="G16" s="1069"/>
      <c r="H16" s="1067" t="s">
        <v>698</v>
      </c>
      <c r="I16" s="1068"/>
      <c r="J16" s="1068"/>
      <c r="K16" s="1068"/>
      <c r="L16" s="1068"/>
      <c r="M16" s="1068"/>
      <c r="N16" s="1068"/>
      <c r="O16" s="1068"/>
      <c r="P16" s="1068"/>
      <c r="Q16" s="1068"/>
      <c r="R16" s="1068"/>
      <c r="S16" s="1068"/>
      <c r="T16" s="1068"/>
      <c r="U16" s="1068"/>
      <c r="V16" s="1068"/>
      <c r="W16" s="1068"/>
      <c r="X16" s="1068"/>
      <c r="Y16" s="1068"/>
      <c r="Z16" s="1068"/>
      <c r="AA16" s="1068"/>
      <c r="AB16" s="1068"/>
      <c r="AC16" s="1068"/>
      <c r="AD16" s="1068"/>
      <c r="AE16" s="1068"/>
      <c r="AF16" s="1068"/>
      <c r="AG16" s="1068"/>
      <c r="AH16" s="1068"/>
      <c r="AI16" s="1068"/>
      <c r="AJ16" s="1068"/>
      <c r="AK16" s="1068"/>
      <c r="AL16" s="1068"/>
      <c r="AM16" s="1068"/>
      <c r="AN16" s="1068"/>
      <c r="AO16" s="1069"/>
      <c r="AP16" s="497" t="s">
        <v>268</v>
      </c>
      <c r="AQ16" s="594"/>
      <c r="AR16" s="497" t="s">
        <v>268</v>
      </c>
      <c r="AS16" s="497" t="s">
        <v>268</v>
      </c>
      <c r="AT16" s="579" t="s">
        <v>268</v>
      </c>
      <c r="AU16" s="497" t="s">
        <v>268</v>
      </c>
      <c r="AV16" s="579" t="s">
        <v>268</v>
      </c>
      <c r="AW16" s="497" t="s">
        <v>268</v>
      </c>
      <c r="AX16" s="579" t="s">
        <v>268</v>
      </c>
      <c r="AY16" s="497" t="s">
        <v>268</v>
      </c>
      <c r="AZ16" s="497" t="s">
        <v>268</v>
      </c>
      <c r="BA16" s="497" t="s">
        <v>268</v>
      </c>
      <c r="BB16" s="497" t="s">
        <v>268</v>
      </c>
    </row>
    <row r="17" spans="1:54" x14ac:dyDescent="0.25">
      <c r="A17" s="553"/>
      <c r="B17" s="551"/>
      <c r="C17" s="551"/>
      <c r="D17" s="551"/>
      <c r="E17" s="551"/>
      <c r="F17" s="551"/>
      <c r="G17" s="550"/>
      <c r="H17" s="552"/>
      <c r="I17" s="551"/>
      <c r="J17" s="551"/>
      <c r="K17" s="551"/>
      <c r="L17" s="551"/>
      <c r="M17" s="551"/>
      <c r="N17" s="551"/>
      <c r="O17" s="551"/>
      <c r="P17" s="551"/>
      <c r="Q17" s="551"/>
      <c r="R17" s="551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1"/>
      <c r="AD17" s="551"/>
      <c r="AE17" s="551"/>
      <c r="AF17" s="551"/>
      <c r="AG17" s="551"/>
      <c r="AH17" s="551"/>
      <c r="AI17" s="551"/>
      <c r="AJ17" s="551"/>
      <c r="AK17" s="551"/>
      <c r="AL17" s="551"/>
      <c r="AM17" s="551"/>
      <c r="AN17" s="551"/>
      <c r="AO17" s="550"/>
      <c r="AP17" s="497"/>
      <c r="AQ17" s="579"/>
      <c r="AR17" s="497"/>
      <c r="AS17" s="497"/>
      <c r="AT17" s="579"/>
      <c r="AU17" s="497"/>
      <c r="AV17" s="594"/>
      <c r="AW17" s="497"/>
      <c r="AX17" s="594">
        <f>+AX18-AX19</f>
        <v>-1224602253</v>
      </c>
      <c r="AY17" s="497"/>
      <c r="AZ17" s="497"/>
      <c r="BA17" s="497"/>
      <c r="BB17" s="497"/>
    </row>
    <row r="18" spans="1:54" x14ac:dyDescent="0.25">
      <c r="A18" s="541"/>
      <c r="B18" s="505"/>
      <c r="C18" s="505"/>
      <c r="D18" s="505"/>
      <c r="E18" s="505"/>
      <c r="F18" s="505"/>
      <c r="G18" s="505"/>
      <c r="H18" s="540"/>
      <c r="I18" s="505"/>
      <c r="J18" s="505"/>
      <c r="K18" s="505"/>
      <c r="L18" s="505"/>
      <c r="M18" s="505"/>
      <c r="N18" s="505"/>
      <c r="O18" s="505"/>
      <c r="P18" s="505"/>
      <c r="Q18" s="505"/>
      <c r="R18" s="505"/>
      <c r="S18" s="505"/>
      <c r="T18" s="505"/>
      <c r="U18" s="505"/>
      <c r="V18" s="505"/>
      <c r="W18" s="505"/>
      <c r="X18" s="505"/>
      <c r="Y18" s="505"/>
      <c r="Z18" s="505"/>
      <c r="AA18" s="505"/>
      <c r="AB18" s="505"/>
      <c r="AC18" s="505"/>
      <c r="AD18" s="505"/>
      <c r="AE18" s="505"/>
      <c r="AF18" s="505"/>
      <c r="AG18" s="505"/>
      <c r="AH18" s="505"/>
      <c r="AI18" s="505"/>
      <c r="AJ18" s="505"/>
      <c r="AK18" s="505"/>
      <c r="AL18" s="505"/>
      <c r="AM18" s="505"/>
      <c r="AN18" s="505"/>
      <c r="AO18" s="505"/>
      <c r="AP18" s="497"/>
      <c r="AQ18" s="579"/>
      <c r="AR18" s="497"/>
      <c r="AS18" s="497"/>
      <c r="AT18" s="579"/>
      <c r="AU18" s="497"/>
      <c r="AV18" s="579"/>
      <c r="AW18" s="497"/>
      <c r="AX18" s="579">
        <v>15916955519</v>
      </c>
      <c r="AY18" s="497"/>
      <c r="AZ18" s="497"/>
      <c r="BA18" s="497"/>
      <c r="BB18" s="497"/>
    </row>
    <row r="19" spans="1:54" x14ac:dyDescent="0.25">
      <c r="A19" s="541"/>
      <c r="B19" s="505"/>
      <c r="C19" s="505"/>
      <c r="D19" s="505"/>
      <c r="E19" s="505"/>
      <c r="F19" s="505"/>
      <c r="G19" s="505"/>
      <c r="H19" s="540"/>
      <c r="I19" s="505"/>
      <c r="J19" s="505"/>
      <c r="K19" s="505"/>
      <c r="L19" s="505"/>
      <c r="M19" s="505"/>
      <c r="N19" s="505"/>
      <c r="O19" s="505"/>
      <c r="P19" s="505"/>
      <c r="Q19" s="505"/>
      <c r="R19" s="505"/>
      <c r="S19" s="505"/>
      <c r="T19" s="505"/>
      <c r="U19" s="505"/>
      <c r="V19" s="505"/>
      <c r="W19" s="505"/>
      <c r="X19" s="505"/>
      <c r="Y19" s="505"/>
      <c r="Z19" s="505"/>
      <c r="AA19" s="505"/>
      <c r="AB19" s="505"/>
      <c r="AC19" s="505"/>
      <c r="AD19" s="505"/>
      <c r="AE19" s="505"/>
      <c r="AF19" s="505"/>
      <c r="AG19" s="554" t="s">
        <v>887</v>
      </c>
      <c r="AH19" s="554"/>
      <c r="AI19" s="554"/>
      <c r="AJ19" s="554"/>
      <c r="AK19" s="554"/>
      <c r="AL19" s="554"/>
      <c r="AM19" s="554"/>
      <c r="AN19" s="554"/>
      <c r="AO19" s="554"/>
      <c r="AP19" s="555">
        <f t="shared" ref="AP19:BB19" si="0">+AP36</f>
        <v>153005016667</v>
      </c>
      <c r="AQ19" s="581">
        <f t="shared" si="0"/>
        <v>70900000</v>
      </c>
      <c r="AR19" s="555">
        <f t="shared" si="0"/>
        <v>2000097571</v>
      </c>
      <c r="AS19" s="555">
        <f t="shared" si="0"/>
        <v>9382000000</v>
      </c>
      <c r="AT19" s="581">
        <f t="shared" si="0"/>
        <v>16948512286</v>
      </c>
      <c r="AU19" s="555">
        <f t="shared" si="0"/>
        <v>-16877612286</v>
      </c>
      <c r="AV19" s="581">
        <f t="shared" si="0"/>
        <v>17128622012</v>
      </c>
      <c r="AW19" s="555">
        <f t="shared" si="0"/>
        <v>-180109726</v>
      </c>
      <c r="AX19" s="581">
        <f t="shared" si="0"/>
        <v>17141557772</v>
      </c>
      <c r="AY19" s="555">
        <f t="shared" si="0"/>
        <v>-12935760</v>
      </c>
      <c r="AZ19" s="555">
        <f t="shared" si="0"/>
        <v>17141557772</v>
      </c>
      <c r="BA19" s="555">
        <f t="shared" si="0"/>
        <v>0</v>
      </c>
      <c r="BB19" s="555">
        <f t="shared" si="0"/>
        <v>28223488</v>
      </c>
    </row>
    <row r="20" spans="1:54" x14ac:dyDescent="0.25">
      <c r="A20" s="541"/>
      <c r="B20" s="505"/>
      <c r="C20" s="505"/>
      <c r="D20" s="505"/>
      <c r="E20" s="505"/>
      <c r="F20" s="505"/>
      <c r="G20" s="505"/>
      <c r="H20" s="540"/>
      <c r="I20" s="505"/>
      <c r="J20" s="505"/>
      <c r="K20" s="505"/>
      <c r="L20" s="505"/>
      <c r="M20" s="505"/>
      <c r="N20" s="505"/>
      <c r="O20" s="505"/>
      <c r="P20" s="505"/>
      <c r="Q20" s="505"/>
      <c r="R20" s="505"/>
      <c r="S20" s="505"/>
      <c r="T20" s="505"/>
      <c r="U20" s="505"/>
      <c r="V20" s="505"/>
      <c r="W20" s="505"/>
      <c r="X20" s="505"/>
      <c r="Y20" s="505"/>
      <c r="Z20" s="505"/>
      <c r="AA20" s="505"/>
      <c r="AB20" s="505"/>
      <c r="AC20" s="505"/>
      <c r="AD20" s="505"/>
      <c r="AE20" s="505"/>
      <c r="AF20" s="505"/>
      <c r="AG20" s="554" t="s">
        <v>886</v>
      </c>
      <c r="AH20" s="554"/>
      <c r="AI20" s="554"/>
      <c r="AJ20" s="554"/>
      <c r="AK20" s="554"/>
      <c r="AL20" s="554"/>
      <c r="AM20" s="554"/>
      <c r="AN20" s="554"/>
      <c r="AO20" s="508"/>
      <c r="AP20" s="555">
        <f t="shared" ref="AP20:BB20" si="1">+AP74+AP75</f>
        <v>18606500000</v>
      </c>
      <c r="AQ20" s="581">
        <f t="shared" si="1"/>
        <v>810239196.5</v>
      </c>
      <c r="AR20" s="555">
        <f t="shared" si="1"/>
        <v>7378436115.9400005</v>
      </c>
      <c r="AS20" s="555">
        <f t="shared" si="1"/>
        <v>-145000000</v>
      </c>
      <c r="AT20" s="581">
        <f t="shared" si="1"/>
        <v>121737851</v>
      </c>
      <c r="AU20" s="555">
        <f t="shared" si="1"/>
        <v>688501345.5</v>
      </c>
      <c r="AV20" s="581">
        <f t="shared" si="1"/>
        <v>1050483871.61</v>
      </c>
      <c r="AW20" s="555">
        <f t="shared" si="1"/>
        <v>-928746020.61000001</v>
      </c>
      <c r="AX20" s="581">
        <f t="shared" si="1"/>
        <v>1029897867.61</v>
      </c>
      <c r="AY20" s="555">
        <f t="shared" si="1"/>
        <v>20586004</v>
      </c>
      <c r="AZ20" s="555">
        <f t="shared" si="1"/>
        <v>1029897867.61</v>
      </c>
      <c r="BA20" s="555">
        <f t="shared" si="1"/>
        <v>0</v>
      </c>
      <c r="BB20" s="555">
        <f t="shared" si="1"/>
        <v>391766</v>
      </c>
    </row>
    <row r="21" spans="1:54" x14ac:dyDescent="0.25">
      <c r="A21" s="541"/>
      <c r="B21" s="505"/>
      <c r="C21" s="505"/>
      <c r="D21" s="505"/>
      <c r="E21" s="505"/>
      <c r="F21" s="505"/>
      <c r="G21" s="505"/>
      <c r="H21" s="540"/>
      <c r="I21" s="505"/>
      <c r="J21" s="505"/>
      <c r="K21" s="505"/>
      <c r="L21" s="505"/>
      <c r="M21" s="505"/>
      <c r="N21" s="505"/>
      <c r="O21" s="505"/>
      <c r="P21" s="505"/>
      <c r="Q21" s="505"/>
      <c r="R21" s="505"/>
      <c r="S21" s="505"/>
      <c r="T21" s="505"/>
      <c r="U21" s="505"/>
      <c r="V21" s="505"/>
      <c r="W21" s="505"/>
      <c r="X21" s="505"/>
      <c r="Y21" s="505"/>
      <c r="Z21" s="505"/>
      <c r="AA21" s="505"/>
      <c r="AB21" s="505"/>
      <c r="AC21" s="505"/>
      <c r="AD21" s="505"/>
      <c r="AE21" s="505"/>
      <c r="AF21" s="505"/>
      <c r="AG21" s="554" t="s">
        <v>885</v>
      </c>
      <c r="AH21" s="554"/>
      <c r="AI21" s="554"/>
      <c r="AJ21" s="554"/>
      <c r="AK21" s="554"/>
      <c r="AL21" s="554"/>
      <c r="AM21" s="554"/>
      <c r="AN21" s="554"/>
      <c r="AO21" s="508"/>
      <c r="AP21" s="555">
        <f t="shared" ref="AP21:BB21" si="2">+AP173+AP174+AP175</f>
        <v>279357100000</v>
      </c>
      <c r="AQ21" s="581">
        <f t="shared" si="2"/>
        <v>792816011</v>
      </c>
      <c r="AR21" s="555">
        <f t="shared" si="2"/>
        <v>59809481250</v>
      </c>
      <c r="AS21" s="555">
        <f t="shared" si="2"/>
        <v>-420000000</v>
      </c>
      <c r="AT21" s="581">
        <f t="shared" si="2"/>
        <v>3004886623</v>
      </c>
      <c r="AU21" s="555">
        <f t="shared" si="2"/>
        <v>-2212070612</v>
      </c>
      <c r="AV21" s="581">
        <f t="shared" si="2"/>
        <v>17227001542</v>
      </c>
      <c r="AW21" s="555">
        <f t="shared" si="2"/>
        <v>-14222114919</v>
      </c>
      <c r="AX21" s="581">
        <f t="shared" si="2"/>
        <v>16549311024</v>
      </c>
      <c r="AY21" s="555">
        <f t="shared" si="2"/>
        <v>677690518</v>
      </c>
      <c r="AZ21" s="555">
        <f t="shared" si="2"/>
        <v>16549311024</v>
      </c>
      <c r="BA21" s="555">
        <f t="shared" si="2"/>
        <v>0</v>
      </c>
      <c r="BB21" s="555">
        <f t="shared" si="2"/>
        <v>181183</v>
      </c>
    </row>
    <row r="22" spans="1:54" s="494" customFormat="1" x14ac:dyDescent="0.25">
      <c r="A22" s="549"/>
      <c r="B22" s="547"/>
      <c r="C22" s="547"/>
      <c r="D22" s="547"/>
      <c r="E22" s="547"/>
      <c r="F22" s="547"/>
      <c r="G22" s="547"/>
      <c r="H22" s="548"/>
      <c r="I22" s="547"/>
      <c r="J22" s="547"/>
      <c r="K22" s="547"/>
      <c r="L22" s="547"/>
      <c r="M22" s="547"/>
      <c r="N22" s="547"/>
      <c r="O22" s="547"/>
      <c r="P22" s="547"/>
      <c r="Q22" s="547"/>
      <c r="R22" s="547"/>
      <c r="S22" s="547"/>
      <c r="T22" s="547"/>
      <c r="U22" s="547"/>
      <c r="V22" s="547"/>
      <c r="W22" s="547"/>
      <c r="X22" s="547"/>
      <c r="Y22" s="547"/>
      <c r="Z22" s="547"/>
      <c r="AA22" s="547"/>
      <c r="AB22" s="547"/>
      <c r="AC22" s="547"/>
      <c r="AD22" s="547"/>
      <c r="AE22" s="547"/>
      <c r="AF22" s="547"/>
      <c r="AG22" s="556" t="s">
        <v>884</v>
      </c>
      <c r="AH22" s="556"/>
      <c r="AI22" s="556"/>
      <c r="AJ22" s="556"/>
      <c r="AK22" s="556"/>
      <c r="AL22" s="556"/>
      <c r="AM22" s="556"/>
      <c r="AN22" s="556"/>
      <c r="AO22" s="557"/>
      <c r="AP22" s="558">
        <f t="shared" ref="AP22:BB22" si="3">+AP19+AP20+AP21</f>
        <v>450968616667</v>
      </c>
      <c r="AQ22" s="582">
        <f t="shared" si="3"/>
        <v>1673955207.5</v>
      </c>
      <c r="AR22" s="558">
        <f t="shared" si="3"/>
        <v>69188014936.940002</v>
      </c>
      <c r="AS22" s="558">
        <f t="shared" si="3"/>
        <v>8817000000</v>
      </c>
      <c r="AT22" s="582">
        <f t="shared" si="3"/>
        <v>20075136760</v>
      </c>
      <c r="AU22" s="558">
        <f t="shared" si="3"/>
        <v>-18401181552.5</v>
      </c>
      <c r="AV22" s="582">
        <f t="shared" si="3"/>
        <v>35406107425.610001</v>
      </c>
      <c r="AW22" s="558">
        <f t="shared" si="3"/>
        <v>-15330970665.610001</v>
      </c>
      <c r="AX22" s="582">
        <f t="shared" si="3"/>
        <v>34720766663.610001</v>
      </c>
      <c r="AY22" s="558">
        <f t="shared" si="3"/>
        <v>685340762</v>
      </c>
      <c r="AZ22" s="558">
        <f t="shared" si="3"/>
        <v>34720766663.610001</v>
      </c>
      <c r="BA22" s="558">
        <f t="shared" si="3"/>
        <v>0</v>
      </c>
      <c r="BB22" s="558">
        <f t="shared" si="3"/>
        <v>28796437</v>
      </c>
    </row>
    <row r="23" spans="1:54" s="494" customFormat="1" x14ac:dyDescent="0.25">
      <c r="A23" s="549"/>
      <c r="B23" s="547"/>
      <c r="C23" s="547"/>
      <c r="D23" s="547"/>
      <c r="E23" s="547"/>
      <c r="F23" s="547"/>
      <c r="G23" s="547"/>
      <c r="H23" s="548"/>
      <c r="I23" s="547"/>
      <c r="J23" s="547"/>
      <c r="K23" s="547"/>
      <c r="L23" s="547"/>
      <c r="M23" s="547"/>
      <c r="N23" s="547"/>
      <c r="O23" s="547"/>
      <c r="P23" s="547"/>
      <c r="Q23" s="547"/>
      <c r="R23" s="547"/>
      <c r="S23" s="547"/>
      <c r="T23" s="547"/>
      <c r="U23" s="547"/>
      <c r="V23" s="547"/>
      <c r="W23" s="547"/>
      <c r="X23" s="547"/>
      <c r="Y23" s="547"/>
      <c r="Z23" s="547"/>
      <c r="AA23" s="547"/>
      <c r="AB23" s="547"/>
      <c r="AC23" s="547"/>
      <c r="AD23" s="547"/>
      <c r="AE23" s="547"/>
      <c r="AF23" s="547"/>
      <c r="AG23" s="556" t="s">
        <v>265</v>
      </c>
      <c r="AH23" s="556"/>
      <c r="AI23" s="556"/>
      <c r="AJ23" s="556"/>
      <c r="AK23" s="556"/>
      <c r="AL23" s="556"/>
      <c r="AM23" s="556"/>
      <c r="AN23" s="556"/>
      <c r="AO23" s="557"/>
      <c r="AP23" s="558">
        <f t="shared" ref="AP23:BB23" si="4">+AP195+AP196+AP197</f>
        <v>41059665822</v>
      </c>
      <c r="AQ23" s="582">
        <f t="shared" si="4"/>
        <v>445600000</v>
      </c>
      <c r="AR23" s="558">
        <f t="shared" si="4"/>
        <v>15137540898</v>
      </c>
      <c r="AS23" s="558">
        <f t="shared" si="4"/>
        <v>-6323920000</v>
      </c>
      <c r="AT23" s="582">
        <f t="shared" si="4"/>
        <v>956226889</v>
      </c>
      <c r="AU23" s="558">
        <f t="shared" si="4"/>
        <v>-510626889</v>
      </c>
      <c r="AV23" s="582">
        <f t="shared" si="4"/>
        <v>794877489.63999999</v>
      </c>
      <c r="AW23" s="558">
        <f t="shared" si="4"/>
        <v>161349399.36000001</v>
      </c>
      <c r="AX23" s="582">
        <f t="shared" si="4"/>
        <v>827841628.63999999</v>
      </c>
      <c r="AY23" s="558">
        <f t="shared" si="4"/>
        <v>-32964139</v>
      </c>
      <c r="AZ23" s="558">
        <f t="shared" si="4"/>
        <v>827841628.63999999</v>
      </c>
      <c r="BA23" s="558">
        <f t="shared" si="4"/>
        <v>0</v>
      </c>
      <c r="BB23" s="558">
        <f t="shared" si="4"/>
        <v>0</v>
      </c>
    </row>
    <row r="24" spans="1:54" x14ac:dyDescent="0.25">
      <c r="A24" s="541"/>
      <c r="B24" s="505"/>
      <c r="C24" s="505"/>
      <c r="D24" s="505"/>
      <c r="E24" s="505"/>
      <c r="F24" s="505"/>
      <c r="G24" s="505"/>
      <c r="H24" s="540"/>
      <c r="I24" s="505"/>
      <c r="J24" s="505"/>
      <c r="K24" s="505"/>
      <c r="L24" s="505"/>
      <c r="M24" s="505"/>
      <c r="N24" s="505"/>
      <c r="O24" s="505"/>
      <c r="P24" s="505"/>
      <c r="Q24" s="505"/>
      <c r="R24" s="505"/>
      <c r="S24" s="505"/>
      <c r="T24" s="505"/>
      <c r="U24" s="505"/>
      <c r="V24" s="505"/>
      <c r="W24" s="505"/>
      <c r="X24" s="505"/>
      <c r="Y24" s="505"/>
      <c r="Z24" s="505"/>
      <c r="AA24" s="505"/>
      <c r="AB24" s="505"/>
      <c r="AC24" s="505"/>
      <c r="AD24" s="505"/>
      <c r="AE24" s="505"/>
      <c r="AF24" s="505"/>
      <c r="AG24" s="554"/>
      <c r="AH24" s="554"/>
      <c r="AI24" s="554"/>
      <c r="AJ24" s="554"/>
      <c r="AK24" s="554"/>
      <c r="AL24" s="554"/>
      <c r="AM24" s="554"/>
      <c r="AN24" s="554"/>
      <c r="AO24" s="508"/>
      <c r="AP24" s="559"/>
      <c r="AQ24" s="583"/>
      <c r="AR24" s="559"/>
      <c r="AS24" s="559"/>
      <c r="AT24" s="583"/>
      <c r="AU24" s="559"/>
      <c r="AV24" s="583"/>
      <c r="AW24" s="559"/>
      <c r="AX24" s="583"/>
      <c r="AY24" s="559"/>
      <c r="AZ24" s="559"/>
      <c r="BA24" s="559"/>
      <c r="BB24" s="559"/>
    </row>
    <row r="25" spans="1:54" s="543" customFormat="1" x14ac:dyDescent="0.25">
      <c r="A25" s="546"/>
      <c r="B25" s="544"/>
      <c r="C25" s="544"/>
      <c r="D25" s="544"/>
      <c r="E25" s="544"/>
      <c r="F25" s="544"/>
      <c r="G25" s="544"/>
      <c r="H25" s="545"/>
      <c r="I25" s="544"/>
      <c r="J25" s="544"/>
      <c r="K25" s="544"/>
      <c r="L25" s="544"/>
      <c r="M25" s="544"/>
      <c r="N25" s="544"/>
      <c r="O25" s="544"/>
      <c r="P25" s="544"/>
      <c r="Q25" s="544"/>
      <c r="R25" s="544"/>
      <c r="S25" s="544"/>
      <c r="T25" s="544"/>
      <c r="U25" s="544"/>
      <c r="V25" s="544"/>
      <c r="W25" s="544"/>
      <c r="X25" s="544"/>
      <c r="Y25" s="544"/>
      <c r="Z25" s="544"/>
      <c r="AA25" s="544"/>
      <c r="AB25" s="544"/>
      <c r="AC25" s="544"/>
      <c r="AD25" s="544"/>
      <c r="AE25" s="544"/>
      <c r="AF25" s="544"/>
      <c r="AG25" s="560" t="s">
        <v>883</v>
      </c>
      <c r="AH25" s="560"/>
      <c r="AI25" s="560"/>
      <c r="AJ25" s="560"/>
      <c r="AK25" s="560"/>
      <c r="AL25" s="560"/>
      <c r="AM25" s="560"/>
      <c r="AN25" s="560"/>
      <c r="AO25" s="561"/>
      <c r="AP25" s="562">
        <f t="shared" ref="AP25:BB25" si="5">+AP22+AP23</f>
        <v>492028282489</v>
      </c>
      <c r="AQ25" s="584">
        <f t="shared" si="5"/>
        <v>2119555207.5</v>
      </c>
      <c r="AR25" s="562">
        <f t="shared" si="5"/>
        <v>84325555834.940002</v>
      </c>
      <c r="AS25" s="562">
        <f t="shared" si="5"/>
        <v>2493080000</v>
      </c>
      <c r="AT25" s="584">
        <f t="shared" si="5"/>
        <v>21031363649</v>
      </c>
      <c r="AU25" s="562">
        <f t="shared" si="5"/>
        <v>-18911808441.5</v>
      </c>
      <c r="AV25" s="584">
        <f t="shared" si="5"/>
        <v>36200984915.25</v>
      </c>
      <c r="AW25" s="562">
        <f t="shared" si="5"/>
        <v>-15169621266.25</v>
      </c>
      <c r="AX25" s="584">
        <f t="shared" si="5"/>
        <v>35548608292.25</v>
      </c>
      <c r="AY25" s="562">
        <f t="shared" si="5"/>
        <v>652376623</v>
      </c>
      <c r="AZ25" s="562">
        <f t="shared" si="5"/>
        <v>35548608292.25</v>
      </c>
      <c r="BA25" s="562">
        <f t="shared" si="5"/>
        <v>0</v>
      </c>
      <c r="BB25" s="562">
        <f t="shared" si="5"/>
        <v>28796437</v>
      </c>
    </row>
    <row r="26" spans="1:54" x14ac:dyDescent="0.25">
      <c r="A26" s="541"/>
      <c r="B26" s="505"/>
      <c r="C26" s="505"/>
      <c r="D26" s="505"/>
      <c r="E26" s="505"/>
      <c r="F26" s="505"/>
      <c r="G26" s="505"/>
      <c r="H26" s="540"/>
      <c r="I26" s="505"/>
      <c r="J26" s="505"/>
      <c r="K26" s="505"/>
      <c r="L26" s="505"/>
      <c r="M26" s="505"/>
      <c r="N26" s="505"/>
      <c r="O26" s="505"/>
      <c r="P26" s="505"/>
      <c r="Q26" s="505"/>
      <c r="R26" s="505"/>
      <c r="S26" s="505"/>
      <c r="T26" s="505"/>
      <c r="U26" s="505"/>
      <c r="V26" s="505"/>
      <c r="W26" s="505"/>
      <c r="X26" s="505"/>
      <c r="Y26" s="505"/>
      <c r="Z26" s="505"/>
      <c r="AA26" s="505"/>
      <c r="AB26" s="505"/>
      <c r="AC26" s="505"/>
      <c r="AD26" s="505"/>
      <c r="AE26" s="505"/>
      <c r="AF26" s="505"/>
      <c r="AG26" s="542"/>
      <c r="AH26" s="542"/>
      <c r="AI26" s="542"/>
      <c r="AJ26" s="542"/>
      <c r="AK26" s="542"/>
      <c r="AL26" s="542"/>
      <c r="AM26" s="542"/>
      <c r="AN26" s="542"/>
      <c r="AO26" s="505"/>
      <c r="AP26" s="497"/>
      <c r="AQ26" s="579"/>
      <c r="AR26" s="497"/>
      <c r="AS26" s="497"/>
      <c r="AT26" s="579"/>
      <c r="AU26" s="497"/>
      <c r="AV26" s="579"/>
      <c r="AW26" s="497"/>
      <c r="AX26" s="579"/>
      <c r="AY26" s="497"/>
      <c r="AZ26" s="497"/>
      <c r="BA26" s="497"/>
      <c r="BB26" s="497"/>
    </row>
    <row r="27" spans="1:54" x14ac:dyDescent="0.25">
      <c r="A27" s="541"/>
      <c r="B27" s="505"/>
      <c r="C27" s="505"/>
      <c r="D27" s="505"/>
      <c r="E27" s="505"/>
      <c r="F27" s="505"/>
      <c r="G27" s="505"/>
      <c r="H27" s="540"/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5"/>
      <c r="W27" s="505"/>
      <c r="X27" s="505"/>
      <c r="Y27" s="505"/>
      <c r="Z27" s="505"/>
      <c r="AA27" s="505"/>
      <c r="AB27" s="505"/>
      <c r="AC27" s="505"/>
      <c r="AD27" s="505"/>
      <c r="AE27" s="505"/>
      <c r="AF27" s="505"/>
      <c r="AG27" s="542"/>
      <c r="AH27" s="542"/>
      <c r="AI27" s="542"/>
      <c r="AJ27" s="542"/>
      <c r="AK27" s="542"/>
      <c r="AL27" s="542"/>
      <c r="AM27" s="542"/>
      <c r="AN27" s="542"/>
      <c r="AO27" s="505"/>
      <c r="AP27" s="497"/>
      <c r="AQ27" s="579"/>
      <c r="AR27" s="497"/>
      <c r="AS27" s="497"/>
      <c r="AT27" s="579"/>
      <c r="AU27" s="497"/>
      <c r="AV27" s="579"/>
      <c r="AW27" s="497"/>
      <c r="AX27" s="579"/>
      <c r="AY27" s="497"/>
      <c r="AZ27" s="497"/>
      <c r="BA27" s="497"/>
      <c r="BB27" s="497"/>
    </row>
    <row r="28" spans="1:54" x14ac:dyDescent="0.25">
      <c r="A28" s="541"/>
      <c r="B28" s="505"/>
      <c r="C28" s="505"/>
      <c r="D28" s="505"/>
      <c r="E28" s="505"/>
      <c r="F28" s="505"/>
      <c r="G28" s="505"/>
      <c r="H28" s="540"/>
      <c r="I28" s="505"/>
      <c r="J28" s="505"/>
      <c r="K28" s="505"/>
      <c r="L28" s="505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42"/>
      <c r="AH28" s="542"/>
      <c r="AI28" s="542"/>
      <c r="AJ28" s="542"/>
      <c r="AK28" s="542"/>
      <c r="AL28" s="542"/>
      <c r="AM28" s="542"/>
      <c r="AN28" s="542"/>
      <c r="AO28" s="505"/>
      <c r="AP28" s="497"/>
      <c r="AQ28" s="579"/>
      <c r="AR28" s="497"/>
      <c r="AS28" s="497"/>
      <c r="AT28" s="579"/>
      <c r="AU28" s="497"/>
      <c r="AV28" s="579"/>
      <c r="AW28" s="497"/>
      <c r="AX28" s="579"/>
      <c r="AY28" s="497"/>
      <c r="AZ28" s="497"/>
      <c r="BA28" s="497"/>
      <c r="BB28" s="497"/>
    </row>
    <row r="29" spans="1:54" x14ac:dyDescent="0.25">
      <c r="A29" s="541"/>
      <c r="B29" s="505"/>
      <c r="C29" s="505"/>
      <c r="D29" s="505"/>
      <c r="E29" s="505"/>
      <c r="F29" s="505"/>
      <c r="G29" s="505"/>
      <c r="H29" s="540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5"/>
      <c r="AI29" s="505"/>
      <c r="AJ29" s="505"/>
      <c r="AK29" s="505"/>
      <c r="AL29" s="505"/>
      <c r="AM29" s="505"/>
      <c r="AN29" s="505"/>
      <c r="AO29" s="505"/>
      <c r="AP29" s="497"/>
      <c r="AQ29" s="579"/>
      <c r="AR29" s="497"/>
      <c r="AS29" s="497"/>
      <c r="AT29" s="579"/>
      <c r="AU29" s="497"/>
      <c r="AV29" s="579"/>
      <c r="AW29" s="497"/>
      <c r="AX29" s="579"/>
      <c r="AY29" s="497"/>
      <c r="AZ29" s="497"/>
      <c r="BA29" s="497"/>
      <c r="BB29" s="497"/>
    </row>
    <row r="30" spans="1:54" x14ac:dyDescent="0.25">
      <c r="A30" s="541"/>
      <c r="B30" s="505"/>
      <c r="C30" s="505"/>
      <c r="D30" s="505"/>
      <c r="E30" s="505"/>
      <c r="F30" s="505"/>
      <c r="G30" s="505"/>
      <c r="H30" s="540"/>
      <c r="I30" s="505"/>
      <c r="J30" s="505"/>
      <c r="K30" s="505"/>
      <c r="L30" s="505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5"/>
      <c r="AI30" s="505"/>
      <c r="AJ30" s="505"/>
      <c r="AK30" s="505"/>
      <c r="AL30" s="505"/>
      <c r="AM30" s="505"/>
      <c r="AN30" s="505"/>
      <c r="AO30" s="505"/>
      <c r="AP30" s="497"/>
      <c r="AQ30" s="579"/>
      <c r="AR30" s="497"/>
      <c r="AS30" s="497"/>
      <c r="AT30" s="579"/>
      <c r="AU30" s="497"/>
      <c r="AV30" s="579"/>
      <c r="AW30" s="497"/>
      <c r="AX30" s="579"/>
      <c r="AY30" s="497"/>
      <c r="AZ30" s="497"/>
      <c r="BA30" s="497"/>
      <c r="BB30" s="497"/>
    </row>
    <row r="31" spans="1:54" ht="36" x14ac:dyDescent="0.25">
      <c r="A31" s="1229" t="s">
        <v>279</v>
      </c>
      <c r="B31" s="1230"/>
      <c r="C31" s="1231" t="s">
        <v>280</v>
      </c>
      <c r="D31" s="1230"/>
      <c r="E31" s="1229" t="s">
        <v>281</v>
      </c>
      <c r="F31" s="1230"/>
      <c r="G31" s="1229" t="s">
        <v>282</v>
      </c>
      <c r="H31" s="1230"/>
      <c r="I31" s="1229" t="s">
        <v>283</v>
      </c>
      <c r="J31" s="1071"/>
      <c r="K31" s="1230"/>
      <c r="L31" s="1229" t="s">
        <v>284</v>
      </c>
      <c r="M31" s="1071"/>
      <c r="N31" s="1230"/>
      <c r="O31" s="1229" t="s">
        <v>285</v>
      </c>
      <c r="P31" s="1230"/>
      <c r="Q31" s="1229" t="s">
        <v>286</v>
      </c>
      <c r="R31" s="1230"/>
      <c r="S31" s="1229" t="s">
        <v>287</v>
      </c>
      <c r="T31" s="1071"/>
      <c r="U31" s="1071"/>
      <c r="V31" s="1071"/>
      <c r="W31" s="1071"/>
      <c r="X31" s="1071"/>
      <c r="Y31" s="1071"/>
      <c r="Z31" s="1230"/>
      <c r="AA31" s="1229" t="s">
        <v>288</v>
      </c>
      <c r="AB31" s="1071"/>
      <c r="AC31" s="1071"/>
      <c r="AD31" s="1071"/>
      <c r="AE31" s="1230"/>
      <c r="AF31" s="1229" t="s">
        <v>289</v>
      </c>
      <c r="AG31" s="1071"/>
      <c r="AH31" s="1230"/>
      <c r="AI31" s="539" t="s">
        <v>290</v>
      </c>
      <c r="AJ31" s="1229" t="s">
        <v>291</v>
      </c>
      <c r="AK31" s="1071"/>
      <c r="AL31" s="1071"/>
      <c r="AM31" s="1071"/>
      <c r="AN31" s="1071"/>
      <c r="AO31" s="1230"/>
      <c r="AP31" s="539" t="s">
        <v>292</v>
      </c>
      <c r="AQ31" s="585" t="s">
        <v>293</v>
      </c>
      <c r="AR31" s="539" t="s">
        <v>294</v>
      </c>
      <c r="AS31" s="539" t="s">
        <v>295</v>
      </c>
      <c r="AT31" s="585" t="s">
        <v>296</v>
      </c>
      <c r="AU31" s="539" t="s">
        <v>297</v>
      </c>
      <c r="AV31" s="585" t="s">
        <v>298</v>
      </c>
      <c r="AW31" s="539" t="s">
        <v>299</v>
      </c>
      <c r="AX31" s="585" t="s">
        <v>300</v>
      </c>
      <c r="AY31" s="539" t="s">
        <v>301</v>
      </c>
      <c r="AZ31" s="539" t="s">
        <v>302</v>
      </c>
      <c r="BA31" s="539" t="s">
        <v>303</v>
      </c>
      <c r="BB31" s="539" t="s">
        <v>304</v>
      </c>
    </row>
    <row r="32" spans="1:54" hidden="1" x14ac:dyDescent="0.25">
      <c r="A32" s="1170" t="s">
        <v>34</v>
      </c>
      <c r="B32" s="1009"/>
      <c r="C32" s="1170"/>
      <c r="D32" s="1009"/>
      <c r="E32" s="1170"/>
      <c r="F32" s="1009"/>
      <c r="G32" s="1170"/>
      <c r="H32" s="1009"/>
      <c r="I32" s="1170"/>
      <c r="J32" s="1009"/>
      <c r="K32" s="1009"/>
      <c r="L32" s="1170"/>
      <c r="M32" s="1009"/>
      <c r="N32" s="1009"/>
      <c r="O32" s="1170"/>
      <c r="P32" s="1009"/>
      <c r="Q32" s="1170"/>
      <c r="R32" s="1009"/>
      <c r="S32" s="1169" t="s">
        <v>24</v>
      </c>
      <c r="T32" s="1009"/>
      <c r="U32" s="1009"/>
      <c r="V32" s="1009"/>
      <c r="W32" s="1009"/>
      <c r="X32" s="1009"/>
      <c r="Y32" s="1009"/>
      <c r="Z32" s="1009"/>
      <c r="AA32" s="1170" t="s">
        <v>305</v>
      </c>
      <c r="AB32" s="1009"/>
      <c r="AC32" s="1009"/>
      <c r="AD32" s="1009"/>
      <c r="AE32" s="1009"/>
      <c r="AF32" s="1170" t="s">
        <v>306</v>
      </c>
      <c r="AG32" s="1009"/>
      <c r="AH32" s="1009"/>
      <c r="AI32" s="534" t="s">
        <v>85</v>
      </c>
      <c r="AJ32" s="1171" t="s">
        <v>307</v>
      </c>
      <c r="AK32" s="1009"/>
      <c r="AL32" s="1009"/>
      <c r="AM32" s="1009"/>
      <c r="AN32" s="1009"/>
      <c r="AO32" s="1009"/>
      <c r="AP32" s="533">
        <v>379914630846</v>
      </c>
      <c r="AQ32" s="586">
        <v>740603347.5</v>
      </c>
      <c r="AR32" s="533">
        <v>15170683714.940001</v>
      </c>
      <c r="AS32" s="533">
        <v>8817000000</v>
      </c>
      <c r="AT32" s="586">
        <v>19279292464</v>
      </c>
      <c r="AU32" s="533">
        <v>-18538689116.5</v>
      </c>
      <c r="AV32" s="586">
        <v>34319361957.610001</v>
      </c>
      <c r="AW32" s="533">
        <v>-15040069493.610001</v>
      </c>
      <c r="AX32" s="586">
        <v>33942996107.610001</v>
      </c>
      <c r="AY32" s="533">
        <v>376365850</v>
      </c>
      <c r="AZ32" s="533">
        <v>33942996107.610001</v>
      </c>
      <c r="BA32" s="532">
        <v>0</v>
      </c>
      <c r="BB32" s="533">
        <v>28796437</v>
      </c>
    </row>
    <row r="33" spans="1:54" hidden="1" x14ac:dyDescent="0.25">
      <c r="A33" s="1170" t="s">
        <v>34</v>
      </c>
      <c r="B33" s="1009"/>
      <c r="C33" s="1170"/>
      <c r="D33" s="1009"/>
      <c r="E33" s="1170"/>
      <c r="F33" s="1009"/>
      <c r="G33" s="1170"/>
      <c r="H33" s="1009"/>
      <c r="I33" s="1170"/>
      <c r="J33" s="1009"/>
      <c r="K33" s="1009"/>
      <c r="L33" s="1170"/>
      <c r="M33" s="1009"/>
      <c r="N33" s="1009"/>
      <c r="O33" s="1170"/>
      <c r="P33" s="1009"/>
      <c r="Q33" s="1170"/>
      <c r="R33" s="1009"/>
      <c r="S33" s="1169" t="s">
        <v>24</v>
      </c>
      <c r="T33" s="1009"/>
      <c r="U33" s="1009"/>
      <c r="V33" s="1009"/>
      <c r="W33" s="1009"/>
      <c r="X33" s="1009"/>
      <c r="Y33" s="1009"/>
      <c r="Z33" s="1009"/>
      <c r="AA33" s="1170" t="s">
        <v>305</v>
      </c>
      <c r="AB33" s="1009"/>
      <c r="AC33" s="1009"/>
      <c r="AD33" s="1009"/>
      <c r="AE33" s="1009"/>
      <c r="AF33" s="1170" t="s">
        <v>306</v>
      </c>
      <c r="AG33" s="1009"/>
      <c r="AH33" s="1009"/>
      <c r="AI33" s="534" t="s">
        <v>335</v>
      </c>
      <c r="AJ33" s="1171" t="s">
        <v>353</v>
      </c>
      <c r="AK33" s="1009"/>
      <c r="AL33" s="1009"/>
      <c r="AM33" s="1009"/>
      <c r="AN33" s="1009"/>
      <c r="AO33" s="1009"/>
      <c r="AP33" s="533">
        <v>4021085821</v>
      </c>
      <c r="AQ33" s="586">
        <v>550000000</v>
      </c>
      <c r="AR33" s="533">
        <v>3471085821</v>
      </c>
      <c r="AS33" s="532">
        <v>0</v>
      </c>
      <c r="AT33" s="587">
        <v>0</v>
      </c>
      <c r="AU33" s="533">
        <v>550000000</v>
      </c>
      <c r="AV33" s="587">
        <v>0</v>
      </c>
      <c r="AW33" s="532">
        <v>0</v>
      </c>
      <c r="AX33" s="587">
        <v>0</v>
      </c>
      <c r="AY33" s="532">
        <v>0</v>
      </c>
      <c r="AZ33" s="532">
        <v>0</v>
      </c>
      <c r="BA33" s="532">
        <v>0</v>
      </c>
      <c r="BB33" s="532">
        <v>0</v>
      </c>
    </row>
    <row r="34" spans="1:54" hidden="1" x14ac:dyDescent="0.25">
      <c r="A34" s="1170" t="s">
        <v>34</v>
      </c>
      <c r="B34" s="1009"/>
      <c r="C34" s="1170"/>
      <c r="D34" s="1009"/>
      <c r="E34" s="1170"/>
      <c r="F34" s="1009"/>
      <c r="G34" s="1170"/>
      <c r="H34" s="1009"/>
      <c r="I34" s="1170"/>
      <c r="J34" s="1009"/>
      <c r="K34" s="1009"/>
      <c r="L34" s="1170"/>
      <c r="M34" s="1009"/>
      <c r="N34" s="1009"/>
      <c r="O34" s="1170"/>
      <c r="P34" s="1009"/>
      <c r="Q34" s="1170"/>
      <c r="R34" s="1009"/>
      <c r="S34" s="1169" t="s">
        <v>24</v>
      </c>
      <c r="T34" s="1009"/>
      <c r="U34" s="1009"/>
      <c r="V34" s="1009"/>
      <c r="W34" s="1009"/>
      <c r="X34" s="1009"/>
      <c r="Y34" s="1009"/>
      <c r="Z34" s="1009"/>
      <c r="AA34" s="1170" t="s">
        <v>305</v>
      </c>
      <c r="AB34" s="1009"/>
      <c r="AC34" s="1009"/>
      <c r="AD34" s="1009"/>
      <c r="AE34" s="1009"/>
      <c r="AF34" s="1170" t="s">
        <v>308</v>
      </c>
      <c r="AG34" s="1009"/>
      <c r="AH34" s="1009"/>
      <c r="AI34" s="534" t="s">
        <v>100</v>
      </c>
      <c r="AJ34" s="1171" t="s">
        <v>309</v>
      </c>
      <c r="AK34" s="1009"/>
      <c r="AL34" s="1009"/>
      <c r="AM34" s="1009"/>
      <c r="AN34" s="1009"/>
      <c r="AO34" s="1009"/>
      <c r="AP34" s="533">
        <v>519000000</v>
      </c>
      <c r="AQ34" s="587">
        <v>0</v>
      </c>
      <c r="AR34" s="533">
        <v>519000000</v>
      </c>
      <c r="AS34" s="532">
        <v>0</v>
      </c>
      <c r="AT34" s="587">
        <v>0</v>
      </c>
      <c r="AU34" s="532">
        <v>0</v>
      </c>
      <c r="AV34" s="587">
        <v>0</v>
      </c>
      <c r="AW34" s="532">
        <v>0</v>
      </c>
      <c r="AX34" s="587">
        <v>0</v>
      </c>
      <c r="AY34" s="532">
        <v>0</v>
      </c>
      <c r="AZ34" s="532">
        <v>0</v>
      </c>
      <c r="BA34" s="532">
        <v>0</v>
      </c>
      <c r="BB34" s="532">
        <v>0</v>
      </c>
    </row>
    <row r="35" spans="1:54" hidden="1" x14ac:dyDescent="0.25">
      <c r="A35" s="1170" t="s">
        <v>34</v>
      </c>
      <c r="B35" s="1009"/>
      <c r="C35" s="1170"/>
      <c r="D35" s="1009"/>
      <c r="E35" s="1170"/>
      <c r="F35" s="1009"/>
      <c r="G35" s="1170"/>
      <c r="H35" s="1009"/>
      <c r="I35" s="1170"/>
      <c r="J35" s="1009"/>
      <c r="K35" s="1009"/>
      <c r="L35" s="1170"/>
      <c r="M35" s="1009"/>
      <c r="N35" s="1009"/>
      <c r="O35" s="1170"/>
      <c r="P35" s="1009"/>
      <c r="Q35" s="1170"/>
      <c r="R35" s="1009"/>
      <c r="S35" s="1169" t="s">
        <v>24</v>
      </c>
      <c r="T35" s="1009"/>
      <c r="U35" s="1009"/>
      <c r="V35" s="1009"/>
      <c r="W35" s="1009"/>
      <c r="X35" s="1009"/>
      <c r="Y35" s="1009"/>
      <c r="Z35" s="1009"/>
      <c r="AA35" s="1170" t="s">
        <v>305</v>
      </c>
      <c r="AB35" s="1009"/>
      <c r="AC35" s="1009"/>
      <c r="AD35" s="1009"/>
      <c r="AE35" s="1009"/>
      <c r="AF35" s="1170" t="s">
        <v>308</v>
      </c>
      <c r="AG35" s="1009"/>
      <c r="AH35" s="1009"/>
      <c r="AI35" s="534" t="s">
        <v>43</v>
      </c>
      <c r="AJ35" s="1171" t="s">
        <v>310</v>
      </c>
      <c r="AK35" s="1009"/>
      <c r="AL35" s="1009"/>
      <c r="AM35" s="1009"/>
      <c r="AN35" s="1009"/>
      <c r="AO35" s="1009"/>
      <c r="AP35" s="533">
        <v>66513900000</v>
      </c>
      <c r="AQ35" s="586">
        <v>383351860</v>
      </c>
      <c r="AR35" s="533">
        <v>50027245401</v>
      </c>
      <c r="AS35" s="532">
        <v>0</v>
      </c>
      <c r="AT35" s="586">
        <v>795844296</v>
      </c>
      <c r="AU35" s="533">
        <v>-412492436</v>
      </c>
      <c r="AV35" s="586">
        <v>1086745468</v>
      </c>
      <c r="AW35" s="533">
        <v>-290901172</v>
      </c>
      <c r="AX35" s="586">
        <v>777770556</v>
      </c>
      <c r="AY35" s="533">
        <v>308974912</v>
      </c>
      <c r="AZ35" s="533">
        <v>777770556</v>
      </c>
      <c r="BA35" s="532">
        <v>0</v>
      </c>
      <c r="BB35" s="532">
        <v>0</v>
      </c>
    </row>
    <row r="36" spans="1:54" s="535" customFormat="1" hidden="1" x14ac:dyDescent="0.25">
      <c r="A36" s="1138" t="s">
        <v>34</v>
      </c>
      <c r="B36" s="1139"/>
      <c r="C36" s="1138" t="s">
        <v>311</v>
      </c>
      <c r="D36" s="1139"/>
      <c r="E36" s="1138"/>
      <c r="F36" s="1139"/>
      <c r="G36" s="1138"/>
      <c r="H36" s="1139"/>
      <c r="I36" s="1138"/>
      <c r="J36" s="1139"/>
      <c r="K36" s="1139"/>
      <c r="L36" s="1138"/>
      <c r="M36" s="1139"/>
      <c r="N36" s="1139"/>
      <c r="O36" s="1138"/>
      <c r="P36" s="1139"/>
      <c r="Q36" s="1138"/>
      <c r="R36" s="1139"/>
      <c r="S36" s="1141" t="s">
        <v>23</v>
      </c>
      <c r="T36" s="1139"/>
      <c r="U36" s="1139"/>
      <c r="V36" s="1139"/>
      <c r="W36" s="1139"/>
      <c r="X36" s="1139"/>
      <c r="Y36" s="1139"/>
      <c r="Z36" s="1139"/>
      <c r="AA36" s="1138" t="s">
        <v>305</v>
      </c>
      <c r="AB36" s="1139"/>
      <c r="AC36" s="1139"/>
      <c r="AD36" s="1139"/>
      <c r="AE36" s="1139"/>
      <c r="AF36" s="1138" t="s">
        <v>306</v>
      </c>
      <c r="AG36" s="1139"/>
      <c r="AH36" s="1139"/>
      <c r="AI36" s="538" t="s">
        <v>85</v>
      </c>
      <c r="AJ36" s="1140" t="s">
        <v>307</v>
      </c>
      <c r="AK36" s="1139"/>
      <c r="AL36" s="1139"/>
      <c r="AM36" s="1139"/>
      <c r="AN36" s="1139"/>
      <c r="AO36" s="1139"/>
      <c r="AP36" s="537">
        <v>153005016667</v>
      </c>
      <c r="AQ36" s="588">
        <v>70900000</v>
      </c>
      <c r="AR36" s="537">
        <v>2000097571</v>
      </c>
      <c r="AS36" s="537">
        <v>9382000000</v>
      </c>
      <c r="AT36" s="588">
        <v>16948512286</v>
      </c>
      <c r="AU36" s="537">
        <v>-16877612286</v>
      </c>
      <c r="AV36" s="588">
        <v>17128622012</v>
      </c>
      <c r="AW36" s="537">
        <v>-180109726</v>
      </c>
      <c r="AX36" s="588">
        <v>17141557772</v>
      </c>
      <c r="AY36" s="537">
        <v>-12935760</v>
      </c>
      <c r="AZ36" s="537">
        <v>17141557772</v>
      </c>
      <c r="BA36" s="536">
        <v>0</v>
      </c>
      <c r="BB36" s="537">
        <v>28223488</v>
      </c>
    </row>
    <row r="37" spans="1:54" hidden="1" x14ac:dyDescent="0.25">
      <c r="A37" s="1170" t="s">
        <v>34</v>
      </c>
      <c r="B37" s="1009"/>
      <c r="C37" s="1170" t="s">
        <v>311</v>
      </c>
      <c r="D37" s="1009"/>
      <c r="E37" s="1170" t="s">
        <v>312</v>
      </c>
      <c r="F37" s="1009"/>
      <c r="G37" s="1170"/>
      <c r="H37" s="1009"/>
      <c r="I37" s="1170"/>
      <c r="J37" s="1009"/>
      <c r="K37" s="1009"/>
      <c r="L37" s="1170"/>
      <c r="M37" s="1009"/>
      <c r="N37" s="1009"/>
      <c r="O37" s="1170"/>
      <c r="P37" s="1009"/>
      <c r="Q37" s="1170"/>
      <c r="R37" s="1009"/>
      <c r="S37" s="1169" t="s">
        <v>23</v>
      </c>
      <c r="T37" s="1009"/>
      <c r="U37" s="1009"/>
      <c r="V37" s="1009"/>
      <c r="W37" s="1009"/>
      <c r="X37" s="1009"/>
      <c r="Y37" s="1009"/>
      <c r="Z37" s="1009"/>
      <c r="AA37" s="1170" t="s">
        <v>305</v>
      </c>
      <c r="AB37" s="1009"/>
      <c r="AC37" s="1009"/>
      <c r="AD37" s="1009"/>
      <c r="AE37" s="1009"/>
      <c r="AF37" s="1170" t="s">
        <v>306</v>
      </c>
      <c r="AG37" s="1009"/>
      <c r="AH37" s="1009"/>
      <c r="AI37" s="534" t="s">
        <v>85</v>
      </c>
      <c r="AJ37" s="1171" t="s">
        <v>307</v>
      </c>
      <c r="AK37" s="1009"/>
      <c r="AL37" s="1009"/>
      <c r="AM37" s="1009"/>
      <c r="AN37" s="1009"/>
      <c r="AO37" s="1009"/>
      <c r="AP37" s="533">
        <v>153005016667</v>
      </c>
      <c r="AQ37" s="586">
        <v>70900000</v>
      </c>
      <c r="AR37" s="533">
        <v>2000097571</v>
      </c>
      <c r="AS37" s="533">
        <v>9382000000</v>
      </c>
      <c r="AT37" s="586">
        <v>16948512286</v>
      </c>
      <c r="AU37" s="533">
        <v>-16877612286</v>
      </c>
      <c r="AV37" s="586">
        <v>17128622012</v>
      </c>
      <c r="AW37" s="533">
        <v>-180109726</v>
      </c>
      <c r="AX37" s="586">
        <v>17141557772</v>
      </c>
      <c r="AY37" s="533">
        <v>-12935760</v>
      </c>
      <c r="AZ37" s="533">
        <v>17141557772</v>
      </c>
      <c r="BA37" s="532">
        <v>0</v>
      </c>
      <c r="BB37" s="533">
        <v>28223488</v>
      </c>
    </row>
    <row r="38" spans="1:54" hidden="1" x14ac:dyDescent="0.25">
      <c r="A38" s="1170" t="s">
        <v>34</v>
      </c>
      <c r="B38" s="1009"/>
      <c r="C38" s="1170" t="s">
        <v>311</v>
      </c>
      <c r="D38" s="1009"/>
      <c r="E38" s="1170" t="s">
        <v>312</v>
      </c>
      <c r="F38" s="1009"/>
      <c r="G38" s="1170" t="s">
        <v>311</v>
      </c>
      <c r="H38" s="1009"/>
      <c r="I38" s="1170"/>
      <c r="J38" s="1009"/>
      <c r="K38" s="1009"/>
      <c r="L38" s="1170"/>
      <c r="M38" s="1009"/>
      <c r="N38" s="1009"/>
      <c r="O38" s="1170"/>
      <c r="P38" s="1009"/>
      <c r="Q38" s="1170"/>
      <c r="R38" s="1009"/>
      <c r="S38" s="1169" t="s">
        <v>313</v>
      </c>
      <c r="T38" s="1009"/>
      <c r="U38" s="1009"/>
      <c r="V38" s="1009"/>
      <c r="W38" s="1009"/>
      <c r="X38" s="1009"/>
      <c r="Y38" s="1009"/>
      <c r="Z38" s="1009"/>
      <c r="AA38" s="1170" t="s">
        <v>305</v>
      </c>
      <c r="AB38" s="1009"/>
      <c r="AC38" s="1009"/>
      <c r="AD38" s="1009"/>
      <c r="AE38" s="1009"/>
      <c r="AF38" s="1170" t="s">
        <v>306</v>
      </c>
      <c r="AG38" s="1009"/>
      <c r="AH38" s="1009"/>
      <c r="AI38" s="534" t="s">
        <v>85</v>
      </c>
      <c r="AJ38" s="1171" t="s">
        <v>307</v>
      </c>
      <c r="AK38" s="1009"/>
      <c r="AL38" s="1009"/>
      <c r="AM38" s="1009"/>
      <c r="AN38" s="1009"/>
      <c r="AO38" s="1009"/>
      <c r="AP38" s="533">
        <v>115327000000</v>
      </c>
      <c r="AQ38" s="587">
        <v>0</v>
      </c>
      <c r="AR38" s="533">
        <v>2000000000</v>
      </c>
      <c r="AS38" s="533">
        <v>9382000000</v>
      </c>
      <c r="AT38" s="586">
        <v>13210043731</v>
      </c>
      <c r="AU38" s="533">
        <v>-13210043731</v>
      </c>
      <c r="AV38" s="586">
        <v>13210043731</v>
      </c>
      <c r="AW38" s="532">
        <v>0</v>
      </c>
      <c r="AX38" s="586">
        <v>13210043731</v>
      </c>
      <c r="AY38" s="532">
        <v>0</v>
      </c>
      <c r="AZ38" s="533">
        <v>13210043731</v>
      </c>
      <c r="BA38" s="532">
        <v>0</v>
      </c>
      <c r="BB38" s="533">
        <v>23826682</v>
      </c>
    </row>
    <row r="39" spans="1:54" hidden="1" x14ac:dyDescent="0.25">
      <c r="A39" s="1170" t="s">
        <v>34</v>
      </c>
      <c r="B39" s="1009"/>
      <c r="C39" s="1170" t="s">
        <v>311</v>
      </c>
      <c r="D39" s="1009"/>
      <c r="E39" s="1170" t="s">
        <v>312</v>
      </c>
      <c r="F39" s="1009"/>
      <c r="G39" s="1170" t="s">
        <v>311</v>
      </c>
      <c r="H39" s="1009"/>
      <c r="I39" s="1170" t="s">
        <v>311</v>
      </c>
      <c r="J39" s="1009"/>
      <c r="K39" s="1009"/>
      <c r="L39" s="1170"/>
      <c r="M39" s="1009"/>
      <c r="N39" s="1009"/>
      <c r="O39" s="1170"/>
      <c r="P39" s="1009"/>
      <c r="Q39" s="1170"/>
      <c r="R39" s="1009"/>
      <c r="S39" s="1169" t="s">
        <v>218</v>
      </c>
      <c r="T39" s="1009"/>
      <c r="U39" s="1009"/>
      <c r="V39" s="1009"/>
      <c r="W39" s="1009"/>
      <c r="X39" s="1009"/>
      <c r="Y39" s="1009"/>
      <c r="Z39" s="1009"/>
      <c r="AA39" s="1170" t="s">
        <v>305</v>
      </c>
      <c r="AB39" s="1009"/>
      <c r="AC39" s="1009"/>
      <c r="AD39" s="1009"/>
      <c r="AE39" s="1009"/>
      <c r="AF39" s="1170" t="s">
        <v>306</v>
      </c>
      <c r="AG39" s="1009"/>
      <c r="AH39" s="1009"/>
      <c r="AI39" s="534" t="s">
        <v>85</v>
      </c>
      <c r="AJ39" s="1171" t="s">
        <v>307</v>
      </c>
      <c r="AK39" s="1009"/>
      <c r="AL39" s="1009"/>
      <c r="AM39" s="1009"/>
      <c r="AN39" s="1009"/>
      <c r="AO39" s="1009"/>
      <c r="AP39" s="533">
        <v>89215000000</v>
      </c>
      <c r="AQ39" s="587">
        <v>0</v>
      </c>
      <c r="AR39" s="533">
        <v>2000000000</v>
      </c>
      <c r="AS39" s="532">
        <v>0</v>
      </c>
      <c r="AT39" s="586">
        <v>7894906531</v>
      </c>
      <c r="AU39" s="533">
        <v>-7894906531</v>
      </c>
      <c r="AV39" s="586">
        <v>7894906531</v>
      </c>
      <c r="AW39" s="532">
        <v>0</v>
      </c>
      <c r="AX39" s="586">
        <v>7894906531</v>
      </c>
      <c r="AY39" s="532">
        <v>0</v>
      </c>
      <c r="AZ39" s="533">
        <v>7894906531</v>
      </c>
      <c r="BA39" s="532">
        <v>0</v>
      </c>
      <c r="BB39" s="533">
        <v>23826682</v>
      </c>
    </row>
    <row r="40" spans="1:54" hidden="1" x14ac:dyDescent="0.25">
      <c r="A40" s="1166" t="s">
        <v>34</v>
      </c>
      <c r="B40" s="1009"/>
      <c r="C40" s="1166" t="s">
        <v>311</v>
      </c>
      <c r="D40" s="1009"/>
      <c r="E40" s="1166" t="s">
        <v>312</v>
      </c>
      <c r="F40" s="1009"/>
      <c r="G40" s="1166" t="s">
        <v>311</v>
      </c>
      <c r="H40" s="1009"/>
      <c r="I40" s="1166" t="s">
        <v>311</v>
      </c>
      <c r="J40" s="1009"/>
      <c r="K40" s="1009"/>
      <c r="L40" s="1166" t="s">
        <v>311</v>
      </c>
      <c r="M40" s="1009"/>
      <c r="N40" s="1009"/>
      <c r="O40" s="1166"/>
      <c r="P40" s="1009"/>
      <c r="Q40" s="1166"/>
      <c r="R40" s="1009"/>
      <c r="S40" s="1167" t="s">
        <v>35</v>
      </c>
      <c r="T40" s="1009"/>
      <c r="U40" s="1009"/>
      <c r="V40" s="1009"/>
      <c r="W40" s="1009"/>
      <c r="X40" s="1009"/>
      <c r="Y40" s="1009"/>
      <c r="Z40" s="1009"/>
      <c r="AA40" s="1166" t="s">
        <v>305</v>
      </c>
      <c r="AB40" s="1009"/>
      <c r="AC40" s="1009"/>
      <c r="AD40" s="1009"/>
      <c r="AE40" s="1009"/>
      <c r="AF40" s="1166" t="s">
        <v>306</v>
      </c>
      <c r="AG40" s="1009"/>
      <c r="AH40" s="1009"/>
      <c r="AI40" s="531" t="s">
        <v>85</v>
      </c>
      <c r="AJ40" s="1168" t="s">
        <v>307</v>
      </c>
      <c r="AK40" s="1009"/>
      <c r="AL40" s="1009"/>
      <c r="AM40" s="1009"/>
      <c r="AN40" s="1009"/>
      <c r="AO40" s="1009"/>
      <c r="AP40" s="530">
        <v>83015000000</v>
      </c>
      <c r="AQ40" s="590">
        <v>0</v>
      </c>
      <c r="AR40" s="530">
        <v>1800000000</v>
      </c>
      <c r="AS40" s="529">
        <v>0</v>
      </c>
      <c r="AT40" s="589">
        <v>7381992106</v>
      </c>
      <c r="AU40" s="530">
        <v>-7381992106</v>
      </c>
      <c r="AV40" s="589">
        <v>7381992106</v>
      </c>
      <c r="AW40" s="529">
        <v>0</v>
      </c>
      <c r="AX40" s="589">
        <v>7381992106</v>
      </c>
      <c r="AY40" s="529">
        <v>0</v>
      </c>
      <c r="AZ40" s="530">
        <v>7381992106</v>
      </c>
      <c r="BA40" s="529">
        <v>0</v>
      </c>
      <c r="BB40" s="529">
        <v>0</v>
      </c>
    </row>
    <row r="41" spans="1:54" hidden="1" x14ac:dyDescent="0.25">
      <c r="A41" s="1166" t="s">
        <v>34</v>
      </c>
      <c r="B41" s="1009"/>
      <c r="C41" s="1166" t="s">
        <v>311</v>
      </c>
      <c r="D41" s="1009"/>
      <c r="E41" s="1166" t="s">
        <v>312</v>
      </c>
      <c r="F41" s="1009"/>
      <c r="G41" s="1166" t="s">
        <v>311</v>
      </c>
      <c r="H41" s="1009"/>
      <c r="I41" s="1166" t="s">
        <v>311</v>
      </c>
      <c r="J41" s="1009"/>
      <c r="K41" s="1009"/>
      <c r="L41" s="1166" t="s">
        <v>314</v>
      </c>
      <c r="M41" s="1009"/>
      <c r="N41" s="1009"/>
      <c r="O41" s="1166"/>
      <c r="P41" s="1009"/>
      <c r="Q41" s="1166"/>
      <c r="R41" s="1009"/>
      <c r="S41" s="1167" t="s">
        <v>36</v>
      </c>
      <c r="T41" s="1009"/>
      <c r="U41" s="1009"/>
      <c r="V41" s="1009"/>
      <c r="W41" s="1009"/>
      <c r="X41" s="1009"/>
      <c r="Y41" s="1009"/>
      <c r="Z41" s="1009"/>
      <c r="AA41" s="1166" t="s">
        <v>305</v>
      </c>
      <c r="AB41" s="1009"/>
      <c r="AC41" s="1009"/>
      <c r="AD41" s="1009"/>
      <c r="AE41" s="1009"/>
      <c r="AF41" s="1166" t="s">
        <v>306</v>
      </c>
      <c r="AG41" s="1009"/>
      <c r="AH41" s="1009"/>
      <c r="AI41" s="531" t="s">
        <v>85</v>
      </c>
      <c r="AJ41" s="1168" t="s">
        <v>307</v>
      </c>
      <c r="AK41" s="1009"/>
      <c r="AL41" s="1009"/>
      <c r="AM41" s="1009"/>
      <c r="AN41" s="1009"/>
      <c r="AO41" s="1009"/>
      <c r="AP41" s="530">
        <v>5180000000</v>
      </c>
      <c r="AQ41" s="590">
        <v>0</v>
      </c>
      <c r="AR41" s="530">
        <v>180000000</v>
      </c>
      <c r="AS41" s="529">
        <v>0</v>
      </c>
      <c r="AT41" s="589">
        <v>402414802</v>
      </c>
      <c r="AU41" s="530">
        <v>-402414802</v>
      </c>
      <c r="AV41" s="589">
        <v>402414802</v>
      </c>
      <c r="AW41" s="529">
        <v>0</v>
      </c>
      <c r="AX41" s="589">
        <v>402414802</v>
      </c>
      <c r="AY41" s="529">
        <v>0</v>
      </c>
      <c r="AZ41" s="530">
        <v>402414802</v>
      </c>
      <c r="BA41" s="529">
        <v>0</v>
      </c>
      <c r="BB41" s="529">
        <v>0</v>
      </c>
    </row>
    <row r="42" spans="1:54" hidden="1" x14ac:dyDescent="0.25">
      <c r="A42" s="1166" t="s">
        <v>34</v>
      </c>
      <c r="B42" s="1009"/>
      <c r="C42" s="1166" t="s">
        <v>311</v>
      </c>
      <c r="D42" s="1009"/>
      <c r="E42" s="1166" t="s">
        <v>312</v>
      </c>
      <c r="F42" s="1009"/>
      <c r="G42" s="1166" t="s">
        <v>311</v>
      </c>
      <c r="H42" s="1009"/>
      <c r="I42" s="1166" t="s">
        <v>311</v>
      </c>
      <c r="J42" s="1009"/>
      <c r="K42" s="1009"/>
      <c r="L42" s="1166" t="s">
        <v>315</v>
      </c>
      <c r="M42" s="1009"/>
      <c r="N42" s="1009"/>
      <c r="O42" s="1166"/>
      <c r="P42" s="1009"/>
      <c r="Q42" s="1166"/>
      <c r="R42" s="1009"/>
      <c r="S42" s="1167" t="s">
        <v>37</v>
      </c>
      <c r="T42" s="1009"/>
      <c r="U42" s="1009"/>
      <c r="V42" s="1009"/>
      <c r="W42" s="1009"/>
      <c r="X42" s="1009"/>
      <c r="Y42" s="1009"/>
      <c r="Z42" s="1009"/>
      <c r="AA42" s="1166" t="s">
        <v>305</v>
      </c>
      <c r="AB42" s="1009"/>
      <c r="AC42" s="1009"/>
      <c r="AD42" s="1009"/>
      <c r="AE42" s="1009"/>
      <c r="AF42" s="1166" t="s">
        <v>306</v>
      </c>
      <c r="AG42" s="1009"/>
      <c r="AH42" s="1009"/>
      <c r="AI42" s="531" t="s">
        <v>85</v>
      </c>
      <c r="AJ42" s="1168" t="s">
        <v>307</v>
      </c>
      <c r="AK42" s="1009"/>
      <c r="AL42" s="1009"/>
      <c r="AM42" s="1009"/>
      <c r="AN42" s="1009"/>
      <c r="AO42" s="1009"/>
      <c r="AP42" s="530">
        <v>1020000000</v>
      </c>
      <c r="AQ42" s="590">
        <v>0</v>
      </c>
      <c r="AR42" s="530">
        <v>20000000</v>
      </c>
      <c r="AS42" s="529">
        <v>0</v>
      </c>
      <c r="AT42" s="589">
        <v>110499623</v>
      </c>
      <c r="AU42" s="530">
        <v>-110499623</v>
      </c>
      <c r="AV42" s="589">
        <v>110499623</v>
      </c>
      <c r="AW42" s="529">
        <v>0</v>
      </c>
      <c r="AX42" s="589">
        <v>110499623</v>
      </c>
      <c r="AY42" s="529">
        <v>0</v>
      </c>
      <c r="AZ42" s="530">
        <v>110499623</v>
      </c>
      <c r="BA42" s="529">
        <v>0</v>
      </c>
      <c r="BB42" s="530">
        <v>23826682</v>
      </c>
    </row>
    <row r="43" spans="1:54" hidden="1" x14ac:dyDescent="0.25">
      <c r="A43" s="1170" t="s">
        <v>34</v>
      </c>
      <c r="B43" s="1009"/>
      <c r="C43" s="1170" t="s">
        <v>311</v>
      </c>
      <c r="D43" s="1009"/>
      <c r="E43" s="1170" t="s">
        <v>312</v>
      </c>
      <c r="F43" s="1009"/>
      <c r="G43" s="1170" t="s">
        <v>311</v>
      </c>
      <c r="H43" s="1009"/>
      <c r="I43" s="1170" t="s">
        <v>315</v>
      </c>
      <c r="J43" s="1009"/>
      <c r="K43" s="1009"/>
      <c r="L43" s="1170"/>
      <c r="M43" s="1009"/>
      <c r="N43" s="1009"/>
      <c r="O43" s="1170"/>
      <c r="P43" s="1009"/>
      <c r="Q43" s="1170"/>
      <c r="R43" s="1009"/>
      <c r="S43" s="1169" t="s">
        <v>219</v>
      </c>
      <c r="T43" s="1009"/>
      <c r="U43" s="1009"/>
      <c r="V43" s="1009"/>
      <c r="W43" s="1009"/>
      <c r="X43" s="1009"/>
      <c r="Y43" s="1009"/>
      <c r="Z43" s="1009"/>
      <c r="AA43" s="1170" t="s">
        <v>305</v>
      </c>
      <c r="AB43" s="1009"/>
      <c r="AC43" s="1009"/>
      <c r="AD43" s="1009"/>
      <c r="AE43" s="1009"/>
      <c r="AF43" s="1170" t="s">
        <v>306</v>
      </c>
      <c r="AG43" s="1009"/>
      <c r="AH43" s="1009"/>
      <c r="AI43" s="534" t="s">
        <v>85</v>
      </c>
      <c r="AJ43" s="1171" t="s">
        <v>307</v>
      </c>
      <c r="AK43" s="1009"/>
      <c r="AL43" s="1009"/>
      <c r="AM43" s="1009"/>
      <c r="AN43" s="1009"/>
      <c r="AO43" s="1009"/>
      <c r="AP43" s="533">
        <v>1525000000</v>
      </c>
      <c r="AQ43" s="587">
        <v>0</v>
      </c>
      <c r="AR43" s="532">
        <v>0</v>
      </c>
      <c r="AS43" s="532">
        <v>0</v>
      </c>
      <c r="AT43" s="586">
        <v>144455025</v>
      </c>
      <c r="AU43" s="533">
        <v>-144455025</v>
      </c>
      <c r="AV43" s="586">
        <v>144455025</v>
      </c>
      <c r="AW43" s="532">
        <v>0</v>
      </c>
      <c r="AX43" s="586">
        <v>144455025</v>
      </c>
      <c r="AY43" s="532">
        <v>0</v>
      </c>
      <c r="AZ43" s="533">
        <v>144455025</v>
      </c>
      <c r="BA43" s="532">
        <v>0</v>
      </c>
      <c r="BB43" s="532">
        <v>0</v>
      </c>
    </row>
    <row r="44" spans="1:54" hidden="1" x14ac:dyDescent="0.25">
      <c r="A44" s="1166" t="s">
        <v>34</v>
      </c>
      <c r="B44" s="1009"/>
      <c r="C44" s="1166" t="s">
        <v>311</v>
      </c>
      <c r="D44" s="1009"/>
      <c r="E44" s="1166" t="s">
        <v>312</v>
      </c>
      <c r="F44" s="1009"/>
      <c r="G44" s="1166" t="s">
        <v>311</v>
      </c>
      <c r="H44" s="1009"/>
      <c r="I44" s="1166" t="s">
        <v>315</v>
      </c>
      <c r="J44" s="1009"/>
      <c r="K44" s="1009"/>
      <c r="L44" s="1166" t="s">
        <v>314</v>
      </c>
      <c r="M44" s="1009"/>
      <c r="N44" s="1009"/>
      <c r="O44" s="1166"/>
      <c r="P44" s="1009"/>
      <c r="Q44" s="1166"/>
      <c r="R44" s="1009"/>
      <c r="S44" s="1167" t="s">
        <v>38</v>
      </c>
      <c r="T44" s="1009"/>
      <c r="U44" s="1009"/>
      <c r="V44" s="1009"/>
      <c r="W44" s="1009"/>
      <c r="X44" s="1009"/>
      <c r="Y44" s="1009"/>
      <c r="Z44" s="1009"/>
      <c r="AA44" s="1166" t="s">
        <v>305</v>
      </c>
      <c r="AB44" s="1009"/>
      <c r="AC44" s="1009"/>
      <c r="AD44" s="1009"/>
      <c r="AE44" s="1009"/>
      <c r="AF44" s="1166" t="s">
        <v>306</v>
      </c>
      <c r="AG44" s="1009"/>
      <c r="AH44" s="1009"/>
      <c r="AI44" s="531" t="s">
        <v>85</v>
      </c>
      <c r="AJ44" s="1168" t="s">
        <v>307</v>
      </c>
      <c r="AK44" s="1009"/>
      <c r="AL44" s="1009"/>
      <c r="AM44" s="1009"/>
      <c r="AN44" s="1009"/>
      <c r="AO44" s="1009"/>
      <c r="AP44" s="530">
        <v>1525000000</v>
      </c>
      <c r="AQ44" s="590">
        <v>0</v>
      </c>
      <c r="AR44" s="529">
        <v>0</v>
      </c>
      <c r="AS44" s="529">
        <v>0</v>
      </c>
      <c r="AT44" s="589">
        <v>144455025</v>
      </c>
      <c r="AU44" s="530">
        <v>-144455025</v>
      </c>
      <c r="AV44" s="589">
        <v>144455025</v>
      </c>
      <c r="AW44" s="529">
        <v>0</v>
      </c>
      <c r="AX44" s="589">
        <v>144455025</v>
      </c>
      <c r="AY44" s="529">
        <v>0</v>
      </c>
      <c r="AZ44" s="530">
        <v>144455025</v>
      </c>
      <c r="BA44" s="529">
        <v>0</v>
      </c>
      <c r="BB44" s="529">
        <v>0</v>
      </c>
    </row>
    <row r="45" spans="1:54" hidden="1" x14ac:dyDescent="0.25">
      <c r="A45" s="1170" t="s">
        <v>34</v>
      </c>
      <c r="B45" s="1009"/>
      <c r="C45" s="1170" t="s">
        <v>311</v>
      </c>
      <c r="D45" s="1009"/>
      <c r="E45" s="1170" t="s">
        <v>312</v>
      </c>
      <c r="F45" s="1009"/>
      <c r="G45" s="1170" t="s">
        <v>311</v>
      </c>
      <c r="H45" s="1009"/>
      <c r="I45" s="1170" t="s">
        <v>316</v>
      </c>
      <c r="J45" s="1009"/>
      <c r="K45" s="1009"/>
      <c r="L45" s="1170"/>
      <c r="M45" s="1009"/>
      <c r="N45" s="1009"/>
      <c r="O45" s="1170"/>
      <c r="P45" s="1009"/>
      <c r="Q45" s="1170"/>
      <c r="R45" s="1009"/>
      <c r="S45" s="1169" t="s">
        <v>221</v>
      </c>
      <c r="T45" s="1009"/>
      <c r="U45" s="1009"/>
      <c r="V45" s="1009"/>
      <c r="W45" s="1009"/>
      <c r="X45" s="1009"/>
      <c r="Y45" s="1009"/>
      <c r="Z45" s="1009"/>
      <c r="AA45" s="1170" t="s">
        <v>305</v>
      </c>
      <c r="AB45" s="1009"/>
      <c r="AC45" s="1009"/>
      <c r="AD45" s="1009"/>
      <c r="AE45" s="1009"/>
      <c r="AF45" s="1170" t="s">
        <v>306</v>
      </c>
      <c r="AG45" s="1009"/>
      <c r="AH45" s="1009"/>
      <c r="AI45" s="534" t="s">
        <v>85</v>
      </c>
      <c r="AJ45" s="1171" t="s">
        <v>307</v>
      </c>
      <c r="AK45" s="1009"/>
      <c r="AL45" s="1009"/>
      <c r="AM45" s="1009"/>
      <c r="AN45" s="1009"/>
      <c r="AO45" s="1009"/>
      <c r="AP45" s="533">
        <v>24015000000</v>
      </c>
      <c r="AQ45" s="587">
        <v>0</v>
      </c>
      <c r="AR45" s="532">
        <v>0</v>
      </c>
      <c r="AS45" s="532">
        <v>0</v>
      </c>
      <c r="AT45" s="586">
        <v>5122296588</v>
      </c>
      <c r="AU45" s="533">
        <v>-5122296588</v>
      </c>
      <c r="AV45" s="586">
        <v>5122296588</v>
      </c>
      <c r="AW45" s="532">
        <v>0</v>
      </c>
      <c r="AX45" s="586">
        <v>5122296588</v>
      </c>
      <c r="AY45" s="532">
        <v>0</v>
      </c>
      <c r="AZ45" s="533">
        <v>5122296588</v>
      </c>
      <c r="BA45" s="532">
        <v>0</v>
      </c>
      <c r="BB45" s="532">
        <v>0</v>
      </c>
    </row>
    <row r="46" spans="1:54" hidden="1" x14ac:dyDescent="0.25">
      <c r="A46" s="1166" t="s">
        <v>34</v>
      </c>
      <c r="B46" s="1009"/>
      <c r="C46" s="1166" t="s">
        <v>311</v>
      </c>
      <c r="D46" s="1009"/>
      <c r="E46" s="1166" t="s">
        <v>312</v>
      </c>
      <c r="F46" s="1009"/>
      <c r="G46" s="1166" t="s">
        <v>311</v>
      </c>
      <c r="H46" s="1009"/>
      <c r="I46" s="1166" t="s">
        <v>316</v>
      </c>
      <c r="J46" s="1009"/>
      <c r="K46" s="1009"/>
      <c r="L46" s="1166" t="s">
        <v>311</v>
      </c>
      <c r="M46" s="1009"/>
      <c r="N46" s="1009"/>
      <c r="O46" s="1166"/>
      <c r="P46" s="1009"/>
      <c r="Q46" s="1166"/>
      <c r="R46" s="1009"/>
      <c r="S46" s="1167" t="s">
        <v>39</v>
      </c>
      <c r="T46" s="1009"/>
      <c r="U46" s="1009"/>
      <c r="V46" s="1009"/>
      <c r="W46" s="1009"/>
      <c r="X46" s="1009"/>
      <c r="Y46" s="1009"/>
      <c r="Z46" s="1009"/>
      <c r="AA46" s="1166" t="s">
        <v>305</v>
      </c>
      <c r="AB46" s="1009"/>
      <c r="AC46" s="1009"/>
      <c r="AD46" s="1009"/>
      <c r="AE46" s="1009"/>
      <c r="AF46" s="1166" t="s">
        <v>306</v>
      </c>
      <c r="AG46" s="1009"/>
      <c r="AH46" s="1009"/>
      <c r="AI46" s="531" t="s">
        <v>85</v>
      </c>
      <c r="AJ46" s="1168" t="s">
        <v>307</v>
      </c>
      <c r="AK46" s="1009"/>
      <c r="AL46" s="1009"/>
      <c r="AM46" s="1009"/>
      <c r="AN46" s="1009"/>
      <c r="AO46" s="1009"/>
      <c r="AP46" s="530">
        <v>3150962889</v>
      </c>
      <c r="AQ46" s="590">
        <v>0</v>
      </c>
      <c r="AR46" s="529">
        <v>0</v>
      </c>
      <c r="AS46" s="529">
        <v>0</v>
      </c>
      <c r="AT46" s="589">
        <v>295060203</v>
      </c>
      <c r="AU46" s="530">
        <v>-295060203</v>
      </c>
      <c r="AV46" s="589">
        <v>295060203</v>
      </c>
      <c r="AW46" s="529">
        <v>0</v>
      </c>
      <c r="AX46" s="589">
        <v>295060203</v>
      </c>
      <c r="AY46" s="529">
        <v>0</v>
      </c>
      <c r="AZ46" s="530">
        <v>295060203</v>
      </c>
      <c r="BA46" s="529">
        <v>0</v>
      </c>
      <c r="BB46" s="529">
        <v>0</v>
      </c>
    </row>
    <row r="47" spans="1:54" hidden="1" x14ac:dyDescent="0.25">
      <c r="A47" s="1166" t="s">
        <v>34</v>
      </c>
      <c r="B47" s="1009"/>
      <c r="C47" s="1166" t="s">
        <v>311</v>
      </c>
      <c r="D47" s="1009"/>
      <c r="E47" s="1166" t="s">
        <v>312</v>
      </c>
      <c r="F47" s="1009"/>
      <c r="G47" s="1166" t="s">
        <v>311</v>
      </c>
      <c r="H47" s="1009"/>
      <c r="I47" s="1166" t="s">
        <v>316</v>
      </c>
      <c r="J47" s="1009"/>
      <c r="K47" s="1009"/>
      <c r="L47" s="1166" t="s">
        <v>314</v>
      </c>
      <c r="M47" s="1009"/>
      <c r="N47" s="1009"/>
      <c r="O47" s="1166"/>
      <c r="P47" s="1009"/>
      <c r="Q47" s="1166"/>
      <c r="R47" s="1009"/>
      <c r="S47" s="1167" t="s">
        <v>40</v>
      </c>
      <c r="T47" s="1009"/>
      <c r="U47" s="1009"/>
      <c r="V47" s="1009"/>
      <c r="W47" s="1009"/>
      <c r="X47" s="1009"/>
      <c r="Y47" s="1009"/>
      <c r="Z47" s="1009"/>
      <c r="AA47" s="1166" t="s">
        <v>305</v>
      </c>
      <c r="AB47" s="1009"/>
      <c r="AC47" s="1009"/>
      <c r="AD47" s="1009"/>
      <c r="AE47" s="1009"/>
      <c r="AF47" s="1166" t="s">
        <v>306</v>
      </c>
      <c r="AG47" s="1009"/>
      <c r="AH47" s="1009"/>
      <c r="AI47" s="531" t="s">
        <v>85</v>
      </c>
      <c r="AJ47" s="1168" t="s">
        <v>307</v>
      </c>
      <c r="AK47" s="1009"/>
      <c r="AL47" s="1009"/>
      <c r="AM47" s="1009"/>
      <c r="AN47" s="1009"/>
      <c r="AO47" s="1009"/>
      <c r="AP47" s="530">
        <v>2597340556</v>
      </c>
      <c r="AQ47" s="590">
        <v>0</v>
      </c>
      <c r="AR47" s="529">
        <v>0</v>
      </c>
      <c r="AS47" s="529">
        <v>0</v>
      </c>
      <c r="AT47" s="589">
        <v>240582422</v>
      </c>
      <c r="AU47" s="530">
        <v>-240582422</v>
      </c>
      <c r="AV47" s="589">
        <v>240582422</v>
      </c>
      <c r="AW47" s="529">
        <v>0</v>
      </c>
      <c r="AX47" s="589">
        <v>240582422</v>
      </c>
      <c r="AY47" s="529">
        <v>0</v>
      </c>
      <c r="AZ47" s="530">
        <v>240582422</v>
      </c>
      <c r="BA47" s="529">
        <v>0</v>
      </c>
      <c r="BB47" s="529">
        <v>0</v>
      </c>
    </row>
    <row r="48" spans="1:54" hidden="1" x14ac:dyDescent="0.25">
      <c r="A48" s="1166" t="s">
        <v>34</v>
      </c>
      <c r="B48" s="1009"/>
      <c r="C48" s="1166" t="s">
        <v>311</v>
      </c>
      <c r="D48" s="1009"/>
      <c r="E48" s="1166" t="s">
        <v>312</v>
      </c>
      <c r="F48" s="1009"/>
      <c r="G48" s="1166" t="s">
        <v>311</v>
      </c>
      <c r="H48" s="1009"/>
      <c r="I48" s="1166" t="s">
        <v>316</v>
      </c>
      <c r="J48" s="1009"/>
      <c r="K48" s="1009"/>
      <c r="L48" s="1166" t="s">
        <v>317</v>
      </c>
      <c r="M48" s="1009"/>
      <c r="N48" s="1009"/>
      <c r="O48" s="1166"/>
      <c r="P48" s="1009"/>
      <c r="Q48" s="1166"/>
      <c r="R48" s="1009"/>
      <c r="S48" s="1167" t="s">
        <v>41</v>
      </c>
      <c r="T48" s="1009"/>
      <c r="U48" s="1009"/>
      <c r="V48" s="1009"/>
      <c r="W48" s="1009"/>
      <c r="X48" s="1009"/>
      <c r="Y48" s="1009"/>
      <c r="Z48" s="1009"/>
      <c r="AA48" s="1166" t="s">
        <v>305</v>
      </c>
      <c r="AB48" s="1009"/>
      <c r="AC48" s="1009"/>
      <c r="AD48" s="1009"/>
      <c r="AE48" s="1009"/>
      <c r="AF48" s="1166" t="s">
        <v>306</v>
      </c>
      <c r="AG48" s="1009"/>
      <c r="AH48" s="1009"/>
      <c r="AI48" s="531" t="s">
        <v>85</v>
      </c>
      <c r="AJ48" s="1168" t="s">
        <v>307</v>
      </c>
      <c r="AK48" s="1009"/>
      <c r="AL48" s="1009"/>
      <c r="AM48" s="1009"/>
      <c r="AN48" s="1009"/>
      <c r="AO48" s="1009"/>
      <c r="AP48" s="530">
        <v>4253886505</v>
      </c>
      <c r="AQ48" s="590">
        <v>0</v>
      </c>
      <c r="AR48" s="529">
        <v>0</v>
      </c>
      <c r="AS48" s="529">
        <v>0</v>
      </c>
      <c r="AT48" s="589">
        <v>4097223893</v>
      </c>
      <c r="AU48" s="530">
        <v>-4097223893</v>
      </c>
      <c r="AV48" s="589">
        <v>4097223893</v>
      </c>
      <c r="AW48" s="529">
        <v>0</v>
      </c>
      <c r="AX48" s="589">
        <v>4097223893</v>
      </c>
      <c r="AY48" s="529">
        <v>0</v>
      </c>
      <c r="AZ48" s="530">
        <v>4097223893</v>
      </c>
      <c r="BA48" s="529">
        <v>0</v>
      </c>
      <c r="BB48" s="529">
        <v>0</v>
      </c>
    </row>
    <row r="49" spans="1:54" hidden="1" x14ac:dyDescent="0.25">
      <c r="A49" s="1166" t="s">
        <v>34</v>
      </c>
      <c r="B49" s="1009"/>
      <c r="C49" s="1166" t="s">
        <v>311</v>
      </c>
      <c r="D49" s="1009"/>
      <c r="E49" s="1166" t="s">
        <v>312</v>
      </c>
      <c r="F49" s="1009"/>
      <c r="G49" s="1166" t="s">
        <v>311</v>
      </c>
      <c r="H49" s="1009"/>
      <c r="I49" s="1166" t="s">
        <v>316</v>
      </c>
      <c r="J49" s="1009"/>
      <c r="K49" s="1009"/>
      <c r="L49" s="1166" t="s">
        <v>318</v>
      </c>
      <c r="M49" s="1009"/>
      <c r="N49" s="1009"/>
      <c r="O49" s="1166"/>
      <c r="P49" s="1009"/>
      <c r="Q49" s="1166"/>
      <c r="R49" s="1009"/>
      <c r="S49" s="1167" t="s">
        <v>42</v>
      </c>
      <c r="T49" s="1009"/>
      <c r="U49" s="1009"/>
      <c r="V49" s="1009"/>
      <c r="W49" s="1009"/>
      <c r="X49" s="1009"/>
      <c r="Y49" s="1009"/>
      <c r="Z49" s="1009"/>
      <c r="AA49" s="1166" t="s">
        <v>305</v>
      </c>
      <c r="AB49" s="1009"/>
      <c r="AC49" s="1009"/>
      <c r="AD49" s="1009"/>
      <c r="AE49" s="1009"/>
      <c r="AF49" s="1166" t="s">
        <v>306</v>
      </c>
      <c r="AG49" s="1009"/>
      <c r="AH49" s="1009"/>
      <c r="AI49" s="531" t="s">
        <v>85</v>
      </c>
      <c r="AJ49" s="1168" t="s">
        <v>307</v>
      </c>
      <c r="AK49" s="1009"/>
      <c r="AL49" s="1009"/>
      <c r="AM49" s="1009"/>
      <c r="AN49" s="1009"/>
      <c r="AO49" s="1009"/>
      <c r="AP49" s="530">
        <v>4008125026</v>
      </c>
      <c r="AQ49" s="590">
        <v>0</v>
      </c>
      <c r="AR49" s="529">
        <v>0</v>
      </c>
      <c r="AS49" s="529">
        <v>0</v>
      </c>
      <c r="AT49" s="589">
        <v>286310237</v>
      </c>
      <c r="AU49" s="530">
        <v>-286310237</v>
      </c>
      <c r="AV49" s="589">
        <v>286310237</v>
      </c>
      <c r="AW49" s="529">
        <v>0</v>
      </c>
      <c r="AX49" s="589">
        <v>286310237</v>
      </c>
      <c r="AY49" s="529">
        <v>0</v>
      </c>
      <c r="AZ49" s="530">
        <v>286310237</v>
      </c>
      <c r="BA49" s="529">
        <v>0</v>
      </c>
      <c r="BB49" s="529">
        <v>0</v>
      </c>
    </row>
    <row r="50" spans="1:54" hidden="1" x14ac:dyDescent="0.25">
      <c r="A50" s="1166" t="s">
        <v>34</v>
      </c>
      <c r="B50" s="1009"/>
      <c r="C50" s="1166" t="s">
        <v>311</v>
      </c>
      <c r="D50" s="1009"/>
      <c r="E50" s="1166" t="s">
        <v>312</v>
      </c>
      <c r="F50" s="1009"/>
      <c r="G50" s="1166" t="s">
        <v>311</v>
      </c>
      <c r="H50" s="1009"/>
      <c r="I50" s="1166" t="s">
        <v>316</v>
      </c>
      <c r="J50" s="1009"/>
      <c r="K50" s="1009"/>
      <c r="L50" s="1166" t="s">
        <v>43</v>
      </c>
      <c r="M50" s="1009"/>
      <c r="N50" s="1009"/>
      <c r="O50" s="1166"/>
      <c r="P50" s="1009"/>
      <c r="Q50" s="1166"/>
      <c r="R50" s="1009"/>
      <c r="S50" s="1167" t="s">
        <v>44</v>
      </c>
      <c r="T50" s="1009"/>
      <c r="U50" s="1009"/>
      <c r="V50" s="1009"/>
      <c r="W50" s="1009"/>
      <c r="X50" s="1009"/>
      <c r="Y50" s="1009"/>
      <c r="Z50" s="1009"/>
      <c r="AA50" s="1166" t="s">
        <v>305</v>
      </c>
      <c r="AB50" s="1009"/>
      <c r="AC50" s="1009"/>
      <c r="AD50" s="1009"/>
      <c r="AE50" s="1009"/>
      <c r="AF50" s="1166" t="s">
        <v>306</v>
      </c>
      <c r="AG50" s="1009"/>
      <c r="AH50" s="1009"/>
      <c r="AI50" s="531" t="s">
        <v>85</v>
      </c>
      <c r="AJ50" s="1168" t="s">
        <v>307</v>
      </c>
      <c r="AK50" s="1009"/>
      <c r="AL50" s="1009"/>
      <c r="AM50" s="1009"/>
      <c r="AN50" s="1009"/>
      <c r="AO50" s="1009"/>
      <c r="AP50" s="530">
        <v>7990939236</v>
      </c>
      <c r="AQ50" s="590">
        <v>0</v>
      </c>
      <c r="AR50" s="529">
        <v>0</v>
      </c>
      <c r="AS50" s="529">
        <v>0</v>
      </c>
      <c r="AT50" s="589">
        <v>16979341</v>
      </c>
      <c r="AU50" s="530">
        <v>-16979341</v>
      </c>
      <c r="AV50" s="589">
        <v>16979341</v>
      </c>
      <c r="AW50" s="529">
        <v>0</v>
      </c>
      <c r="AX50" s="589">
        <v>16979341</v>
      </c>
      <c r="AY50" s="529">
        <v>0</v>
      </c>
      <c r="AZ50" s="530">
        <v>16979341</v>
      </c>
      <c r="BA50" s="529">
        <v>0</v>
      </c>
      <c r="BB50" s="529">
        <v>0</v>
      </c>
    </row>
    <row r="51" spans="1:54" hidden="1" x14ac:dyDescent="0.25">
      <c r="A51" s="1166" t="s">
        <v>34</v>
      </c>
      <c r="B51" s="1009"/>
      <c r="C51" s="1166" t="s">
        <v>311</v>
      </c>
      <c r="D51" s="1009"/>
      <c r="E51" s="1166" t="s">
        <v>312</v>
      </c>
      <c r="F51" s="1009"/>
      <c r="G51" s="1166" t="s">
        <v>311</v>
      </c>
      <c r="H51" s="1009"/>
      <c r="I51" s="1166" t="s">
        <v>316</v>
      </c>
      <c r="J51" s="1009"/>
      <c r="K51" s="1009"/>
      <c r="L51" s="1166" t="s">
        <v>319</v>
      </c>
      <c r="M51" s="1009"/>
      <c r="N51" s="1009"/>
      <c r="O51" s="1166"/>
      <c r="P51" s="1009"/>
      <c r="Q51" s="1166"/>
      <c r="R51" s="1009"/>
      <c r="S51" s="1167" t="s">
        <v>45</v>
      </c>
      <c r="T51" s="1009"/>
      <c r="U51" s="1009"/>
      <c r="V51" s="1009"/>
      <c r="W51" s="1009"/>
      <c r="X51" s="1009"/>
      <c r="Y51" s="1009"/>
      <c r="Z51" s="1009"/>
      <c r="AA51" s="1166" t="s">
        <v>305</v>
      </c>
      <c r="AB51" s="1009"/>
      <c r="AC51" s="1009"/>
      <c r="AD51" s="1009"/>
      <c r="AE51" s="1009"/>
      <c r="AF51" s="1166" t="s">
        <v>306</v>
      </c>
      <c r="AG51" s="1009"/>
      <c r="AH51" s="1009"/>
      <c r="AI51" s="531" t="s">
        <v>85</v>
      </c>
      <c r="AJ51" s="1168" t="s">
        <v>307</v>
      </c>
      <c r="AK51" s="1009"/>
      <c r="AL51" s="1009"/>
      <c r="AM51" s="1009"/>
      <c r="AN51" s="1009"/>
      <c r="AO51" s="1009"/>
      <c r="AP51" s="530">
        <v>2013745788</v>
      </c>
      <c r="AQ51" s="590">
        <v>0</v>
      </c>
      <c r="AR51" s="529">
        <v>0</v>
      </c>
      <c r="AS51" s="529">
        <v>0</v>
      </c>
      <c r="AT51" s="589">
        <v>186140492</v>
      </c>
      <c r="AU51" s="530">
        <v>-186140492</v>
      </c>
      <c r="AV51" s="589">
        <v>186140492</v>
      </c>
      <c r="AW51" s="529">
        <v>0</v>
      </c>
      <c r="AX51" s="589">
        <v>186140492</v>
      </c>
      <c r="AY51" s="529">
        <v>0</v>
      </c>
      <c r="AZ51" s="530">
        <v>186140492</v>
      </c>
      <c r="BA51" s="529">
        <v>0</v>
      </c>
      <c r="BB51" s="529">
        <v>0</v>
      </c>
    </row>
    <row r="52" spans="1:54" hidden="1" x14ac:dyDescent="0.25">
      <c r="A52" s="1170" t="s">
        <v>34</v>
      </c>
      <c r="B52" s="1009"/>
      <c r="C52" s="1170" t="s">
        <v>311</v>
      </c>
      <c r="D52" s="1009"/>
      <c r="E52" s="1170" t="s">
        <v>312</v>
      </c>
      <c r="F52" s="1009"/>
      <c r="G52" s="1170" t="s">
        <v>311</v>
      </c>
      <c r="H52" s="1009"/>
      <c r="I52" s="1170" t="s">
        <v>320</v>
      </c>
      <c r="J52" s="1009"/>
      <c r="K52" s="1009"/>
      <c r="L52" s="1170"/>
      <c r="M52" s="1009"/>
      <c r="N52" s="1009"/>
      <c r="O52" s="1170"/>
      <c r="P52" s="1009"/>
      <c r="Q52" s="1170"/>
      <c r="R52" s="1009"/>
      <c r="S52" s="1169" t="s">
        <v>222</v>
      </c>
      <c r="T52" s="1009"/>
      <c r="U52" s="1009"/>
      <c r="V52" s="1009"/>
      <c r="W52" s="1009"/>
      <c r="X52" s="1009"/>
      <c r="Y52" s="1009"/>
      <c r="Z52" s="1009"/>
      <c r="AA52" s="1170" t="s">
        <v>305</v>
      </c>
      <c r="AB52" s="1009"/>
      <c r="AC52" s="1009"/>
      <c r="AD52" s="1009"/>
      <c r="AE52" s="1009"/>
      <c r="AF52" s="1170" t="s">
        <v>306</v>
      </c>
      <c r="AG52" s="1009"/>
      <c r="AH52" s="1009"/>
      <c r="AI52" s="534" t="s">
        <v>85</v>
      </c>
      <c r="AJ52" s="1171" t="s">
        <v>307</v>
      </c>
      <c r="AK52" s="1009"/>
      <c r="AL52" s="1009"/>
      <c r="AM52" s="1009"/>
      <c r="AN52" s="1009"/>
      <c r="AO52" s="1009"/>
      <c r="AP52" s="533">
        <v>572000000</v>
      </c>
      <c r="AQ52" s="587">
        <v>0</v>
      </c>
      <c r="AR52" s="532">
        <v>0</v>
      </c>
      <c r="AS52" s="532">
        <v>0</v>
      </c>
      <c r="AT52" s="586">
        <v>48385587</v>
      </c>
      <c r="AU52" s="533">
        <v>-48385587</v>
      </c>
      <c r="AV52" s="586">
        <v>48385587</v>
      </c>
      <c r="AW52" s="532">
        <v>0</v>
      </c>
      <c r="AX52" s="586">
        <v>48385587</v>
      </c>
      <c r="AY52" s="532">
        <v>0</v>
      </c>
      <c r="AZ52" s="533">
        <v>48385587</v>
      </c>
      <c r="BA52" s="532">
        <v>0</v>
      </c>
      <c r="BB52" s="532">
        <v>0</v>
      </c>
    </row>
    <row r="53" spans="1:54" hidden="1" x14ac:dyDescent="0.25">
      <c r="A53" s="1166" t="s">
        <v>34</v>
      </c>
      <c r="B53" s="1009"/>
      <c r="C53" s="1166" t="s">
        <v>311</v>
      </c>
      <c r="D53" s="1009"/>
      <c r="E53" s="1166" t="s">
        <v>312</v>
      </c>
      <c r="F53" s="1009"/>
      <c r="G53" s="1166" t="s">
        <v>311</v>
      </c>
      <c r="H53" s="1009"/>
      <c r="I53" s="1166" t="s">
        <v>320</v>
      </c>
      <c r="J53" s="1009"/>
      <c r="K53" s="1009"/>
      <c r="L53" s="1166" t="s">
        <v>311</v>
      </c>
      <c r="M53" s="1009"/>
      <c r="N53" s="1009"/>
      <c r="O53" s="1166"/>
      <c r="P53" s="1009"/>
      <c r="Q53" s="1166"/>
      <c r="R53" s="1009"/>
      <c r="S53" s="1167" t="s">
        <v>46</v>
      </c>
      <c r="T53" s="1009"/>
      <c r="U53" s="1009"/>
      <c r="V53" s="1009"/>
      <c r="W53" s="1009"/>
      <c r="X53" s="1009"/>
      <c r="Y53" s="1009"/>
      <c r="Z53" s="1009"/>
      <c r="AA53" s="1166" t="s">
        <v>305</v>
      </c>
      <c r="AB53" s="1009"/>
      <c r="AC53" s="1009"/>
      <c r="AD53" s="1009"/>
      <c r="AE53" s="1009"/>
      <c r="AF53" s="1166" t="s">
        <v>306</v>
      </c>
      <c r="AG53" s="1009"/>
      <c r="AH53" s="1009"/>
      <c r="AI53" s="531" t="s">
        <v>85</v>
      </c>
      <c r="AJ53" s="1168" t="s">
        <v>307</v>
      </c>
      <c r="AK53" s="1009"/>
      <c r="AL53" s="1009"/>
      <c r="AM53" s="1009"/>
      <c r="AN53" s="1009"/>
      <c r="AO53" s="1009"/>
      <c r="AP53" s="530">
        <v>300000000</v>
      </c>
      <c r="AQ53" s="590">
        <v>0</v>
      </c>
      <c r="AR53" s="529">
        <v>0</v>
      </c>
      <c r="AS53" s="529">
        <v>0</v>
      </c>
      <c r="AT53" s="589">
        <v>30878738</v>
      </c>
      <c r="AU53" s="530">
        <v>-30878738</v>
      </c>
      <c r="AV53" s="589">
        <v>30878738</v>
      </c>
      <c r="AW53" s="529">
        <v>0</v>
      </c>
      <c r="AX53" s="589">
        <v>30878738</v>
      </c>
      <c r="AY53" s="529">
        <v>0</v>
      </c>
      <c r="AZ53" s="530">
        <v>30878738</v>
      </c>
      <c r="BA53" s="529">
        <v>0</v>
      </c>
      <c r="BB53" s="529">
        <v>0</v>
      </c>
    </row>
    <row r="54" spans="1:54" hidden="1" x14ac:dyDescent="0.25">
      <c r="A54" s="1166" t="s">
        <v>34</v>
      </c>
      <c r="B54" s="1009"/>
      <c r="C54" s="1166" t="s">
        <v>311</v>
      </c>
      <c r="D54" s="1009"/>
      <c r="E54" s="1166" t="s">
        <v>312</v>
      </c>
      <c r="F54" s="1009"/>
      <c r="G54" s="1166" t="s">
        <v>311</v>
      </c>
      <c r="H54" s="1009"/>
      <c r="I54" s="1166" t="s">
        <v>320</v>
      </c>
      <c r="J54" s="1009"/>
      <c r="K54" s="1009"/>
      <c r="L54" s="1166" t="s">
        <v>321</v>
      </c>
      <c r="M54" s="1009"/>
      <c r="N54" s="1009"/>
      <c r="O54" s="1166"/>
      <c r="P54" s="1009"/>
      <c r="Q54" s="1166"/>
      <c r="R54" s="1009"/>
      <c r="S54" s="1167" t="s">
        <v>47</v>
      </c>
      <c r="T54" s="1009"/>
      <c r="U54" s="1009"/>
      <c r="V54" s="1009"/>
      <c r="W54" s="1009"/>
      <c r="X54" s="1009"/>
      <c r="Y54" s="1009"/>
      <c r="Z54" s="1009"/>
      <c r="AA54" s="1166" t="s">
        <v>305</v>
      </c>
      <c r="AB54" s="1009"/>
      <c r="AC54" s="1009"/>
      <c r="AD54" s="1009"/>
      <c r="AE54" s="1009"/>
      <c r="AF54" s="1166" t="s">
        <v>306</v>
      </c>
      <c r="AG54" s="1009"/>
      <c r="AH54" s="1009"/>
      <c r="AI54" s="531" t="s">
        <v>85</v>
      </c>
      <c r="AJ54" s="1168" t="s">
        <v>307</v>
      </c>
      <c r="AK54" s="1009"/>
      <c r="AL54" s="1009"/>
      <c r="AM54" s="1009"/>
      <c r="AN54" s="1009"/>
      <c r="AO54" s="1009"/>
      <c r="AP54" s="530">
        <v>272000000</v>
      </c>
      <c r="AQ54" s="590">
        <v>0</v>
      </c>
      <c r="AR54" s="529">
        <v>0</v>
      </c>
      <c r="AS54" s="529">
        <v>0</v>
      </c>
      <c r="AT54" s="589">
        <v>17506849</v>
      </c>
      <c r="AU54" s="530">
        <v>-17506849</v>
      </c>
      <c r="AV54" s="589">
        <v>17506849</v>
      </c>
      <c r="AW54" s="529">
        <v>0</v>
      </c>
      <c r="AX54" s="589">
        <v>17506849</v>
      </c>
      <c r="AY54" s="529">
        <v>0</v>
      </c>
      <c r="AZ54" s="530">
        <v>17506849</v>
      </c>
      <c r="BA54" s="529">
        <v>0</v>
      </c>
      <c r="BB54" s="529">
        <v>0</v>
      </c>
    </row>
    <row r="55" spans="1:54" hidden="1" x14ac:dyDescent="0.25">
      <c r="A55" s="1166" t="s">
        <v>34</v>
      </c>
      <c r="B55" s="1009"/>
      <c r="C55" s="1166" t="s">
        <v>311</v>
      </c>
      <c r="D55" s="1009"/>
      <c r="E55" s="1166" t="s">
        <v>312</v>
      </c>
      <c r="F55" s="1009"/>
      <c r="G55" s="1166" t="s">
        <v>311</v>
      </c>
      <c r="H55" s="1009"/>
      <c r="I55" s="1166" t="s">
        <v>85</v>
      </c>
      <c r="J55" s="1009"/>
      <c r="K55" s="1009"/>
      <c r="L55" s="1166"/>
      <c r="M55" s="1009"/>
      <c r="N55" s="1009"/>
      <c r="O55" s="1166"/>
      <c r="P55" s="1009"/>
      <c r="Q55" s="1166"/>
      <c r="R55" s="1009"/>
      <c r="S55" s="1167" t="s">
        <v>699</v>
      </c>
      <c r="T55" s="1009"/>
      <c r="U55" s="1009"/>
      <c r="V55" s="1009"/>
      <c r="W55" s="1009"/>
      <c r="X55" s="1009"/>
      <c r="Y55" s="1009"/>
      <c r="Z55" s="1009"/>
      <c r="AA55" s="1166" t="s">
        <v>305</v>
      </c>
      <c r="AB55" s="1009"/>
      <c r="AC55" s="1009"/>
      <c r="AD55" s="1009"/>
      <c r="AE55" s="1009"/>
      <c r="AF55" s="1166" t="s">
        <v>306</v>
      </c>
      <c r="AG55" s="1009"/>
      <c r="AH55" s="1009"/>
      <c r="AI55" s="531" t="s">
        <v>85</v>
      </c>
      <c r="AJ55" s="1168" t="s">
        <v>307</v>
      </c>
      <c r="AK55" s="1009"/>
      <c r="AL55" s="1009"/>
      <c r="AM55" s="1009"/>
      <c r="AN55" s="1009"/>
      <c r="AO55" s="1009"/>
      <c r="AP55" s="529">
        <v>0</v>
      </c>
      <c r="AQ55" s="590">
        <v>0</v>
      </c>
      <c r="AR55" s="529">
        <v>0</v>
      </c>
      <c r="AS55" s="530">
        <v>9382000000</v>
      </c>
      <c r="AT55" s="590">
        <v>0</v>
      </c>
      <c r="AU55" s="529">
        <v>0</v>
      </c>
      <c r="AV55" s="590">
        <v>0</v>
      </c>
      <c r="AW55" s="529">
        <v>0</v>
      </c>
      <c r="AX55" s="590">
        <v>0</v>
      </c>
      <c r="AY55" s="529">
        <v>0</v>
      </c>
      <c r="AZ55" s="529">
        <v>0</v>
      </c>
      <c r="BA55" s="529">
        <v>0</v>
      </c>
      <c r="BB55" s="529">
        <v>0</v>
      </c>
    </row>
    <row r="56" spans="1:54" hidden="1" x14ac:dyDescent="0.25">
      <c r="A56" s="1170" t="s">
        <v>34</v>
      </c>
      <c r="B56" s="1009"/>
      <c r="C56" s="1170" t="s">
        <v>311</v>
      </c>
      <c r="D56" s="1009"/>
      <c r="E56" s="1170" t="s">
        <v>312</v>
      </c>
      <c r="F56" s="1009"/>
      <c r="G56" s="1170" t="s">
        <v>314</v>
      </c>
      <c r="H56" s="1009"/>
      <c r="I56" s="1170"/>
      <c r="J56" s="1009"/>
      <c r="K56" s="1009"/>
      <c r="L56" s="1170"/>
      <c r="M56" s="1009"/>
      <c r="N56" s="1009"/>
      <c r="O56" s="1170"/>
      <c r="P56" s="1009"/>
      <c r="Q56" s="1170"/>
      <c r="R56" s="1009"/>
      <c r="S56" s="1169" t="s">
        <v>225</v>
      </c>
      <c r="T56" s="1009"/>
      <c r="U56" s="1009"/>
      <c r="V56" s="1009"/>
      <c r="W56" s="1009"/>
      <c r="X56" s="1009"/>
      <c r="Y56" s="1009"/>
      <c r="Z56" s="1009"/>
      <c r="AA56" s="1170" t="s">
        <v>305</v>
      </c>
      <c r="AB56" s="1009"/>
      <c r="AC56" s="1009"/>
      <c r="AD56" s="1009"/>
      <c r="AE56" s="1009"/>
      <c r="AF56" s="1170" t="s">
        <v>306</v>
      </c>
      <c r="AG56" s="1009"/>
      <c r="AH56" s="1009"/>
      <c r="AI56" s="534" t="s">
        <v>85</v>
      </c>
      <c r="AJ56" s="1171" t="s">
        <v>307</v>
      </c>
      <c r="AK56" s="1009"/>
      <c r="AL56" s="1009"/>
      <c r="AM56" s="1009"/>
      <c r="AN56" s="1009"/>
      <c r="AO56" s="1009"/>
      <c r="AP56" s="533">
        <v>2620100000</v>
      </c>
      <c r="AQ56" s="586">
        <v>70900000</v>
      </c>
      <c r="AR56" s="533">
        <v>97571</v>
      </c>
      <c r="AS56" s="532">
        <v>0</v>
      </c>
      <c r="AT56" s="586">
        <v>36856155</v>
      </c>
      <c r="AU56" s="533">
        <v>34043845</v>
      </c>
      <c r="AV56" s="586">
        <v>216965881</v>
      </c>
      <c r="AW56" s="533">
        <v>-180109726</v>
      </c>
      <c r="AX56" s="586">
        <v>229901641</v>
      </c>
      <c r="AY56" s="533">
        <v>-12935760</v>
      </c>
      <c r="AZ56" s="533">
        <v>229901641</v>
      </c>
      <c r="BA56" s="532">
        <v>0</v>
      </c>
      <c r="BB56" s="532">
        <v>0</v>
      </c>
    </row>
    <row r="57" spans="1:54" hidden="1" x14ac:dyDescent="0.25">
      <c r="A57" s="1166" t="s">
        <v>34</v>
      </c>
      <c r="B57" s="1009"/>
      <c r="C57" s="1166" t="s">
        <v>311</v>
      </c>
      <c r="D57" s="1009"/>
      <c r="E57" s="1166" t="s">
        <v>312</v>
      </c>
      <c r="F57" s="1009"/>
      <c r="G57" s="1166" t="s">
        <v>314</v>
      </c>
      <c r="H57" s="1009"/>
      <c r="I57" s="1166" t="s">
        <v>322</v>
      </c>
      <c r="J57" s="1009"/>
      <c r="K57" s="1009"/>
      <c r="L57" s="1166"/>
      <c r="M57" s="1009"/>
      <c r="N57" s="1009"/>
      <c r="O57" s="1166"/>
      <c r="P57" s="1009"/>
      <c r="Q57" s="1166"/>
      <c r="R57" s="1009"/>
      <c r="S57" s="1167" t="s">
        <v>48</v>
      </c>
      <c r="T57" s="1009"/>
      <c r="U57" s="1009"/>
      <c r="V57" s="1009"/>
      <c r="W57" s="1009"/>
      <c r="X57" s="1009"/>
      <c r="Y57" s="1009"/>
      <c r="Z57" s="1009"/>
      <c r="AA57" s="1166" t="s">
        <v>305</v>
      </c>
      <c r="AB57" s="1009"/>
      <c r="AC57" s="1009"/>
      <c r="AD57" s="1009"/>
      <c r="AE57" s="1009"/>
      <c r="AF57" s="1166" t="s">
        <v>306</v>
      </c>
      <c r="AG57" s="1009"/>
      <c r="AH57" s="1009"/>
      <c r="AI57" s="531" t="s">
        <v>85</v>
      </c>
      <c r="AJ57" s="1168" t="s">
        <v>307</v>
      </c>
      <c r="AK57" s="1009"/>
      <c r="AL57" s="1009"/>
      <c r="AM57" s="1009"/>
      <c r="AN57" s="1009"/>
      <c r="AO57" s="1009"/>
      <c r="AP57" s="530">
        <v>2620100000</v>
      </c>
      <c r="AQ57" s="589">
        <v>70900000</v>
      </c>
      <c r="AR57" s="530">
        <v>97571</v>
      </c>
      <c r="AS57" s="529">
        <v>0</v>
      </c>
      <c r="AT57" s="589">
        <v>36856155</v>
      </c>
      <c r="AU57" s="530">
        <v>34043845</v>
      </c>
      <c r="AV57" s="589">
        <v>216965881</v>
      </c>
      <c r="AW57" s="530">
        <v>-180109726</v>
      </c>
      <c r="AX57" s="589">
        <v>229901641</v>
      </c>
      <c r="AY57" s="530">
        <v>-12935760</v>
      </c>
      <c r="AZ57" s="530">
        <v>229901641</v>
      </c>
      <c r="BA57" s="529">
        <v>0</v>
      </c>
      <c r="BB57" s="529">
        <v>0</v>
      </c>
    </row>
    <row r="58" spans="1:54" hidden="1" x14ac:dyDescent="0.25">
      <c r="A58" s="1170" t="s">
        <v>34</v>
      </c>
      <c r="B58" s="1009"/>
      <c r="C58" s="1170" t="s">
        <v>311</v>
      </c>
      <c r="D58" s="1009"/>
      <c r="E58" s="1170" t="s">
        <v>312</v>
      </c>
      <c r="F58" s="1009"/>
      <c r="G58" s="1170" t="s">
        <v>316</v>
      </c>
      <c r="H58" s="1009"/>
      <c r="I58" s="1170"/>
      <c r="J58" s="1009"/>
      <c r="K58" s="1009"/>
      <c r="L58" s="1170"/>
      <c r="M58" s="1009"/>
      <c r="N58" s="1009"/>
      <c r="O58" s="1170"/>
      <c r="P58" s="1009"/>
      <c r="Q58" s="1170"/>
      <c r="R58" s="1009"/>
      <c r="S58" s="1169" t="s">
        <v>227</v>
      </c>
      <c r="T58" s="1009"/>
      <c r="U58" s="1009"/>
      <c r="V58" s="1009"/>
      <c r="W58" s="1009"/>
      <c r="X58" s="1009"/>
      <c r="Y58" s="1009"/>
      <c r="Z58" s="1009"/>
      <c r="AA58" s="1170" t="s">
        <v>305</v>
      </c>
      <c r="AB58" s="1009"/>
      <c r="AC58" s="1009"/>
      <c r="AD58" s="1009"/>
      <c r="AE58" s="1009"/>
      <c r="AF58" s="1170" t="s">
        <v>306</v>
      </c>
      <c r="AG58" s="1009"/>
      <c r="AH58" s="1009"/>
      <c r="AI58" s="534" t="s">
        <v>85</v>
      </c>
      <c r="AJ58" s="1171" t="s">
        <v>307</v>
      </c>
      <c r="AK58" s="1009"/>
      <c r="AL58" s="1009"/>
      <c r="AM58" s="1009"/>
      <c r="AN58" s="1009"/>
      <c r="AO58" s="1009"/>
      <c r="AP58" s="533">
        <v>35057916667</v>
      </c>
      <c r="AQ58" s="587">
        <v>0</v>
      </c>
      <c r="AR58" s="532">
        <v>0</v>
      </c>
      <c r="AS58" s="532">
        <v>0</v>
      </c>
      <c r="AT58" s="586">
        <v>3701612400</v>
      </c>
      <c r="AU58" s="533">
        <v>-3701612400</v>
      </c>
      <c r="AV58" s="586">
        <v>3701612400</v>
      </c>
      <c r="AW58" s="532">
        <v>0</v>
      </c>
      <c r="AX58" s="586">
        <v>3701612400</v>
      </c>
      <c r="AY58" s="532">
        <v>0</v>
      </c>
      <c r="AZ58" s="533">
        <v>3701612400</v>
      </c>
      <c r="BA58" s="532">
        <v>0</v>
      </c>
      <c r="BB58" s="533">
        <v>4396806</v>
      </c>
    </row>
    <row r="59" spans="1:54" hidden="1" x14ac:dyDescent="0.25">
      <c r="A59" s="1170" t="s">
        <v>34</v>
      </c>
      <c r="B59" s="1009"/>
      <c r="C59" s="1170" t="s">
        <v>311</v>
      </c>
      <c r="D59" s="1009"/>
      <c r="E59" s="1170" t="s">
        <v>312</v>
      </c>
      <c r="F59" s="1009"/>
      <c r="G59" s="1170" t="s">
        <v>316</v>
      </c>
      <c r="H59" s="1009"/>
      <c r="I59" s="1170" t="s">
        <v>311</v>
      </c>
      <c r="J59" s="1009"/>
      <c r="K59" s="1009"/>
      <c r="L59" s="1170"/>
      <c r="M59" s="1009"/>
      <c r="N59" s="1009"/>
      <c r="O59" s="1170"/>
      <c r="P59" s="1009"/>
      <c r="Q59" s="1170"/>
      <c r="R59" s="1009"/>
      <c r="S59" s="1169" t="s">
        <v>229</v>
      </c>
      <c r="T59" s="1009"/>
      <c r="U59" s="1009"/>
      <c r="V59" s="1009"/>
      <c r="W59" s="1009"/>
      <c r="X59" s="1009"/>
      <c r="Y59" s="1009"/>
      <c r="Z59" s="1009"/>
      <c r="AA59" s="1170" t="s">
        <v>305</v>
      </c>
      <c r="AB59" s="1009"/>
      <c r="AC59" s="1009"/>
      <c r="AD59" s="1009"/>
      <c r="AE59" s="1009"/>
      <c r="AF59" s="1170" t="s">
        <v>306</v>
      </c>
      <c r="AG59" s="1009"/>
      <c r="AH59" s="1009"/>
      <c r="AI59" s="534" t="s">
        <v>85</v>
      </c>
      <c r="AJ59" s="1171" t="s">
        <v>307</v>
      </c>
      <c r="AK59" s="1009"/>
      <c r="AL59" s="1009"/>
      <c r="AM59" s="1009"/>
      <c r="AN59" s="1009"/>
      <c r="AO59" s="1009"/>
      <c r="AP59" s="533">
        <v>17935538469</v>
      </c>
      <c r="AQ59" s="587">
        <v>0</v>
      </c>
      <c r="AR59" s="532">
        <v>0</v>
      </c>
      <c r="AS59" s="532">
        <v>0</v>
      </c>
      <c r="AT59" s="586">
        <v>1822450447</v>
      </c>
      <c r="AU59" s="533">
        <v>-1822450447</v>
      </c>
      <c r="AV59" s="586">
        <v>1822450447</v>
      </c>
      <c r="AW59" s="532">
        <v>0</v>
      </c>
      <c r="AX59" s="586">
        <v>1822450447</v>
      </c>
      <c r="AY59" s="532">
        <v>0</v>
      </c>
      <c r="AZ59" s="533">
        <v>1822450447</v>
      </c>
      <c r="BA59" s="532">
        <v>0</v>
      </c>
      <c r="BB59" s="533">
        <v>3483860</v>
      </c>
    </row>
    <row r="60" spans="1:54" hidden="1" x14ac:dyDescent="0.25">
      <c r="A60" s="1166" t="s">
        <v>34</v>
      </c>
      <c r="B60" s="1009"/>
      <c r="C60" s="1166" t="s">
        <v>311</v>
      </c>
      <c r="D60" s="1009"/>
      <c r="E60" s="1166" t="s">
        <v>312</v>
      </c>
      <c r="F60" s="1009"/>
      <c r="G60" s="1166" t="s">
        <v>316</v>
      </c>
      <c r="H60" s="1009"/>
      <c r="I60" s="1166" t="s">
        <v>311</v>
      </c>
      <c r="J60" s="1009"/>
      <c r="K60" s="1009"/>
      <c r="L60" s="1166" t="s">
        <v>311</v>
      </c>
      <c r="M60" s="1009"/>
      <c r="N60" s="1009"/>
      <c r="O60" s="1166"/>
      <c r="P60" s="1009"/>
      <c r="Q60" s="1166"/>
      <c r="R60" s="1009"/>
      <c r="S60" s="1167" t="s">
        <v>49</v>
      </c>
      <c r="T60" s="1009"/>
      <c r="U60" s="1009"/>
      <c r="V60" s="1009"/>
      <c r="W60" s="1009"/>
      <c r="X60" s="1009"/>
      <c r="Y60" s="1009"/>
      <c r="Z60" s="1009"/>
      <c r="AA60" s="1166" t="s">
        <v>305</v>
      </c>
      <c r="AB60" s="1009"/>
      <c r="AC60" s="1009"/>
      <c r="AD60" s="1009"/>
      <c r="AE60" s="1009"/>
      <c r="AF60" s="1166" t="s">
        <v>306</v>
      </c>
      <c r="AG60" s="1009"/>
      <c r="AH60" s="1009"/>
      <c r="AI60" s="531" t="s">
        <v>85</v>
      </c>
      <c r="AJ60" s="1168" t="s">
        <v>307</v>
      </c>
      <c r="AK60" s="1009"/>
      <c r="AL60" s="1009"/>
      <c r="AM60" s="1009"/>
      <c r="AN60" s="1009"/>
      <c r="AO60" s="1009"/>
      <c r="AP60" s="530">
        <v>3486406531</v>
      </c>
      <c r="AQ60" s="590">
        <v>0</v>
      </c>
      <c r="AR60" s="529">
        <v>0</v>
      </c>
      <c r="AS60" s="529">
        <v>0</v>
      </c>
      <c r="AT60" s="589">
        <v>495935200</v>
      </c>
      <c r="AU60" s="530">
        <v>-495935200</v>
      </c>
      <c r="AV60" s="589">
        <v>495935200</v>
      </c>
      <c r="AW60" s="529">
        <v>0</v>
      </c>
      <c r="AX60" s="589">
        <v>495935200</v>
      </c>
      <c r="AY60" s="529">
        <v>0</v>
      </c>
      <c r="AZ60" s="530">
        <v>495935200</v>
      </c>
      <c r="BA60" s="529">
        <v>0</v>
      </c>
      <c r="BB60" s="529">
        <v>0</v>
      </c>
    </row>
    <row r="61" spans="1:54" hidden="1" x14ac:dyDescent="0.25">
      <c r="A61" s="1166" t="s">
        <v>34</v>
      </c>
      <c r="B61" s="1009"/>
      <c r="C61" s="1166" t="s">
        <v>311</v>
      </c>
      <c r="D61" s="1009"/>
      <c r="E61" s="1166" t="s">
        <v>312</v>
      </c>
      <c r="F61" s="1009"/>
      <c r="G61" s="1166" t="s">
        <v>316</v>
      </c>
      <c r="H61" s="1009"/>
      <c r="I61" s="1166" t="s">
        <v>311</v>
      </c>
      <c r="J61" s="1009"/>
      <c r="K61" s="1009"/>
      <c r="L61" s="1166" t="s">
        <v>314</v>
      </c>
      <c r="M61" s="1009"/>
      <c r="N61" s="1009"/>
      <c r="O61" s="1166"/>
      <c r="P61" s="1009"/>
      <c r="Q61" s="1166"/>
      <c r="R61" s="1009"/>
      <c r="S61" s="1167" t="s">
        <v>50</v>
      </c>
      <c r="T61" s="1009"/>
      <c r="U61" s="1009"/>
      <c r="V61" s="1009"/>
      <c r="W61" s="1009"/>
      <c r="X61" s="1009"/>
      <c r="Y61" s="1009"/>
      <c r="Z61" s="1009"/>
      <c r="AA61" s="1166" t="s">
        <v>305</v>
      </c>
      <c r="AB61" s="1009"/>
      <c r="AC61" s="1009"/>
      <c r="AD61" s="1009"/>
      <c r="AE61" s="1009"/>
      <c r="AF61" s="1166" t="s">
        <v>306</v>
      </c>
      <c r="AG61" s="1009"/>
      <c r="AH61" s="1009"/>
      <c r="AI61" s="531" t="s">
        <v>85</v>
      </c>
      <c r="AJ61" s="1168" t="s">
        <v>307</v>
      </c>
      <c r="AK61" s="1009"/>
      <c r="AL61" s="1009"/>
      <c r="AM61" s="1009"/>
      <c r="AN61" s="1009"/>
      <c r="AO61" s="1009"/>
      <c r="AP61" s="530">
        <v>1530182979</v>
      </c>
      <c r="AQ61" s="590">
        <v>0</v>
      </c>
      <c r="AR61" s="529">
        <v>0</v>
      </c>
      <c r="AS61" s="529">
        <v>0</v>
      </c>
      <c r="AT61" s="589">
        <v>7474347</v>
      </c>
      <c r="AU61" s="530">
        <v>-7474347</v>
      </c>
      <c r="AV61" s="589">
        <v>7474347</v>
      </c>
      <c r="AW61" s="529">
        <v>0</v>
      </c>
      <c r="AX61" s="589">
        <v>7474347</v>
      </c>
      <c r="AY61" s="529">
        <v>0</v>
      </c>
      <c r="AZ61" s="530">
        <v>7474347</v>
      </c>
      <c r="BA61" s="529">
        <v>0</v>
      </c>
      <c r="BB61" s="529">
        <v>0</v>
      </c>
    </row>
    <row r="62" spans="1:54" hidden="1" x14ac:dyDescent="0.25">
      <c r="A62" s="1166" t="s">
        <v>34</v>
      </c>
      <c r="B62" s="1009"/>
      <c r="C62" s="1166" t="s">
        <v>311</v>
      </c>
      <c r="D62" s="1009"/>
      <c r="E62" s="1166" t="s">
        <v>312</v>
      </c>
      <c r="F62" s="1009"/>
      <c r="G62" s="1166" t="s">
        <v>316</v>
      </c>
      <c r="H62" s="1009"/>
      <c r="I62" s="1166" t="s">
        <v>311</v>
      </c>
      <c r="J62" s="1009"/>
      <c r="K62" s="1009"/>
      <c r="L62" s="1166" t="s">
        <v>321</v>
      </c>
      <c r="M62" s="1009"/>
      <c r="N62" s="1009"/>
      <c r="O62" s="1166"/>
      <c r="P62" s="1009"/>
      <c r="Q62" s="1166"/>
      <c r="R62" s="1009"/>
      <c r="S62" s="1167" t="s">
        <v>51</v>
      </c>
      <c r="T62" s="1009"/>
      <c r="U62" s="1009"/>
      <c r="V62" s="1009"/>
      <c r="W62" s="1009"/>
      <c r="X62" s="1009"/>
      <c r="Y62" s="1009"/>
      <c r="Z62" s="1009"/>
      <c r="AA62" s="1166" t="s">
        <v>305</v>
      </c>
      <c r="AB62" s="1009"/>
      <c r="AC62" s="1009"/>
      <c r="AD62" s="1009"/>
      <c r="AE62" s="1009"/>
      <c r="AF62" s="1166" t="s">
        <v>306</v>
      </c>
      <c r="AG62" s="1009"/>
      <c r="AH62" s="1009"/>
      <c r="AI62" s="531" t="s">
        <v>85</v>
      </c>
      <c r="AJ62" s="1168" t="s">
        <v>307</v>
      </c>
      <c r="AK62" s="1009"/>
      <c r="AL62" s="1009"/>
      <c r="AM62" s="1009"/>
      <c r="AN62" s="1009"/>
      <c r="AO62" s="1009"/>
      <c r="AP62" s="530">
        <v>4451871042</v>
      </c>
      <c r="AQ62" s="590">
        <v>0</v>
      </c>
      <c r="AR62" s="529">
        <v>0</v>
      </c>
      <c r="AS62" s="529">
        <v>0</v>
      </c>
      <c r="AT62" s="589">
        <v>453359200</v>
      </c>
      <c r="AU62" s="530">
        <v>-453359200</v>
      </c>
      <c r="AV62" s="589">
        <v>453359200</v>
      </c>
      <c r="AW62" s="529">
        <v>0</v>
      </c>
      <c r="AX62" s="589">
        <v>453359200</v>
      </c>
      <c r="AY62" s="529">
        <v>0</v>
      </c>
      <c r="AZ62" s="530">
        <v>453359200</v>
      </c>
      <c r="BA62" s="529">
        <v>0</v>
      </c>
      <c r="BB62" s="529">
        <v>0</v>
      </c>
    </row>
    <row r="63" spans="1:54" hidden="1" x14ac:dyDescent="0.25">
      <c r="A63" s="1166" t="s">
        <v>34</v>
      </c>
      <c r="B63" s="1009"/>
      <c r="C63" s="1166" t="s">
        <v>311</v>
      </c>
      <c r="D63" s="1009"/>
      <c r="E63" s="1166" t="s">
        <v>312</v>
      </c>
      <c r="F63" s="1009"/>
      <c r="G63" s="1166" t="s">
        <v>316</v>
      </c>
      <c r="H63" s="1009"/>
      <c r="I63" s="1166" t="s">
        <v>311</v>
      </c>
      <c r="J63" s="1009"/>
      <c r="K63" s="1009"/>
      <c r="L63" s="1166" t="s">
        <v>315</v>
      </c>
      <c r="M63" s="1009"/>
      <c r="N63" s="1009"/>
      <c r="O63" s="1166"/>
      <c r="P63" s="1009"/>
      <c r="Q63" s="1166"/>
      <c r="R63" s="1009"/>
      <c r="S63" s="1167" t="s">
        <v>52</v>
      </c>
      <c r="T63" s="1009"/>
      <c r="U63" s="1009"/>
      <c r="V63" s="1009"/>
      <c r="W63" s="1009"/>
      <c r="X63" s="1009"/>
      <c r="Y63" s="1009"/>
      <c r="Z63" s="1009"/>
      <c r="AA63" s="1166" t="s">
        <v>305</v>
      </c>
      <c r="AB63" s="1009"/>
      <c r="AC63" s="1009"/>
      <c r="AD63" s="1009"/>
      <c r="AE63" s="1009"/>
      <c r="AF63" s="1166" t="s">
        <v>306</v>
      </c>
      <c r="AG63" s="1009"/>
      <c r="AH63" s="1009"/>
      <c r="AI63" s="531" t="s">
        <v>85</v>
      </c>
      <c r="AJ63" s="1168" t="s">
        <v>307</v>
      </c>
      <c r="AK63" s="1009"/>
      <c r="AL63" s="1009"/>
      <c r="AM63" s="1009"/>
      <c r="AN63" s="1009"/>
      <c r="AO63" s="1009"/>
      <c r="AP63" s="530">
        <v>7532131228</v>
      </c>
      <c r="AQ63" s="590">
        <v>0</v>
      </c>
      <c r="AR63" s="529">
        <v>0</v>
      </c>
      <c r="AS63" s="529">
        <v>0</v>
      </c>
      <c r="AT63" s="589">
        <v>773076700</v>
      </c>
      <c r="AU63" s="530">
        <v>-773076700</v>
      </c>
      <c r="AV63" s="589">
        <v>773076700</v>
      </c>
      <c r="AW63" s="529">
        <v>0</v>
      </c>
      <c r="AX63" s="589">
        <v>773076700</v>
      </c>
      <c r="AY63" s="529">
        <v>0</v>
      </c>
      <c r="AZ63" s="530">
        <v>773076700</v>
      </c>
      <c r="BA63" s="529">
        <v>0</v>
      </c>
      <c r="BB63" s="530">
        <v>3483860</v>
      </c>
    </row>
    <row r="64" spans="1:54" hidden="1" x14ac:dyDescent="0.25">
      <c r="A64" s="1166" t="s">
        <v>34</v>
      </c>
      <c r="B64" s="1009"/>
      <c r="C64" s="1166" t="s">
        <v>311</v>
      </c>
      <c r="D64" s="1009"/>
      <c r="E64" s="1166" t="s">
        <v>312</v>
      </c>
      <c r="F64" s="1009"/>
      <c r="G64" s="1166" t="s">
        <v>316</v>
      </c>
      <c r="H64" s="1009"/>
      <c r="I64" s="1166" t="s">
        <v>311</v>
      </c>
      <c r="J64" s="1009"/>
      <c r="K64" s="1009"/>
      <c r="L64" s="1166" t="s">
        <v>316</v>
      </c>
      <c r="M64" s="1009"/>
      <c r="N64" s="1009"/>
      <c r="O64" s="1166"/>
      <c r="P64" s="1009"/>
      <c r="Q64" s="1166"/>
      <c r="R64" s="1009"/>
      <c r="S64" s="1167" t="s">
        <v>53</v>
      </c>
      <c r="T64" s="1009"/>
      <c r="U64" s="1009"/>
      <c r="V64" s="1009"/>
      <c r="W64" s="1009"/>
      <c r="X64" s="1009"/>
      <c r="Y64" s="1009"/>
      <c r="Z64" s="1009"/>
      <c r="AA64" s="1166" t="s">
        <v>305</v>
      </c>
      <c r="AB64" s="1009"/>
      <c r="AC64" s="1009"/>
      <c r="AD64" s="1009"/>
      <c r="AE64" s="1009"/>
      <c r="AF64" s="1166" t="s">
        <v>306</v>
      </c>
      <c r="AG64" s="1009"/>
      <c r="AH64" s="1009"/>
      <c r="AI64" s="531" t="s">
        <v>85</v>
      </c>
      <c r="AJ64" s="1168" t="s">
        <v>307</v>
      </c>
      <c r="AK64" s="1009"/>
      <c r="AL64" s="1009"/>
      <c r="AM64" s="1009"/>
      <c r="AN64" s="1009"/>
      <c r="AO64" s="1009"/>
      <c r="AP64" s="530">
        <v>934946689</v>
      </c>
      <c r="AQ64" s="590">
        <v>0</v>
      </c>
      <c r="AR64" s="529">
        <v>0</v>
      </c>
      <c r="AS64" s="529">
        <v>0</v>
      </c>
      <c r="AT64" s="589">
        <v>92605000</v>
      </c>
      <c r="AU64" s="530">
        <v>-92605000</v>
      </c>
      <c r="AV64" s="589">
        <v>92605000</v>
      </c>
      <c r="AW64" s="529">
        <v>0</v>
      </c>
      <c r="AX64" s="589">
        <v>92605000</v>
      </c>
      <c r="AY64" s="529">
        <v>0</v>
      </c>
      <c r="AZ64" s="530">
        <v>92605000</v>
      </c>
      <c r="BA64" s="529">
        <v>0</v>
      </c>
      <c r="BB64" s="529">
        <v>0</v>
      </c>
    </row>
    <row r="65" spans="1:54" hidden="1" x14ac:dyDescent="0.25">
      <c r="A65" s="1170" t="s">
        <v>34</v>
      </c>
      <c r="B65" s="1009"/>
      <c r="C65" s="1170" t="s">
        <v>311</v>
      </c>
      <c r="D65" s="1009"/>
      <c r="E65" s="1170" t="s">
        <v>312</v>
      </c>
      <c r="F65" s="1009"/>
      <c r="G65" s="1170" t="s">
        <v>316</v>
      </c>
      <c r="H65" s="1009"/>
      <c r="I65" s="1170" t="s">
        <v>314</v>
      </c>
      <c r="J65" s="1009"/>
      <c r="K65" s="1009"/>
      <c r="L65" s="1170"/>
      <c r="M65" s="1009"/>
      <c r="N65" s="1009"/>
      <c r="O65" s="1170"/>
      <c r="P65" s="1009"/>
      <c r="Q65" s="1170"/>
      <c r="R65" s="1009"/>
      <c r="S65" s="1169" t="s">
        <v>323</v>
      </c>
      <c r="T65" s="1009"/>
      <c r="U65" s="1009"/>
      <c r="V65" s="1009"/>
      <c r="W65" s="1009"/>
      <c r="X65" s="1009"/>
      <c r="Y65" s="1009"/>
      <c r="Z65" s="1009"/>
      <c r="AA65" s="1170" t="s">
        <v>305</v>
      </c>
      <c r="AB65" s="1009"/>
      <c r="AC65" s="1009"/>
      <c r="AD65" s="1009"/>
      <c r="AE65" s="1009"/>
      <c r="AF65" s="1170" t="s">
        <v>306</v>
      </c>
      <c r="AG65" s="1009"/>
      <c r="AH65" s="1009"/>
      <c r="AI65" s="534" t="s">
        <v>85</v>
      </c>
      <c r="AJ65" s="1171" t="s">
        <v>307</v>
      </c>
      <c r="AK65" s="1009"/>
      <c r="AL65" s="1009"/>
      <c r="AM65" s="1009"/>
      <c r="AN65" s="1009"/>
      <c r="AO65" s="1009"/>
      <c r="AP65" s="533">
        <v>12419953098</v>
      </c>
      <c r="AQ65" s="587">
        <v>0</v>
      </c>
      <c r="AR65" s="532">
        <v>0</v>
      </c>
      <c r="AS65" s="532">
        <v>0</v>
      </c>
      <c r="AT65" s="586">
        <v>1239891053</v>
      </c>
      <c r="AU65" s="533">
        <v>-1239891053</v>
      </c>
      <c r="AV65" s="586">
        <v>1239891053</v>
      </c>
      <c r="AW65" s="532">
        <v>0</v>
      </c>
      <c r="AX65" s="586">
        <v>1239891053</v>
      </c>
      <c r="AY65" s="532">
        <v>0</v>
      </c>
      <c r="AZ65" s="533">
        <v>1239891053</v>
      </c>
      <c r="BA65" s="532">
        <v>0</v>
      </c>
      <c r="BB65" s="533">
        <v>912946</v>
      </c>
    </row>
    <row r="66" spans="1:54" hidden="1" x14ac:dyDescent="0.25">
      <c r="A66" s="1166" t="s">
        <v>34</v>
      </c>
      <c r="B66" s="1009"/>
      <c r="C66" s="1166" t="s">
        <v>311</v>
      </c>
      <c r="D66" s="1009"/>
      <c r="E66" s="1166" t="s">
        <v>312</v>
      </c>
      <c r="F66" s="1009"/>
      <c r="G66" s="1166" t="s">
        <v>316</v>
      </c>
      <c r="H66" s="1009"/>
      <c r="I66" s="1166" t="s">
        <v>314</v>
      </c>
      <c r="J66" s="1009"/>
      <c r="K66" s="1009"/>
      <c r="L66" s="1166" t="s">
        <v>311</v>
      </c>
      <c r="M66" s="1009"/>
      <c r="N66" s="1009"/>
      <c r="O66" s="1166"/>
      <c r="P66" s="1009"/>
      <c r="Q66" s="1166"/>
      <c r="R66" s="1009"/>
      <c r="S66" s="1167" t="s">
        <v>54</v>
      </c>
      <c r="T66" s="1009"/>
      <c r="U66" s="1009"/>
      <c r="V66" s="1009"/>
      <c r="W66" s="1009"/>
      <c r="X66" s="1009"/>
      <c r="Y66" s="1009"/>
      <c r="Z66" s="1009"/>
      <c r="AA66" s="1166" t="s">
        <v>305</v>
      </c>
      <c r="AB66" s="1009"/>
      <c r="AC66" s="1009"/>
      <c r="AD66" s="1009"/>
      <c r="AE66" s="1009"/>
      <c r="AF66" s="1166" t="s">
        <v>306</v>
      </c>
      <c r="AG66" s="1009"/>
      <c r="AH66" s="1009"/>
      <c r="AI66" s="531" t="s">
        <v>85</v>
      </c>
      <c r="AJ66" s="1168" t="s">
        <v>307</v>
      </c>
      <c r="AK66" s="1009"/>
      <c r="AL66" s="1009"/>
      <c r="AM66" s="1009"/>
      <c r="AN66" s="1009"/>
      <c r="AO66" s="1009"/>
      <c r="AP66" s="530">
        <v>119144700</v>
      </c>
      <c r="AQ66" s="590">
        <v>0</v>
      </c>
      <c r="AR66" s="529">
        <v>0</v>
      </c>
      <c r="AS66" s="529">
        <v>0</v>
      </c>
      <c r="AT66" s="589">
        <v>15288800</v>
      </c>
      <c r="AU66" s="530">
        <v>-15288800</v>
      </c>
      <c r="AV66" s="589">
        <v>15288800</v>
      </c>
      <c r="AW66" s="529">
        <v>0</v>
      </c>
      <c r="AX66" s="589">
        <v>15288800</v>
      </c>
      <c r="AY66" s="529">
        <v>0</v>
      </c>
      <c r="AZ66" s="530">
        <v>15288800</v>
      </c>
      <c r="BA66" s="529">
        <v>0</v>
      </c>
      <c r="BB66" s="529">
        <v>0</v>
      </c>
    </row>
    <row r="67" spans="1:54" hidden="1" x14ac:dyDescent="0.25">
      <c r="A67" s="1166" t="s">
        <v>34</v>
      </c>
      <c r="B67" s="1009"/>
      <c r="C67" s="1166" t="s">
        <v>311</v>
      </c>
      <c r="D67" s="1009"/>
      <c r="E67" s="1166" t="s">
        <v>312</v>
      </c>
      <c r="F67" s="1009"/>
      <c r="G67" s="1166" t="s">
        <v>316</v>
      </c>
      <c r="H67" s="1009"/>
      <c r="I67" s="1166" t="s">
        <v>314</v>
      </c>
      <c r="J67" s="1009"/>
      <c r="K67" s="1009"/>
      <c r="L67" s="1166" t="s">
        <v>314</v>
      </c>
      <c r="M67" s="1009"/>
      <c r="N67" s="1009"/>
      <c r="O67" s="1166"/>
      <c r="P67" s="1009"/>
      <c r="Q67" s="1166"/>
      <c r="R67" s="1009"/>
      <c r="S67" s="1167" t="s">
        <v>55</v>
      </c>
      <c r="T67" s="1009"/>
      <c r="U67" s="1009"/>
      <c r="V67" s="1009"/>
      <c r="W67" s="1009"/>
      <c r="X67" s="1009"/>
      <c r="Y67" s="1009"/>
      <c r="Z67" s="1009"/>
      <c r="AA67" s="1166" t="s">
        <v>305</v>
      </c>
      <c r="AB67" s="1009"/>
      <c r="AC67" s="1009"/>
      <c r="AD67" s="1009"/>
      <c r="AE67" s="1009"/>
      <c r="AF67" s="1166" t="s">
        <v>306</v>
      </c>
      <c r="AG67" s="1009"/>
      <c r="AH67" s="1009"/>
      <c r="AI67" s="531" t="s">
        <v>85</v>
      </c>
      <c r="AJ67" s="1168" t="s">
        <v>307</v>
      </c>
      <c r="AK67" s="1009"/>
      <c r="AL67" s="1009"/>
      <c r="AM67" s="1009"/>
      <c r="AN67" s="1009"/>
      <c r="AO67" s="1009"/>
      <c r="AP67" s="530">
        <v>5697403045</v>
      </c>
      <c r="AQ67" s="590">
        <v>0</v>
      </c>
      <c r="AR67" s="529">
        <v>0</v>
      </c>
      <c r="AS67" s="529">
        <v>0</v>
      </c>
      <c r="AT67" s="589">
        <v>569840053</v>
      </c>
      <c r="AU67" s="530">
        <v>-569840053</v>
      </c>
      <c r="AV67" s="589">
        <v>569840053</v>
      </c>
      <c r="AW67" s="529">
        <v>0</v>
      </c>
      <c r="AX67" s="589">
        <v>569840053</v>
      </c>
      <c r="AY67" s="529">
        <v>0</v>
      </c>
      <c r="AZ67" s="530">
        <v>569840053</v>
      </c>
      <c r="BA67" s="529">
        <v>0</v>
      </c>
      <c r="BB67" s="529">
        <v>0</v>
      </c>
    </row>
    <row r="68" spans="1:54" hidden="1" x14ac:dyDescent="0.25">
      <c r="A68" s="1166" t="s">
        <v>34</v>
      </c>
      <c r="B68" s="1009"/>
      <c r="C68" s="1166" t="s">
        <v>311</v>
      </c>
      <c r="D68" s="1009"/>
      <c r="E68" s="1166" t="s">
        <v>312</v>
      </c>
      <c r="F68" s="1009"/>
      <c r="G68" s="1166" t="s">
        <v>316</v>
      </c>
      <c r="H68" s="1009"/>
      <c r="I68" s="1166" t="s">
        <v>314</v>
      </c>
      <c r="J68" s="1009"/>
      <c r="K68" s="1009"/>
      <c r="L68" s="1166" t="s">
        <v>321</v>
      </c>
      <c r="M68" s="1009"/>
      <c r="N68" s="1009"/>
      <c r="O68" s="1166"/>
      <c r="P68" s="1009"/>
      <c r="Q68" s="1166"/>
      <c r="R68" s="1009"/>
      <c r="S68" s="1167" t="s">
        <v>56</v>
      </c>
      <c r="T68" s="1009"/>
      <c r="U68" s="1009"/>
      <c r="V68" s="1009"/>
      <c r="W68" s="1009"/>
      <c r="X68" s="1009"/>
      <c r="Y68" s="1009"/>
      <c r="Z68" s="1009"/>
      <c r="AA68" s="1166" t="s">
        <v>305</v>
      </c>
      <c r="AB68" s="1009"/>
      <c r="AC68" s="1009"/>
      <c r="AD68" s="1009"/>
      <c r="AE68" s="1009"/>
      <c r="AF68" s="1166" t="s">
        <v>306</v>
      </c>
      <c r="AG68" s="1009"/>
      <c r="AH68" s="1009"/>
      <c r="AI68" s="531" t="s">
        <v>85</v>
      </c>
      <c r="AJ68" s="1168" t="s">
        <v>307</v>
      </c>
      <c r="AK68" s="1009"/>
      <c r="AL68" s="1009"/>
      <c r="AM68" s="1009"/>
      <c r="AN68" s="1009"/>
      <c r="AO68" s="1009"/>
      <c r="AP68" s="530">
        <v>6528258063</v>
      </c>
      <c r="AQ68" s="590">
        <v>0</v>
      </c>
      <c r="AR68" s="529">
        <v>0</v>
      </c>
      <c r="AS68" s="529">
        <v>0</v>
      </c>
      <c r="AT68" s="589">
        <v>647493600</v>
      </c>
      <c r="AU68" s="530">
        <v>-647493600</v>
      </c>
      <c r="AV68" s="589">
        <v>647493600</v>
      </c>
      <c r="AW68" s="529">
        <v>0</v>
      </c>
      <c r="AX68" s="589">
        <v>647493600</v>
      </c>
      <c r="AY68" s="529">
        <v>0</v>
      </c>
      <c r="AZ68" s="530">
        <v>647493600</v>
      </c>
      <c r="BA68" s="529">
        <v>0</v>
      </c>
      <c r="BB68" s="530">
        <v>912946</v>
      </c>
    </row>
    <row r="69" spans="1:54" hidden="1" x14ac:dyDescent="0.25">
      <c r="A69" s="1166" t="s">
        <v>34</v>
      </c>
      <c r="B69" s="1009"/>
      <c r="C69" s="1166" t="s">
        <v>311</v>
      </c>
      <c r="D69" s="1009"/>
      <c r="E69" s="1166" t="s">
        <v>312</v>
      </c>
      <c r="F69" s="1009"/>
      <c r="G69" s="1166" t="s">
        <v>316</v>
      </c>
      <c r="H69" s="1009"/>
      <c r="I69" s="1166" t="s">
        <v>314</v>
      </c>
      <c r="J69" s="1009"/>
      <c r="K69" s="1009"/>
      <c r="L69" s="1166" t="s">
        <v>324</v>
      </c>
      <c r="M69" s="1009"/>
      <c r="N69" s="1009"/>
      <c r="O69" s="1166"/>
      <c r="P69" s="1009"/>
      <c r="Q69" s="1166"/>
      <c r="R69" s="1009"/>
      <c r="S69" s="1167" t="s">
        <v>57</v>
      </c>
      <c r="T69" s="1009"/>
      <c r="U69" s="1009"/>
      <c r="V69" s="1009"/>
      <c r="W69" s="1009"/>
      <c r="X69" s="1009"/>
      <c r="Y69" s="1009"/>
      <c r="Z69" s="1009"/>
      <c r="AA69" s="1166" t="s">
        <v>305</v>
      </c>
      <c r="AB69" s="1009"/>
      <c r="AC69" s="1009"/>
      <c r="AD69" s="1009"/>
      <c r="AE69" s="1009"/>
      <c r="AF69" s="1166" t="s">
        <v>306</v>
      </c>
      <c r="AG69" s="1009"/>
      <c r="AH69" s="1009"/>
      <c r="AI69" s="531" t="s">
        <v>85</v>
      </c>
      <c r="AJ69" s="1168" t="s">
        <v>307</v>
      </c>
      <c r="AK69" s="1009"/>
      <c r="AL69" s="1009"/>
      <c r="AM69" s="1009"/>
      <c r="AN69" s="1009"/>
      <c r="AO69" s="1009"/>
      <c r="AP69" s="530">
        <v>75147290</v>
      </c>
      <c r="AQ69" s="590">
        <v>0</v>
      </c>
      <c r="AR69" s="529">
        <v>0</v>
      </c>
      <c r="AS69" s="529">
        <v>0</v>
      </c>
      <c r="AT69" s="589">
        <v>7268600</v>
      </c>
      <c r="AU69" s="530">
        <v>-7268600</v>
      </c>
      <c r="AV69" s="589">
        <v>7268600</v>
      </c>
      <c r="AW69" s="529">
        <v>0</v>
      </c>
      <c r="AX69" s="589">
        <v>7268600</v>
      </c>
      <c r="AY69" s="529">
        <v>0</v>
      </c>
      <c r="AZ69" s="530">
        <v>7268600</v>
      </c>
      <c r="BA69" s="529">
        <v>0</v>
      </c>
      <c r="BB69" s="529">
        <v>0</v>
      </c>
    </row>
    <row r="70" spans="1:54" hidden="1" x14ac:dyDescent="0.25">
      <c r="A70" s="1166" t="s">
        <v>34</v>
      </c>
      <c r="B70" s="1009"/>
      <c r="C70" s="1166" t="s">
        <v>311</v>
      </c>
      <c r="D70" s="1009"/>
      <c r="E70" s="1166" t="s">
        <v>312</v>
      </c>
      <c r="F70" s="1009"/>
      <c r="G70" s="1166" t="s">
        <v>316</v>
      </c>
      <c r="H70" s="1009"/>
      <c r="I70" s="1166" t="s">
        <v>324</v>
      </c>
      <c r="J70" s="1009"/>
      <c r="K70" s="1009"/>
      <c r="L70" s="1166"/>
      <c r="M70" s="1009"/>
      <c r="N70" s="1009"/>
      <c r="O70" s="1166"/>
      <c r="P70" s="1009"/>
      <c r="Q70" s="1166"/>
      <c r="R70" s="1009"/>
      <c r="S70" s="1167" t="s">
        <v>58</v>
      </c>
      <c r="T70" s="1009"/>
      <c r="U70" s="1009"/>
      <c r="V70" s="1009"/>
      <c r="W70" s="1009"/>
      <c r="X70" s="1009"/>
      <c r="Y70" s="1009"/>
      <c r="Z70" s="1009"/>
      <c r="AA70" s="1166" t="s">
        <v>305</v>
      </c>
      <c r="AB70" s="1009"/>
      <c r="AC70" s="1009"/>
      <c r="AD70" s="1009"/>
      <c r="AE70" s="1009"/>
      <c r="AF70" s="1166" t="s">
        <v>306</v>
      </c>
      <c r="AG70" s="1009"/>
      <c r="AH70" s="1009"/>
      <c r="AI70" s="531" t="s">
        <v>85</v>
      </c>
      <c r="AJ70" s="1168" t="s">
        <v>307</v>
      </c>
      <c r="AK70" s="1009"/>
      <c r="AL70" s="1009"/>
      <c r="AM70" s="1009"/>
      <c r="AN70" s="1009"/>
      <c r="AO70" s="1009"/>
      <c r="AP70" s="530">
        <v>2721591300</v>
      </c>
      <c r="AQ70" s="590">
        <v>0</v>
      </c>
      <c r="AR70" s="529">
        <v>0</v>
      </c>
      <c r="AS70" s="529">
        <v>0</v>
      </c>
      <c r="AT70" s="589">
        <v>383438000</v>
      </c>
      <c r="AU70" s="530">
        <v>-383438000</v>
      </c>
      <c r="AV70" s="589">
        <v>383438000</v>
      </c>
      <c r="AW70" s="529">
        <v>0</v>
      </c>
      <c r="AX70" s="589">
        <v>383438000</v>
      </c>
      <c r="AY70" s="529">
        <v>0</v>
      </c>
      <c r="AZ70" s="530">
        <v>383438000</v>
      </c>
      <c r="BA70" s="529">
        <v>0</v>
      </c>
      <c r="BB70" s="529">
        <v>0</v>
      </c>
    </row>
    <row r="71" spans="1:54" hidden="1" x14ac:dyDescent="0.25">
      <c r="A71" s="1166" t="s">
        <v>34</v>
      </c>
      <c r="B71" s="1009"/>
      <c r="C71" s="1166" t="s">
        <v>311</v>
      </c>
      <c r="D71" s="1009"/>
      <c r="E71" s="1166" t="s">
        <v>312</v>
      </c>
      <c r="F71" s="1009"/>
      <c r="G71" s="1166" t="s">
        <v>316</v>
      </c>
      <c r="H71" s="1009"/>
      <c r="I71" s="1166" t="s">
        <v>325</v>
      </c>
      <c r="J71" s="1009"/>
      <c r="K71" s="1009"/>
      <c r="L71" s="1166"/>
      <c r="M71" s="1009"/>
      <c r="N71" s="1009"/>
      <c r="O71" s="1166"/>
      <c r="P71" s="1009"/>
      <c r="Q71" s="1166"/>
      <c r="R71" s="1009"/>
      <c r="S71" s="1167" t="s">
        <v>59</v>
      </c>
      <c r="T71" s="1009"/>
      <c r="U71" s="1009"/>
      <c r="V71" s="1009"/>
      <c r="W71" s="1009"/>
      <c r="X71" s="1009"/>
      <c r="Y71" s="1009"/>
      <c r="Z71" s="1009"/>
      <c r="AA71" s="1166" t="s">
        <v>305</v>
      </c>
      <c r="AB71" s="1009"/>
      <c r="AC71" s="1009"/>
      <c r="AD71" s="1009"/>
      <c r="AE71" s="1009"/>
      <c r="AF71" s="1166" t="s">
        <v>306</v>
      </c>
      <c r="AG71" s="1009"/>
      <c r="AH71" s="1009"/>
      <c r="AI71" s="531" t="s">
        <v>85</v>
      </c>
      <c r="AJ71" s="1168" t="s">
        <v>307</v>
      </c>
      <c r="AK71" s="1009"/>
      <c r="AL71" s="1009"/>
      <c r="AM71" s="1009"/>
      <c r="AN71" s="1009"/>
      <c r="AO71" s="1009"/>
      <c r="AP71" s="530">
        <v>520219400</v>
      </c>
      <c r="AQ71" s="590">
        <v>0</v>
      </c>
      <c r="AR71" s="529">
        <v>0</v>
      </c>
      <c r="AS71" s="529">
        <v>0</v>
      </c>
      <c r="AT71" s="589">
        <v>63977800</v>
      </c>
      <c r="AU71" s="530">
        <v>-63977800</v>
      </c>
      <c r="AV71" s="589">
        <v>63977800</v>
      </c>
      <c r="AW71" s="529">
        <v>0</v>
      </c>
      <c r="AX71" s="589">
        <v>63977800</v>
      </c>
      <c r="AY71" s="529">
        <v>0</v>
      </c>
      <c r="AZ71" s="530">
        <v>63977800</v>
      </c>
      <c r="BA71" s="529">
        <v>0</v>
      </c>
      <c r="BB71" s="529">
        <v>0</v>
      </c>
    </row>
    <row r="72" spans="1:54" hidden="1" x14ac:dyDescent="0.25">
      <c r="A72" s="1166" t="s">
        <v>34</v>
      </c>
      <c r="B72" s="1009"/>
      <c r="C72" s="1166" t="s">
        <v>311</v>
      </c>
      <c r="D72" s="1009"/>
      <c r="E72" s="1166" t="s">
        <v>312</v>
      </c>
      <c r="F72" s="1009"/>
      <c r="G72" s="1166" t="s">
        <v>316</v>
      </c>
      <c r="H72" s="1009"/>
      <c r="I72" s="1166" t="s">
        <v>326</v>
      </c>
      <c r="J72" s="1009"/>
      <c r="K72" s="1009"/>
      <c r="L72" s="1166"/>
      <c r="M72" s="1009"/>
      <c r="N72" s="1009"/>
      <c r="O72" s="1166"/>
      <c r="P72" s="1009"/>
      <c r="Q72" s="1166"/>
      <c r="R72" s="1009"/>
      <c r="S72" s="1167" t="s">
        <v>60</v>
      </c>
      <c r="T72" s="1009"/>
      <c r="U72" s="1009"/>
      <c r="V72" s="1009"/>
      <c r="W72" s="1009"/>
      <c r="X72" s="1009"/>
      <c r="Y72" s="1009"/>
      <c r="Z72" s="1009"/>
      <c r="AA72" s="1166" t="s">
        <v>305</v>
      </c>
      <c r="AB72" s="1009"/>
      <c r="AC72" s="1009"/>
      <c r="AD72" s="1009"/>
      <c r="AE72" s="1009"/>
      <c r="AF72" s="1166" t="s">
        <v>306</v>
      </c>
      <c r="AG72" s="1009"/>
      <c r="AH72" s="1009"/>
      <c r="AI72" s="531" t="s">
        <v>85</v>
      </c>
      <c r="AJ72" s="1168" t="s">
        <v>307</v>
      </c>
      <c r="AK72" s="1009"/>
      <c r="AL72" s="1009"/>
      <c r="AM72" s="1009"/>
      <c r="AN72" s="1009"/>
      <c r="AO72" s="1009"/>
      <c r="AP72" s="530">
        <v>520219400</v>
      </c>
      <c r="AQ72" s="590">
        <v>0</v>
      </c>
      <c r="AR72" s="529">
        <v>0</v>
      </c>
      <c r="AS72" s="529">
        <v>0</v>
      </c>
      <c r="AT72" s="589">
        <v>63977800</v>
      </c>
      <c r="AU72" s="530">
        <v>-63977800</v>
      </c>
      <c r="AV72" s="589">
        <v>63977800</v>
      </c>
      <c r="AW72" s="529">
        <v>0</v>
      </c>
      <c r="AX72" s="589">
        <v>63977800</v>
      </c>
      <c r="AY72" s="529">
        <v>0</v>
      </c>
      <c r="AZ72" s="530">
        <v>63977800</v>
      </c>
      <c r="BA72" s="529">
        <v>0</v>
      </c>
      <c r="BB72" s="529">
        <v>0</v>
      </c>
    </row>
    <row r="73" spans="1:54" hidden="1" x14ac:dyDescent="0.25">
      <c r="A73" s="1166" t="s">
        <v>34</v>
      </c>
      <c r="B73" s="1009"/>
      <c r="C73" s="1166" t="s">
        <v>311</v>
      </c>
      <c r="D73" s="1009"/>
      <c r="E73" s="1166" t="s">
        <v>312</v>
      </c>
      <c r="F73" s="1009"/>
      <c r="G73" s="1166" t="s">
        <v>316</v>
      </c>
      <c r="H73" s="1009"/>
      <c r="I73" s="1166" t="s">
        <v>320</v>
      </c>
      <c r="J73" s="1009"/>
      <c r="K73" s="1009"/>
      <c r="L73" s="1166"/>
      <c r="M73" s="1009"/>
      <c r="N73" s="1009"/>
      <c r="O73" s="1166"/>
      <c r="P73" s="1009"/>
      <c r="Q73" s="1166"/>
      <c r="R73" s="1009"/>
      <c r="S73" s="1167" t="s">
        <v>61</v>
      </c>
      <c r="T73" s="1009"/>
      <c r="U73" s="1009"/>
      <c r="V73" s="1009"/>
      <c r="W73" s="1009"/>
      <c r="X73" s="1009"/>
      <c r="Y73" s="1009"/>
      <c r="Z73" s="1009"/>
      <c r="AA73" s="1166" t="s">
        <v>305</v>
      </c>
      <c r="AB73" s="1009"/>
      <c r="AC73" s="1009"/>
      <c r="AD73" s="1009"/>
      <c r="AE73" s="1009"/>
      <c r="AF73" s="1166" t="s">
        <v>306</v>
      </c>
      <c r="AG73" s="1009"/>
      <c r="AH73" s="1009"/>
      <c r="AI73" s="531" t="s">
        <v>85</v>
      </c>
      <c r="AJ73" s="1168" t="s">
        <v>307</v>
      </c>
      <c r="AK73" s="1009"/>
      <c r="AL73" s="1009"/>
      <c r="AM73" s="1009"/>
      <c r="AN73" s="1009"/>
      <c r="AO73" s="1009"/>
      <c r="AP73" s="530">
        <v>940395000</v>
      </c>
      <c r="AQ73" s="590">
        <v>0</v>
      </c>
      <c r="AR73" s="529">
        <v>0</v>
      </c>
      <c r="AS73" s="529">
        <v>0</v>
      </c>
      <c r="AT73" s="589">
        <v>127877300</v>
      </c>
      <c r="AU73" s="530">
        <v>-127877300</v>
      </c>
      <c r="AV73" s="589">
        <v>127877300</v>
      </c>
      <c r="AW73" s="529">
        <v>0</v>
      </c>
      <c r="AX73" s="589">
        <v>127877300</v>
      </c>
      <c r="AY73" s="529">
        <v>0</v>
      </c>
      <c r="AZ73" s="530">
        <v>127877300</v>
      </c>
      <c r="BA73" s="529">
        <v>0</v>
      </c>
      <c r="BB73" s="529">
        <v>0</v>
      </c>
    </row>
    <row r="74" spans="1:54" s="494" customFormat="1" hidden="1" x14ac:dyDescent="0.25">
      <c r="A74" s="1226" t="s">
        <v>34</v>
      </c>
      <c r="B74" s="1225"/>
      <c r="C74" s="1226" t="s">
        <v>314</v>
      </c>
      <c r="D74" s="1225"/>
      <c r="E74" s="1226"/>
      <c r="F74" s="1225"/>
      <c r="G74" s="1226"/>
      <c r="H74" s="1225"/>
      <c r="I74" s="1226"/>
      <c r="J74" s="1225"/>
      <c r="K74" s="1225"/>
      <c r="L74" s="1226"/>
      <c r="M74" s="1225"/>
      <c r="N74" s="1225"/>
      <c r="O74" s="1226"/>
      <c r="P74" s="1225"/>
      <c r="Q74" s="1226"/>
      <c r="R74" s="1225"/>
      <c r="S74" s="1227" t="s">
        <v>25</v>
      </c>
      <c r="T74" s="1225"/>
      <c r="U74" s="1225"/>
      <c r="V74" s="1225"/>
      <c r="W74" s="1225"/>
      <c r="X74" s="1225"/>
      <c r="Y74" s="1225"/>
      <c r="Z74" s="1225"/>
      <c r="AA74" s="1226" t="s">
        <v>305</v>
      </c>
      <c r="AB74" s="1225"/>
      <c r="AC74" s="1225"/>
      <c r="AD74" s="1225"/>
      <c r="AE74" s="1225"/>
      <c r="AF74" s="1226" t="s">
        <v>306</v>
      </c>
      <c r="AG74" s="1225"/>
      <c r="AH74" s="1225"/>
      <c r="AI74" s="401" t="s">
        <v>85</v>
      </c>
      <c r="AJ74" s="1228" t="s">
        <v>307</v>
      </c>
      <c r="AK74" s="1225"/>
      <c r="AL74" s="1225"/>
      <c r="AM74" s="1225"/>
      <c r="AN74" s="1225"/>
      <c r="AO74" s="1225"/>
      <c r="AP74" s="400">
        <v>14585414179</v>
      </c>
      <c r="AQ74" s="591">
        <v>260239196.5</v>
      </c>
      <c r="AR74" s="400">
        <v>3907350294.9400001</v>
      </c>
      <c r="AS74" s="400">
        <v>-145000000</v>
      </c>
      <c r="AT74" s="591">
        <v>121737851</v>
      </c>
      <c r="AU74" s="400">
        <v>138501345.5</v>
      </c>
      <c r="AV74" s="591">
        <v>1050483871.61</v>
      </c>
      <c r="AW74" s="400">
        <v>-928746020.61000001</v>
      </c>
      <c r="AX74" s="591">
        <v>1029897867.61</v>
      </c>
      <c r="AY74" s="400">
        <v>20586004</v>
      </c>
      <c r="AZ74" s="400">
        <v>1029897867.61</v>
      </c>
      <c r="BA74" s="402">
        <v>0</v>
      </c>
      <c r="BB74" s="400">
        <v>391766</v>
      </c>
    </row>
    <row r="75" spans="1:54" s="494" customFormat="1" hidden="1" x14ac:dyDescent="0.25">
      <c r="A75" s="1226" t="s">
        <v>34</v>
      </c>
      <c r="B75" s="1225"/>
      <c r="C75" s="1226" t="s">
        <v>314</v>
      </c>
      <c r="D75" s="1225"/>
      <c r="E75" s="1226"/>
      <c r="F75" s="1225"/>
      <c r="G75" s="1226"/>
      <c r="H75" s="1225"/>
      <c r="I75" s="1226"/>
      <c r="J75" s="1225"/>
      <c r="K75" s="1225"/>
      <c r="L75" s="1226"/>
      <c r="M75" s="1225"/>
      <c r="N75" s="1225"/>
      <c r="O75" s="1226"/>
      <c r="P75" s="1225"/>
      <c r="Q75" s="1226"/>
      <c r="R75" s="1225"/>
      <c r="S75" s="1227" t="s">
        <v>25</v>
      </c>
      <c r="T75" s="1225"/>
      <c r="U75" s="1225"/>
      <c r="V75" s="1225"/>
      <c r="W75" s="1225"/>
      <c r="X75" s="1225"/>
      <c r="Y75" s="1225"/>
      <c r="Z75" s="1225"/>
      <c r="AA75" s="1226" t="s">
        <v>305</v>
      </c>
      <c r="AB75" s="1225"/>
      <c r="AC75" s="1225"/>
      <c r="AD75" s="1225"/>
      <c r="AE75" s="1225"/>
      <c r="AF75" s="1226" t="s">
        <v>306</v>
      </c>
      <c r="AG75" s="1225"/>
      <c r="AH75" s="1225"/>
      <c r="AI75" s="401" t="s">
        <v>335</v>
      </c>
      <c r="AJ75" s="1228" t="s">
        <v>353</v>
      </c>
      <c r="AK75" s="1225"/>
      <c r="AL75" s="1225"/>
      <c r="AM75" s="1225"/>
      <c r="AN75" s="1225"/>
      <c r="AO75" s="1225"/>
      <c r="AP75" s="400">
        <v>4021085821</v>
      </c>
      <c r="AQ75" s="591">
        <v>550000000</v>
      </c>
      <c r="AR75" s="400">
        <v>3471085821</v>
      </c>
      <c r="AS75" s="402">
        <v>0</v>
      </c>
      <c r="AT75" s="592">
        <v>0</v>
      </c>
      <c r="AU75" s="400">
        <v>550000000</v>
      </c>
      <c r="AV75" s="592">
        <v>0</v>
      </c>
      <c r="AW75" s="402">
        <v>0</v>
      </c>
      <c r="AX75" s="592">
        <v>0</v>
      </c>
      <c r="AY75" s="402">
        <v>0</v>
      </c>
      <c r="AZ75" s="402">
        <v>0</v>
      </c>
      <c r="BA75" s="402">
        <v>0</v>
      </c>
      <c r="BB75" s="402">
        <v>0</v>
      </c>
    </row>
    <row r="76" spans="1:54" hidden="1" x14ac:dyDescent="0.25">
      <c r="A76" s="1170" t="s">
        <v>34</v>
      </c>
      <c r="B76" s="1009"/>
      <c r="C76" s="1170" t="s">
        <v>314</v>
      </c>
      <c r="D76" s="1009"/>
      <c r="E76" s="1170" t="s">
        <v>312</v>
      </c>
      <c r="F76" s="1009"/>
      <c r="G76" s="1170"/>
      <c r="H76" s="1009"/>
      <c r="I76" s="1170"/>
      <c r="J76" s="1009"/>
      <c r="K76" s="1009"/>
      <c r="L76" s="1170"/>
      <c r="M76" s="1009"/>
      <c r="N76" s="1009"/>
      <c r="O76" s="1170"/>
      <c r="P76" s="1009"/>
      <c r="Q76" s="1170"/>
      <c r="R76" s="1009"/>
      <c r="S76" s="1169" t="s">
        <v>25</v>
      </c>
      <c r="T76" s="1009"/>
      <c r="U76" s="1009"/>
      <c r="V76" s="1009"/>
      <c r="W76" s="1009"/>
      <c r="X76" s="1009"/>
      <c r="Y76" s="1009"/>
      <c r="Z76" s="1009"/>
      <c r="AA76" s="1170" t="s">
        <v>305</v>
      </c>
      <c r="AB76" s="1009"/>
      <c r="AC76" s="1009"/>
      <c r="AD76" s="1009"/>
      <c r="AE76" s="1009"/>
      <c r="AF76" s="1170" t="s">
        <v>306</v>
      </c>
      <c r="AG76" s="1009"/>
      <c r="AH76" s="1009"/>
      <c r="AI76" s="534" t="s">
        <v>85</v>
      </c>
      <c r="AJ76" s="1171" t="s">
        <v>307</v>
      </c>
      <c r="AK76" s="1009"/>
      <c r="AL76" s="1009"/>
      <c r="AM76" s="1009"/>
      <c r="AN76" s="1009"/>
      <c r="AO76" s="1009"/>
      <c r="AP76" s="533">
        <v>14585414179</v>
      </c>
      <c r="AQ76" s="586">
        <v>260239196.5</v>
      </c>
      <c r="AR76" s="533">
        <v>3907350294.9400001</v>
      </c>
      <c r="AS76" s="533">
        <v>-145000000</v>
      </c>
      <c r="AT76" s="586">
        <v>121737851</v>
      </c>
      <c r="AU76" s="533">
        <v>138501345.5</v>
      </c>
      <c r="AV76" s="586">
        <v>1050483871.61</v>
      </c>
      <c r="AW76" s="533">
        <v>-928746020.61000001</v>
      </c>
      <c r="AX76" s="586">
        <v>1029897867.61</v>
      </c>
      <c r="AY76" s="533">
        <v>20586004</v>
      </c>
      <c r="AZ76" s="533">
        <v>1029897867.61</v>
      </c>
      <c r="BA76" s="532">
        <v>0</v>
      </c>
      <c r="BB76" s="533">
        <v>391766</v>
      </c>
    </row>
    <row r="77" spans="1:54" hidden="1" x14ac:dyDescent="0.25">
      <c r="A77" s="1170" t="s">
        <v>34</v>
      </c>
      <c r="B77" s="1009"/>
      <c r="C77" s="1170" t="s">
        <v>314</v>
      </c>
      <c r="D77" s="1009"/>
      <c r="E77" s="1170" t="s">
        <v>312</v>
      </c>
      <c r="F77" s="1009"/>
      <c r="G77" s="1170"/>
      <c r="H77" s="1009"/>
      <c r="I77" s="1170"/>
      <c r="J77" s="1009"/>
      <c r="K77" s="1009"/>
      <c r="L77" s="1170"/>
      <c r="M77" s="1009"/>
      <c r="N77" s="1009"/>
      <c r="O77" s="1170"/>
      <c r="P77" s="1009"/>
      <c r="Q77" s="1170"/>
      <c r="R77" s="1009"/>
      <c r="S77" s="1169" t="s">
        <v>25</v>
      </c>
      <c r="T77" s="1009"/>
      <c r="U77" s="1009"/>
      <c r="V77" s="1009"/>
      <c r="W77" s="1009"/>
      <c r="X77" s="1009"/>
      <c r="Y77" s="1009"/>
      <c r="Z77" s="1009"/>
      <c r="AA77" s="1170" t="s">
        <v>305</v>
      </c>
      <c r="AB77" s="1009"/>
      <c r="AC77" s="1009"/>
      <c r="AD77" s="1009"/>
      <c r="AE77" s="1009"/>
      <c r="AF77" s="1170" t="s">
        <v>306</v>
      </c>
      <c r="AG77" s="1009"/>
      <c r="AH77" s="1009"/>
      <c r="AI77" s="534" t="s">
        <v>335</v>
      </c>
      <c r="AJ77" s="1171" t="s">
        <v>353</v>
      </c>
      <c r="AK77" s="1009"/>
      <c r="AL77" s="1009"/>
      <c r="AM77" s="1009"/>
      <c r="AN77" s="1009"/>
      <c r="AO77" s="1009"/>
      <c r="AP77" s="533">
        <v>4021085821</v>
      </c>
      <c r="AQ77" s="586">
        <v>550000000</v>
      </c>
      <c r="AR77" s="533">
        <v>3471085821</v>
      </c>
      <c r="AS77" s="532">
        <v>0</v>
      </c>
      <c r="AT77" s="587">
        <v>0</v>
      </c>
      <c r="AU77" s="533">
        <v>550000000</v>
      </c>
      <c r="AV77" s="587">
        <v>0</v>
      </c>
      <c r="AW77" s="532">
        <v>0</v>
      </c>
      <c r="AX77" s="587">
        <v>0</v>
      </c>
      <c r="AY77" s="532">
        <v>0</v>
      </c>
      <c r="AZ77" s="532">
        <v>0</v>
      </c>
      <c r="BA77" s="532">
        <v>0</v>
      </c>
      <c r="BB77" s="532">
        <v>0</v>
      </c>
    </row>
    <row r="78" spans="1:54" hidden="1" x14ac:dyDescent="0.25">
      <c r="A78" s="1170" t="s">
        <v>34</v>
      </c>
      <c r="B78" s="1009"/>
      <c r="C78" s="1170" t="s">
        <v>314</v>
      </c>
      <c r="D78" s="1009"/>
      <c r="E78" s="1170" t="s">
        <v>312</v>
      </c>
      <c r="F78" s="1009"/>
      <c r="G78" s="1170" t="s">
        <v>321</v>
      </c>
      <c r="H78" s="1009"/>
      <c r="I78" s="1170"/>
      <c r="J78" s="1009"/>
      <c r="K78" s="1009"/>
      <c r="L78" s="1170"/>
      <c r="M78" s="1009"/>
      <c r="N78" s="1009"/>
      <c r="O78" s="1170"/>
      <c r="P78" s="1009"/>
      <c r="Q78" s="1170"/>
      <c r="R78" s="1009"/>
      <c r="S78" s="1169" t="s">
        <v>233</v>
      </c>
      <c r="T78" s="1009"/>
      <c r="U78" s="1009"/>
      <c r="V78" s="1009"/>
      <c r="W78" s="1009"/>
      <c r="X78" s="1009"/>
      <c r="Y78" s="1009"/>
      <c r="Z78" s="1009"/>
      <c r="AA78" s="1170" t="s">
        <v>305</v>
      </c>
      <c r="AB78" s="1009"/>
      <c r="AC78" s="1009"/>
      <c r="AD78" s="1009"/>
      <c r="AE78" s="1009"/>
      <c r="AF78" s="1170" t="s">
        <v>306</v>
      </c>
      <c r="AG78" s="1009"/>
      <c r="AH78" s="1009"/>
      <c r="AI78" s="534" t="s">
        <v>85</v>
      </c>
      <c r="AJ78" s="1171" t="s">
        <v>307</v>
      </c>
      <c r="AK78" s="1009"/>
      <c r="AL78" s="1009"/>
      <c r="AM78" s="1009"/>
      <c r="AN78" s="1009"/>
      <c r="AO78" s="1009"/>
      <c r="AP78" s="533">
        <v>343000000</v>
      </c>
      <c r="AQ78" s="587">
        <v>0</v>
      </c>
      <c r="AR78" s="533">
        <v>29338437</v>
      </c>
      <c r="AS78" s="532">
        <v>0</v>
      </c>
      <c r="AT78" s="587">
        <v>0</v>
      </c>
      <c r="AU78" s="532">
        <v>0</v>
      </c>
      <c r="AV78" s="587">
        <v>0</v>
      </c>
      <c r="AW78" s="532">
        <v>0</v>
      </c>
      <c r="AX78" s="587">
        <v>0</v>
      </c>
      <c r="AY78" s="532">
        <v>0</v>
      </c>
      <c r="AZ78" s="532">
        <v>0</v>
      </c>
      <c r="BA78" s="532">
        <v>0</v>
      </c>
      <c r="BB78" s="532">
        <v>0</v>
      </c>
    </row>
    <row r="79" spans="1:54" hidden="1" x14ac:dyDescent="0.25">
      <c r="A79" s="1170" t="s">
        <v>34</v>
      </c>
      <c r="B79" s="1009"/>
      <c r="C79" s="1170" t="s">
        <v>314</v>
      </c>
      <c r="D79" s="1009"/>
      <c r="E79" s="1170" t="s">
        <v>312</v>
      </c>
      <c r="F79" s="1009"/>
      <c r="G79" s="1170" t="s">
        <v>321</v>
      </c>
      <c r="H79" s="1009"/>
      <c r="I79" s="1170" t="s">
        <v>327</v>
      </c>
      <c r="J79" s="1009"/>
      <c r="K79" s="1009"/>
      <c r="L79" s="1170"/>
      <c r="M79" s="1009"/>
      <c r="N79" s="1009"/>
      <c r="O79" s="1170"/>
      <c r="P79" s="1009"/>
      <c r="Q79" s="1170"/>
      <c r="R79" s="1009"/>
      <c r="S79" s="1169" t="s">
        <v>240</v>
      </c>
      <c r="T79" s="1009"/>
      <c r="U79" s="1009"/>
      <c r="V79" s="1009"/>
      <c r="W79" s="1009"/>
      <c r="X79" s="1009"/>
      <c r="Y79" s="1009"/>
      <c r="Z79" s="1009"/>
      <c r="AA79" s="1170" t="s">
        <v>305</v>
      </c>
      <c r="AB79" s="1009"/>
      <c r="AC79" s="1009"/>
      <c r="AD79" s="1009"/>
      <c r="AE79" s="1009"/>
      <c r="AF79" s="1170" t="s">
        <v>306</v>
      </c>
      <c r="AG79" s="1009"/>
      <c r="AH79" s="1009"/>
      <c r="AI79" s="534" t="s">
        <v>85</v>
      </c>
      <c r="AJ79" s="1171" t="s">
        <v>307</v>
      </c>
      <c r="AK79" s="1009"/>
      <c r="AL79" s="1009"/>
      <c r="AM79" s="1009"/>
      <c r="AN79" s="1009"/>
      <c r="AO79" s="1009"/>
      <c r="AP79" s="533">
        <v>341000000</v>
      </c>
      <c r="AQ79" s="587">
        <v>0</v>
      </c>
      <c r="AR79" s="533">
        <v>27338437</v>
      </c>
      <c r="AS79" s="532">
        <v>0</v>
      </c>
      <c r="AT79" s="587">
        <v>0</v>
      </c>
      <c r="AU79" s="532">
        <v>0</v>
      </c>
      <c r="AV79" s="587">
        <v>0</v>
      </c>
      <c r="AW79" s="532">
        <v>0</v>
      </c>
      <c r="AX79" s="587">
        <v>0</v>
      </c>
      <c r="AY79" s="532">
        <v>0</v>
      </c>
      <c r="AZ79" s="532">
        <v>0</v>
      </c>
      <c r="BA79" s="532">
        <v>0</v>
      </c>
      <c r="BB79" s="532">
        <v>0</v>
      </c>
    </row>
    <row r="80" spans="1:54" hidden="1" x14ac:dyDescent="0.25">
      <c r="A80" s="1166" t="s">
        <v>34</v>
      </c>
      <c r="B80" s="1009"/>
      <c r="C80" s="1166" t="s">
        <v>314</v>
      </c>
      <c r="D80" s="1009"/>
      <c r="E80" s="1166" t="s">
        <v>312</v>
      </c>
      <c r="F80" s="1009"/>
      <c r="G80" s="1166" t="s">
        <v>321</v>
      </c>
      <c r="H80" s="1009"/>
      <c r="I80" s="1166" t="s">
        <v>327</v>
      </c>
      <c r="J80" s="1009"/>
      <c r="K80" s="1009"/>
      <c r="L80" s="1166" t="s">
        <v>314</v>
      </c>
      <c r="M80" s="1009"/>
      <c r="N80" s="1009"/>
      <c r="O80" s="1166"/>
      <c r="P80" s="1009"/>
      <c r="Q80" s="1166"/>
      <c r="R80" s="1009"/>
      <c r="S80" s="1167" t="s">
        <v>62</v>
      </c>
      <c r="T80" s="1009"/>
      <c r="U80" s="1009"/>
      <c r="V80" s="1009"/>
      <c r="W80" s="1009"/>
      <c r="X80" s="1009"/>
      <c r="Y80" s="1009"/>
      <c r="Z80" s="1009"/>
      <c r="AA80" s="1166" t="s">
        <v>305</v>
      </c>
      <c r="AB80" s="1009"/>
      <c r="AC80" s="1009"/>
      <c r="AD80" s="1009"/>
      <c r="AE80" s="1009"/>
      <c r="AF80" s="1166" t="s">
        <v>306</v>
      </c>
      <c r="AG80" s="1009"/>
      <c r="AH80" s="1009"/>
      <c r="AI80" s="531" t="s">
        <v>85</v>
      </c>
      <c r="AJ80" s="1168" t="s">
        <v>307</v>
      </c>
      <c r="AK80" s="1009"/>
      <c r="AL80" s="1009"/>
      <c r="AM80" s="1009"/>
      <c r="AN80" s="1009"/>
      <c r="AO80" s="1009"/>
      <c r="AP80" s="530">
        <v>6376304</v>
      </c>
      <c r="AQ80" s="590">
        <v>0</v>
      </c>
      <c r="AR80" s="530">
        <v>158429</v>
      </c>
      <c r="AS80" s="529">
        <v>0</v>
      </c>
      <c r="AT80" s="590">
        <v>0</v>
      </c>
      <c r="AU80" s="529">
        <v>0</v>
      </c>
      <c r="AV80" s="590">
        <v>0</v>
      </c>
      <c r="AW80" s="529">
        <v>0</v>
      </c>
      <c r="AX80" s="590">
        <v>0</v>
      </c>
      <c r="AY80" s="529">
        <v>0</v>
      </c>
      <c r="AZ80" s="529">
        <v>0</v>
      </c>
      <c r="BA80" s="529">
        <v>0</v>
      </c>
      <c r="BB80" s="529">
        <v>0</v>
      </c>
    </row>
    <row r="81" spans="1:54" hidden="1" x14ac:dyDescent="0.25">
      <c r="A81" s="1166" t="s">
        <v>34</v>
      </c>
      <c r="B81" s="1009"/>
      <c r="C81" s="1166" t="s">
        <v>314</v>
      </c>
      <c r="D81" s="1009"/>
      <c r="E81" s="1166" t="s">
        <v>312</v>
      </c>
      <c r="F81" s="1009"/>
      <c r="G81" s="1166" t="s">
        <v>321</v>
      </c>
      <c r="H81" s="1009"/>
      <c r="I81" s="1166" t="s">
        <v>327</v>
      </c>
      <c r="J81" s="1009"/>
      <c r="K81" s="1009"/>
      <c r="L81" s="1166" t="s">
        <v>321</v>
      </c>
      <c r="M81" s="1009"/>
      <c r="N81" s="1009"/>
      <c r="O81" s="1166"/>
      <c r="P81" s="1009"/>
      <c r="Q81" s="1166"/>
      <c r="R81" s="1009"/>
      <c r="S81" s="1167" t="s">
        <v>63</v>
      </c>
      <c r="T81" s="1009"/>
      <c r="U81" s="1009"/>
      <c r="V81" s="1009"/>
      <c r="W81" s="1009"/>
      <c r="X81" s="1009"/>
      <c r="Y81" s="1009"/>
      <c r="Z81" s="1009"/>
      <c r="AA81" s="1166" t="s">
        <v>305</v>
      </c>
      <c r="AB81" s="1009"/>
      <c r="AC81" s="1009"/>
      <c r="AD81" s="1009"/>
      <c r="AE81" s="1009"/>
      <c r="AF81" s="1166" t="s">
        <v>306</v>
      </c>
      <c r="AG81" s="1009"/>
      <c r="AH81" s="1009"/>
      <c r="AI81" s="531" t="s">
        <v>85</v>
      </c>
      <c r="AJ81" s="1168" t="s">
        <v>307</v>
      </c>
      <c r="AK81" s="1009"/>
      <c r="AL81" s="1009"/>
      <c r="AM81" s="1009"/>
      <c r="AN81" s="1009"/>
      <c r="AO81" s="1009"/>
      <c r="AP81" s="530">
        <v>324023696</v>
      </c>
      <c r="AQ81" s="590">
        <v>0</v>
      </c>
      <c r="AR81" s="530">
        <v>16580008</v>
      </c>
      <c r="AS81" s="529">
        <v>0</v>
      </c>
      <c r="AT81" s="590">
        <v>0</v>
      </c>
      <c r="AU81" s="529">
        <v>0</v>
      </c>
      <c r="AV81" s="590">
        <v>0</v>
      </c>
      <c r="AW81" s="529">
        <v>0</v>
      </c>
      <c r="AX81" s="590">
        <v>0</v>
      </c>
      <c r="AY81" s="529">
        <v>0</v>
      </c>
      <c r="AZ81" s="529">
        <v>0</v>
      </c>
      <c r="BA81" s="529">
        <v>0</v>
      </c>
      <c r="BB81" s="529">
        <v>0</v>
      </c>
    </row>
    <row r="82" spans="1:54" hidden="1" x14ac:dyDescent="0.25">
      <c r="A82" s="1166" t="s">
        <v>34</v>
      </c>
      <c r="B82" s="1009"/>
      <c r="C82" s="1166" t="s">
        <v>314</v>
      </c>
      <c r="D82" s="1009"/>
      <c r="E82" s="1166" t="s">
        <v>312</v>
      </c>
      <c r="F82" s="1009"/>
      <c r="G82" s="1166" t="s">
        <v>321</v>
      </c>
      <c r="H82" s="1009"/>
      <c r="I82" s="1166" t="s">
        <v>327</v>
      </c>
      <c r="J82" s="1009"/>
      <c r="K82" s="1009"/>
      <c r="L82" s="1166" t="s">
        <v>43</v>
      </c>
      <c r="M82" s="1009"/>
      <c r="N82" s="1009"/>
      <c r="O82" s="1166"/>
      <c r="P82" s="1009"/>
      <c r="Q82" s="1166"/>
      <c r="R82" s="1009"/>
      <c r="S82" s="1167" t="s">
        <v>64</v>
      </c>
      <c r="T82" s="1009"/>
      <c r="U82" s="1009"/>
      <c r="V82" s="1009"/>
      <c r="W82" s="1009"/>
      <c r="X82" s="1009"/>
      <c r="Y82" s="1009"/>
      <c r="Z82" s="1009"/>
      <c r="AA82" s="1166" t="s">
        <v>305</v>
      </c>
      <c r="AB82" s="1009"/>
      <c r="AC82" s="1009"/>
      <c r="AD82" s="1009"/>
      <c r="AE82" s="1009"/>
      <c r="AF82" s="1166" t="s">
        <v>306</v>
      </c>
      <c r="AG82" s="1009"/>
      <c r="AH82" s="1009"/>
      <c r="AI82" s="531" t="s">
        <v>85</v>
      </c>
      <c r="AJ82" s="1168" t="s">
        <v>307</v>
      </c>
      <c r="AK82" s="1009"/>
      <c r="AL82" s="1009"/>
      <c r="AM82" s="1009"/>
      <c r="AN82" s="1009"/>
      <c r="AO82" s="1009"/>
      <c r="AP82" s="530">
        <v>10000000</v>
      </c>
      <c r="AQ82" s="590">
        <v>0</v>
      </c>
      <c r="AR82" s="530">
        <v>10000000</v>
      </c>
      <c r="AS82" s="529">
        <v>0</v>
      </c>
      <c r="AT82" s="590">
        <v>0</v>
      </c>
      <c r="AU82" s="529">
        <v>0</v>
      </c>
      <c r="AV82" s="590">
        <v>0</v>
      </c>
      <c r="AW82" s="529">
        <v>0</v>
      </c>
      <c r="AX82" s="590">
        <v>0</v>
      </c>
      <c r="AY82" s="529">
        <v>0</v>
      </c>
      <c r="AZ82" s="529">
        <v>0</v>
      </c>
      <c r="BA82" s="529">
        <v>0</v>
      </c>
      <c r="BB82" s="529">
        <v>0</v>
      </c>
    </row>
    <row r="83" spans="1:54" hidden="1" x14ac:dyDescent="0.25">
      <c r="A83" s="1166" t="s">
        <v>34</v>
      </c>
      <c r="B83" s="1009"/>
      <c r="C83" s="1166" t="s">
        <v>314</v>
      </c>
      <c r="D83" s="1009"/>
      <c r="E83" s="1166" t="s">
        <v>312</v>
      </c>
      <c r="F83" s="1009"/>
      <c r="G83" s="1166" t="s">
        <v>321</v>
      </c>
      <c r="H83" s="1009"/>
      <c r="I83" s="1166" t="s">
        <v>327</v>
      </c>
      <c r="J83" s="1009"/>
      <c r="K83" s="1009"/>
      <c r="L83" s="1166" t="s">
        <v>328</v>
      </c>
      <c r="M83" s="1009"/>
      <c r="N83" s="1009"/>
      <c r="O83" s="1166"/>
      <c r="P83" s="1009"/>
      <c r="Q83" s="1166"/>
      <c r="R83" s="1009"/>
      <c r="S83" s="1167" t="s">
        <v>65</v>
      </c>
      <c r="T83" s="1009"/>
      <c r="U83" s="1009"/>
      <c r="V83" s="1009"/>
      <c r="W83" s="1009"/>
      <c r="X83" s="1009"/>
      <c r="Y83" s="1009"/>
      <c r="Z83" s="1009"/>
      <c r="AA83" s="1166" t="s">
        <v>305</v>
      </c>
      <c r="AB83" s="1009"/>
      <c r="AC83" s="1009"/>
      <c r="AD83" s="1009"/>
      <c r="AE83" s="1009"/>
      <c r="AF83" s="1166" t="s">
        <v>306</v>
      </c>
      <c r="AG83" s="1009"/>
      <c r="AH83" s="1009"/>
      <c r="AI83" s="531" t="s">
        <v>85</v>
      </c>
      <c r="AJ83" s="1168" t="s">
        <v>307</v>
      </c>
      <c r="AK83" s="1009"/>
      <c r="AL83" s="1009"/>
      <c r="AM83" s="1009"/>
      <c r="AN83" s="1009"/>
      <c r="AO83" s="1009"/>
      <c r="AP83" s="530">
        <v>600000</v>
      </c>
      <c r="AQ83" s="590">
        <v>0</v>
      </c>
      <c r="AR83" s="530">
        <v>600000</v>
      </c>
      <c r="AS83" s="529">
        <v>0</v>
      </c>
      <c r="AT83" s="590">
        <v>0</v>
      </c>
      <c r="AU83" s="529">
        <v>0</v>
      </c>
      <c r="AV83" s="590">
        <v>0</v>
      </c>
      <c r="AW83" s="529">
        <v>0</v>
      </c>
      <c r="AX83" s="590">
        <v>0</v>
      </c>
      <c r="AY83" s="529">
        <v>0</v>
      </c>
      <c r="AZ83" s="529">
        <v>0</v>
      </c>
      <c r="BA83" s="529">
        <v>0</v>
      </c>
      <c r="BB83" s="529">
        <v>0</v>
      </c>
    </row>
    <row r="84" spans="1:54" hidden="1" x14ac:dyDescent="0.25">
      <c r="A84" s="1170" t="s">
        <v>34</v>
      </c>
      <c r="B84" s="1009"/>
      <c r="C84" s="1170" t="s">
        <v>314</v>
      </c>
      <c r="D84" s="1009"/>
      <c r="E84" s="1170" t="s">
        <v>312</v>
      </c>
      <c r="F84" s="1009"/>
      <c r="G84" s="1170" t="s">
        <v>321</v>
      </c>
      <c r="H84" s="1009"/>
      <c r="I84" s="1170" t="s">
        <v>329</v>
      </c>
      <c r="J84" s="1009"/>
      <c r="K84" s="1009"/>
      <c r="L84" s="1170"/>
      <c r="M84" s="1009"/>
      <c r="N84" s="1009"/>
      <c r="O84" s="1170"/>
      <c r="P84" s="1009"/>
      <c r="Q84" s="1170"/>
      <c r="R84" s="1009"/>
      <c r="S84" s="1169" t="s">
        <v>236</v>
      </c>
      <c r="T84" s="1009"/>
      <c r="U84" s="1009"/>
      <c r="V84" s="1009"/>
      <c r="W84" s="1009"/>
      <c r="X84" s="1009"/>
      <c r="Y84" s="1009"/>
      <c r="Z84" s="1009"/>
      <c r="AA84" s="1170" t="s">
        <v>305</v>
      </c>
      <c r="AB84" s="1009"/>
      <c r="AC84" s="1009"/>
      <c r="AD84" s="1009"/>
      <c r="AE84" s="1009"/>
      <c r="AF84" s="1170" t="s">
        <v>306</v>
      </c>
      <c r="AG84" s="1009"/>
      <c r="AH84" s="1009"/>
      <c r="AI84" s="534" t="s">
        <v>85</v>
      </c>
      <c r="AJ84" s="1171" t="s">
        <v>307</v>
      </c>
      <c r="AK84" s="1009"/>
      <c r="AL84" s="1009"/>
      <c r="AM84" s="1009"/>
      <c r="AN84" s="1009"/>
      <c r="AO84" s="1009"/>
      <c r="AP84" s="533">
        <v>2000000</v>
      </c>
      <c r="AQ84" s="587">
        <v>0</v>
      </c>
      <c r="AR84" s="533">
        <v>2000000</v>
      </c>
      <c r="AS84" s="532">
        <v>0</v>
      </c>
      <c r="AT84" s="587">
        <v>0</v>
      </c>
      <c r="AU84" s="532">
        <v>0</v>
      </c>
      <c r="AV84" s="587">
        <v>0</v>
      </c>
      <c r="AW84" s="532">
        <v>0</v>
      </c>
      <c r="AX84" s="587">
        <v>0</v>
      </c>
      <c r="AY84" s="532">
        <v>0</v>
      </c>
      <c r="AZ84" s="532">
        <v>0</v>
      </c>
      <c r="BA84" s="532">
        <v>0</v>
      </c>
      <c r="BB84" s="532">
        <v>0</v>
      </c>
    </row>
    <row r="85" spans="1:54" hidden="1" x14ac:dyDescent="0.25">
      <c r="A85" s="1166" t="s">
        <v>34</v>
      </c>
      <c r="B85" s="1009"/>
      <c r="C85" s="1166" t="s">
        <v>314</v>
      </c>
      <c r="D85" s="1009"/>
      <c r="E85" s="1166" t="s">
        <v>312</v>
      </c>
      <c r="F85" s="1009"/>
      <c r="G85" s="1166" t="s">
        <v>321</v>
      </c>
      <c r="H85" s="1009"/>
      <c r="I85" s="1166" t="s">
        <v>329</v>
      </c>
      <c r="J85" s="1009"/>
      <c r="K85" s="1009"/>
      <c r="L85" s="1166" t="s">
        <v>311</v>
      </c>
      <c r="M85" s="1009"/>
      <c r="N85" s="1009"/>
      <c r="O85" s="1166"/>
      <c r="P85" s="1009"/>
      <c r="Q85" s="1166"/>
      <c r="R85" s="1009"/>
      <c r="S85" s="1167" t="s">
        <v>66</v>
      </c>
      <c r="T85" s="1009"/>
      <c r="U85" s="1009"/>
      <c r="V85" s="1009"/>
      <c r="W85" s="1009"/>
      <c r="X85" s="1009"/>
      <c r="Y85" s="1009"/>
      <c r="Z85" s="1009"/>
      <c r="AA85" s="1166" t="s">
        <v>305</v>
      </c>
      <c r="AB85" s="1009"/>
      <c r="AC85" s="1009"/>
      <c r="AD85" s="1009"/>
      <c r="AE85" s="1009"/>
      <c r="AF85" s="1166" t="s">
        <v>306</v>
      </c>
      <c r="AG85" s="1009"/>
      <c r="AH85" s="1009"/>
      <c r="AI85" s="531" t="s">
        <v>85</v>
      </c>
      <c r="AJ85" s="1168" t="s">
        <v>307</v>
      </c>
      <c r="AK85" s="1009"/>
      <c r="AL85" s="1009"/>
      <c r="AM85" s="1009"/>
      <c r="AN85" s="1009"/>
      <c r="AO85" s="1009"/>
      <c r="AP85" s="530">
        <v>1000000</v>
      </c>
      <c r="AQ85" s="590">
        <v>0</v>
      </c>
      <c r="AR85" s="530">
        <v>1000000</v>
      </c>
      <c r="AS85" s="529">
        <v>0</v>
      </c>
      <c r="AT85" s="590">
        <v>0</v>
      </c>
      <c r="AU85" s="529">
        <v>0</v>
      </c>
      <c r="AV85" s="590">
        <v>0</v>
      </c>
      <c r="AW85" s="529">
        <v>0</v>
      </c>
      <c r="AX85" s="590">
        <v>0</v>
      </c>
      <c r="AY85" s="529">
        <v>0</v>
      </c>
      <c r="AZ85" s="529">
        <v>0</v>
      </c>
      <c r="BA85" s="529">
        <v>0</v>
      </c>
      <c r="BB85" s="529">
        <v>0</v>
      </c>
    </row>
    <row r="86" spans="1:54" hidden="1" x14ac:dyDescent="0.25">
      <c r="A86" s="1166" t="s">
        <v>34</v>
      </c>
      <c r="B86" s="1009"/>
      <c r="C86" s="1166" t="s">
        <v>314</v>
      </c>
      <c r="D86" s="1009"/>
      <c r="E86" s="1166" t="s">
        <v>312</v>
      </c>
      <c r="F86" s="1009"/>
      <c r="G86" s="1166" t="s">
        <v>321</v>
      </c>
      <c r="H86" s="1009"/>
      <c r="I86" s="1166" t="s">
        <v>329</v>
      </c>
      <c r="J86" s="1009"/>
      <c r="K86" s="1009"/>
      <c r="L86" s="1166" t="s">
        <v>314</v>
      </c>
      <c r="M86" s="1009"/>
      <c r="N86" s="1009"/>
      <c r="O86" s="1166"/>
      <c r="P86" s="1009"/>
      <c r="Q86" s="1166"/>
      <c r="R86" s="1009"/>
      <c r="S86" s="1167" t="s">
        <v>67</v>
      </c>
      <c r="T86" s="1009"/>
      <c r="U86" s="1009"/>
      <c r="V86" s="1009"/>
      <c r="W86" s="1009"/>
      <c r="X86" s="1009"/>
      <c r="Y86" s="1009"/>
      <c r="Z86" s="1009"/>
      <c r="AA86" s="1166" t="s">
        <v>305</v>
      </c>
      <c r="AB86" s="1009"/>
      <c r="AC86" s="1009"/>
      <c r="AD86" s="1009"/>
      <c r="AE86" s="1009"/>
      <c r="AF86" s="1166" t="s">
        <v>306</v>
      </c>
      <c r="AG86" s="1009"/>
      <c r="AH86" s="1009"/>
      <c r="AI86" s="531" t="s">
        <v>85</v>
      </c>
      <c r="AJ86" s="1168" t="s">
        <v>307</v>
      </c>
      <c r="AK86" s="1009"/>
      <c r="AL86" s="1009"/>
      <c r="AM86" s="1009"/>
      <c r="AN86" s="1009"/>
      <c r="AO86" s="1009"/>
      <c r="AP86" s="530">
        <v>1000000</v>
      </c>
      <c r="AQ86" s="590">
        <v>0</v>
      </c>
      <c r="AR86" s="530">
        <v>1000000</v>
      </c>
      <c r="AS86" s="529">
        <v>0</v>
      </c>
      <c r="AT86" s="590">
        <v>0</v>
      </c>
      <c r="AU86" s="529">
        <v>0</v>
      </c>
      <c r="AV86" s="590">
        <v>0</v>
      </c>
      <c r="AW86" s="529">
        <v>0</v>
      </c>
      <c r="AX86" s="590">
        <v>0</v>
      </c>
      <c r="AY86" s="529">
        <v>0</v>
      </c>
      <c r="AZ86" s="529">
        <v>0</v>
      </c>
      <c r="BA86" s="529">
        <v>0</v>
      </c>
      <c r="BB86" s="529">
        <v>0</v>
      </c>
    </row>
    <row r="87" spans="1:54" hidden="1" x14ac:dyDescent="0.25">
      <c r="A87" s="1166" t="s">
        <v>34</v>
      </c>
      <c r="B87" s="1009"/>
      <c r="C87" s="1166" t="s">
        <v>314</v>
      </c>
      <c r="D87" s="1009"/>
      <c r="E87" s="1166" t="s">
        <v>312</v>
      </c>
      <c r="F87" s="1009"/>
      <c r="G87" s="1166" t="s">
        <v>315</v>
      </c>
      <c r="H87" s="1009"/>
      <c r="I87" s="1166"/>
      <c r="J87" s="1009"/>
      <c r="K87" s="1009"/>
      <c r="L87" s="1166"/>
      <c r="M87" s="1009"/>
      <c r="N87" s="1009"/>
      <c r="O87" s="1166"/>
      <c r="P87" s="1009"/>
      <c r="Q87" s="1166"/>
      <c r="R87" s="1009"/>
      <c r="S87" s="1167" t="s">
        <v>238</v>
      </c>
      <c r="T87" s="1009"/>
      <c r="U87" s="1009"/>
      <c r="V87" s="1009"/>
      <c r="W87" s="1009"/>
      <c r="X87" s="1009"/>
      <c r="Y87" s="1009"/>
      <c r="Z87" s="1009"/>
      <c r="AA87" s="1166" t="s">
        <v>305</v>
      </c>
      <c r="AB87" s="1009"/>
      <c r="AC87" s="1009"/>
      <c r="AD87" s="1009"/>
      <c r="AE87" s="1009"/>
      <c r="AF87" s="1166" t="s">
        <v>306</v>
      </c>
      <c r="AG87" s="1009"/>
      <c r="AH87" s="1009"/>
      <c r="AI87" s="531" t="s">
        <v>85</v>
      </c>
      <c r="AJ87" s="1168" t="s">
        <v>307</v>
      </c>
      <c r="AK87" s="1009"/>
      <c r="AL87" s="1009"/>
      <c r="AM87" s="1009"/>
      <c r="AN87" s="1009"/>
      <c r="AO87" s="1009"/>
      <c r="AP87" s="530">
        <v>14242414179</v>
      </c>
      <c r="AQ87" s="589">
        <v>260239196.5</v>
      </c>
      <c r="AR87" s="530">
        <v>3878011857.9400001</v>
      </c>
      <c r="AS87" s="530">
        <v>-145000000</v>
      </c>
      <c r="AT87" s="589">
        <v>121737851</v>
      </c>
      <c r="AU87" s="530">
        <v>138501345.5</v>
      </c>
      <c r="AV87" s="589">
        <v>1050483871.61</v>
      </c>
      <c r="AW87" s="530">
        <v>-928746020.61000001</v>
      </c>
      <c r="AX87" s="589">
        <v>1029897867.61</v>
      </c>
      <c r="AY87" s="530">
        <v>20586004</v>
      </c>
      <c r="AZ87" s="530">
        <v>1029897867.61</v>
      </c>
      <c r="BA87" s="529">
        <v>0</v>
      </c>
      <c r="BB87" s="530">
        <v>391766</v>
      </c>
    </row>
    <row r="88" spans="1:54" hidden="1" x14ac:dyDescent="0.25">
      <c r="A88" s="1170" t="s">
        <v>34</v>
      </c>
      <c r="B88" s="1009"/>
      <c r="C88" s="1170" t="s">
        <v>314</v>
      </c>
      <c r="D88" s="1009"/>
      <c r="E88" s="1170" t="s">
        <v>312</v>
      </c>
      <c r="F88" s="1009"/>
      <c r="G88" s="1170" t="s">
        <v>315</v>
      </c>
      <c r="H88" s="1009"/>
      <c r="I88" s="1170"/>
      <c r="J88" s="1009"/>
      <c r="K88" s="1009"/>
      <c r="L88" s="1170"/>
      <c r="M88" s="1009"/>
      <c r="N88" s="1009"/>
      <c r="O88" s="1170"/>
      <c r="P88" s="1009"/>
      <c r="Q88" s="1170"/>
      <c r="R88" s="1009"/>
      <c r="S88" s="1169" t="s">
        <v>238</v>
      </c>
      <c r="T88" s="1009"/>
      <c r="U88" s="1009"/>
      <c r="V88" s="1009"/>
      <c r="W88" s="1009"/>
      <c r="X88" s="1009"/>
      <c r="Y88" s="1009"/>
      <c r="Z88" s="1009"/>
      <c r="AA88" s="1170" t="s">
        <v>305</v>
      </c>
      <c r="AB88" s="1009"/>
      <c r="AC88" s="1009"/>
      <c r="AD88" s="1009"/>
      <c r="AE88" s="1009"/>
      <c r="AF88" s="1170" t="s">
        <v>306</v>
      </c>
      <c r="AG88" s="1009"/>
      <c r="AH88" s="1009"/>
      <c r="AI88" s="534" t="s">
        <v>335</v>
      </c>
      <c r="AJ88" s="1171" t="s">
        <v>353</v>
      </c>
      <c r="AK88" s="1009"/>
      <c r="AL88" s="1009"/>
      <c r="AM88" s="1009"/>
      <c r="AN88" s="1009"/>
      <c r="AO88" s="1009"/>
      <c r="AP88" s="533">
        <v>4021085821</v>
      </c>
      <c r="AQ88" s="586">
        <v>550000000</v>
      </c>
      <c r="AR88" s="533">
        <v>3471085821</v>
      </c>
      <c r="AS88" s="532">
        <v>0</v>
      </c>
      <c r="AT88" s="587">
        <v>0</v>
      </c>
      <c r="AU88" s="533">
        <v>550000000</v>
      </c>
      <c r="AV88" s="587">
        <v>0</v>
      </c>
      <c r="AW88" s="532">
        <v>0</v>
      </c>
      <c r="AX88" s="587">
        <v>0</v>
      </c>
      <c r="AY88" s="532">
        <v>0</v>
      </c>
      <c r="AZ88" s="532">
        <v>0</v>
      </c>
      <c r="BA88" s="532">
        <v>0</v>
      </c>
      <c r="BB88" s="532">
        <v>0</v>
      </c>
    </row>
    <row r="89" spans="1:54" hidden="1" x14ac:dyDescent="0.25">
      <c r="A89" s="1170" t="s">
        <v>34</v>
      </c>
      <c r="B89" s="1009"/>
      <c r="C89" s="1170" t="s">
        <v>314</v>
      </c>
      <c r="D89" s="1009"/>
      <c r="E89" s="1170" t="s">
        <v>312</v>
      </c>
      <c r="F89" s="1009"/>
      <c r="G89" s="1170" t="s">
        <v>315</v>
      </c>
      <c r="H89" s="1009"/>
      <c r="I89" s="1170" t="s">
        <v>311</v>
      </c>
      <c r="J89" s="1009"/>
      <c r="K89" s="1009"/>
      <c r="L89" s="1170"/>
      <c r="M89" s="1009"/>
      <c r="N89" s="1009"/>
      <c r="O89" s="1170"/>
      <c r="P89" s="1009"/>
      <c r="Q89" s="1170"/>
      <c r="R89" s="1009"/>
      <c r="S89" s="1169" t="s">
        <v>241</v>
      </c>
      <c r="T89" s="1009"/>
      <c r="U89" s="1009"/>
      <c r="V89" s="1009"/>
      <c r="W89" s="1009"/>
      <c r="X89" s="1009"/>
      <c r="Y89" s="1009"/>
      <c r="Z89" s="1009"/>
      <c r="AA89" s="1170" t="s">
        <v>305</v>
      </c>
      <c r="AB89" s="1009"/>
      <c r="AC89" s="1009"/>
      <c r="AD89" s="1009"/>
      <c r="AE89" s="1009"/>
      <c r="AF89" s="1170" t="s">
        <v>306</v>
      </c>
      <c r="AG89" s="1009"/>
      <c r="AH89" s="1009"/>
      <c r="AI89" s="534" t="s">
        <v>85</v>
      </c>
      <c r="AJ89" s="1171" t="s">
        <v>307</v>
      </c>
      <c r="AK89" s="1009"/>
      <c r="AL89" s="1009"/>
      <c r="AM89" s="1009"/>
      <c r="AN89" s="1009"/>
      <c r="AO89" s="1009"/>
      <c r="AP89" s="533">
        <v>307000000</v>
      </c>
      <c r="AQ89" s="587">
        <v>0</v>
      </c>
      <c r="AR89" s="533">
        <v>75357390.849999994</v>
      </c>
      <c r="AS89" s="532">
        <v>0</v>
      </c>
      <c r="AT89" s="587">
        <v>0</v>
      </c>
      <c r="AU89" s="532">
        <v>0</v>
      </c>
      <c r="AV89" s="586">
        <v>201345982.44</v>
      </c>
      <c r="AW89" s="533">
        <v>-201345982.44</v>
      </c>
      <c r="AX89" s="586">
        <v>201345982.44</v>
      </c>
      <c r="AY89" s="532">
        <v>0</v>
      </c>
      <c r="AZ89" s="533">
        <v>201345982.44</v>
      </c>
      <c r="BA89" s="532">
        <v>0</v>
      </c>
      <c r="BB89" s="532">
        <v>0</v>
      </c>
    </row>
    <row r="90" spans="1:54" hidden="1" x14ac:dyDescent="0.25">
      <c r="A90" s="1170" t="s">
        <v>34</v>
      </c>
      <c r="B90" s="1009"/>
      <c r="C90" s="1170" t="s">
        <v>314</v>
      </c>
      <c r="D90" s="1009"/>
      <c r="E90" s="1170" t="s">
        <v>312</v>
      </c>
      <c r="F90" s="1009"/>
      <c r="G90" s="1170" t="s">
        <v>315</v>
      </c>
      <c r="H90" s="1009"/>
      <c r="I90" s="1170" t="s">
        <v>311</v>
      </c>
      <c r="J90" s="1009"/>
      <c r="K90" s="1009"/>
      <c r="L90" s="1170"/>
      <c r="M90" s="1009"/>
      <c r="N90" s="1009"/>
      <c r="O90" s="1170"/>
      <c r="P90" s="1009"/>
      <c r="Q90" s="1170"/>
      <c r="R90" s="1009"/>
      <c r="S90" s="1169" t="s">
        <v>241</v>
      </c>
      <c r="T90" s="1009"/>
      <c r="U90" s="1009"/>
      <c r="V90" s="1009"/>
      <c r="W90" s="1009"/>
      <c r="X90" s="1009"/>
      <c r="Y90" s="1009"/>
      <c r="Z90" s="1009"/>
      <c r="AA90" s="1170" t="s">
        <v>305</v>
      </c>
      <c r="AB90" s="1009"/>
      <c r="AC90" s="1009"/>
      <c r="AD90" s="1009"/>
      <c r="AE90" s="1009"/>
      <c r="AF90" s="1170" t="s">
        <v>306</v>
      </c>
      <c r="AG90" s="1009"/>
      <c r="AH90" s="1009"/>
      <c r="AI90" s="534" t="s">
        <v>335</v>
      </c>
      <c r="AJ90" s="1171" t="s">
        <v>353</v>
      </c>
      <c r="AK90" s="1009"/>
      <c r="AL90" s="1009"/>
      <c r="AM90" s="1009"/>
      <c r="AN90" s="1009"/>
      <c r="AO90" s="1009"/>
      <c r="AP90" s="533">
        <v>986000000</v>
      </c>
      <c r="AQ90" s="587">
        <v>0</v>
      </c>
      <c r="AR90" s="533">
        <v>986000000</v>
      </c>
      <c r="AS90" s="532">
        <v>0</v>
      </c>
      <c r="AT90" s="587">
        <v>0</v>
      </c>
      <c r="AU90" s="532">
        <v>0</v>
      </c>
      <c r="AV90" s="587">
        <v>0</v>
      </c>
      <c r="AW90" s="532">
        <v>0</v>
      </c>
      <c r="AX90" s="587">
        <v>0</v>
      </c>
      <c r="AY90" s="532">
        <v>0</v>
      </c>
      <c r="AZ90" s="532">
        <v>0</v>
      </c>
      <c r="BA90" s="532">
        <v>0</v>
      </c>
      <c r="BB90" s="532">
        <v>0</v>
      </c>
    </row>
    <row r="91" spans="1:54" hidden="1" x14ac:dyDescent="0.25">
      <c r="A91" s="1166" t="s">
        <v>34</v>
      </c>
      <c r="B91" s="1009"/>
      <c r="C91" s="1166" t="s">
        <v>314</v>
      </c>
      <c r="D91" s="1009"/>
      <c r="E91" s="1166" t="s">
        <v>312</v>
      </c>
      <c r="F91" s="1009"/>
      <c r="G91" s="1166" t="s">
        <v>315</v>
      </c>
      <c r="H91" s="1009"/>
      <c r="I91" s="1166" t="s">
        <v>311</v>
      </c>
      <c r="J91" s="1009"/>
      <c r="K91" s="1009"/>
      <c r="L91" s="1166" t="s">
        <v>321</v>
      </c>
      <c r="M91" s="1009"/>
      <c r="N91" s="1009"/>
      <c r="O91" s="1166"/>
      <c r="P91" s="1009"/>
      <c r="Q91" s="1166"/>
      <c r="R91" s="1009"/>
      <c r="S91" s="1167" t="s">
        <v>689</v>
      </c>
      <c r="T91" s="1009"/>
      <c r="U91" s="1009"/>
      <c r="V91" s="1009"/>
      <c r="W91" s="1009"/>
      <c r="X91" s="1009"/>
      <c r="Y91" s="1009"/>
      <c r="Z91" s="1009"/>
      <c r="AA91" s="1166" t="s">
        <v>305</v>
      </c>
      <c r="AB91" s="1009"/>
      <c r="AC91" s="1009"/>
      <c r="AD91" s="1009"/>
      <c r="AE91" s="1009"/>
      <c r="AF91" s="1166" t="s">
        <v>306</v>
      </c>
      <c r="AG91" s="1009"/>
      <c r="AH91" s="1009"/>
      <c r="AI91" s="531" t="s">
        <v>335</v>
      </c>
      <c r="AJ91" s="1168" t="s">
        <v>353</v>
      </c>
      <c r="AK91" s="1009"/>
      <c r="AL91" s="1009"/>
      <c r="AM91" s="1009"/>
      <c r="AN91" s="1009"/>
      <c r="AO91" s="1009"/>
      <c r="AP91" s="530">
        <v>6000000</v>
      </c>
      <c r="AQ91" s="590">
        <v>0</v>
      </c>
      <c r="AR91" s="530">
        <v>6000000</v>
      </c>
      <c r="AS91" s="529">
        <v>0</v>
      </c>
      <c r="AT91" s="590">
        <v>0</v>
      </c>
      <c r="AU91" s="529">
        <v>0</v>
      </c>
      <c r="AV91" s="590">
        <v>0</v>
      </c>
      <c r="AW91" s="529">
        <v>0</v>
      </c>
      <c r="AX91" s="590">
        <v>0</v>
      </c>
      <c r="AY91" s="529">
        <v>0</v>
      </c>
      <c r="AZ91" s="529">
        <v>0</v>
      </c>
      <c r="BA91" s="529">
        <v>0</v>
      </c>
      <c r="BB91" s="529">
        <v>0</v>
      </c>
    </row>
    <row r="92" spans="1:54" hidden="1" x14ac:dyDescent="0.25">
      <c r="A92" s="1166" t="s">
        <v>34</v>
      </c>
      <c r="B92" s="1009"/>
      <c r="C92" s="1166" t="s">
        <v>314</v>
      </c>
      <c r="D92" s="1009"/>
      <c r="E92" s="1166" t="s">
        <v>312</v>
      </c>
      <c r="F92" s="1009"/>
      <c r="G92" s="1166" t="s">
        <v>315</v>
      </c>
      <c r="H92" s="1009"/>
      <c r="I92" s="1166" t="s">
        <v>311</v>
      </c>
      <c r="J92" s="1009"/>
      <c r="K92" s="1009"/>
      <c r="L92" s="1166" t="s">
        <v>324</v>
      </c>
      <c r="M92" s="1009"/>
      <c r="N92" s="1009"/>
      <c r="O92" s="1166"/>
      <c r="P92" s="1009"/>
      <c r="Q92" s="1166"/>
      <c r="R92" s="1009"/>
      <c r="S92" s="1167" t="s">
        <v>68</v>
      </c>
      <c r="T92" s="1009"/>
      <c r="U92" s="1009"/>
      <c r="V92" s="1009"/>
      <c r="W92" s="1009"/>
      <c r="X92" s="1009"/>
      <c r="Y92" s="1009"/>
      <c r="Z92" s="1009"/>
      <c r="AA92" s="1166" t="s">
        <v>305</v>
      </c>
      <c r="AB92" s="1009"/>
      <c r="AC92" s="1009"/>
      <c r="AD92" s="1009"/>
      <c r="AE92" s="1009"/>
      <c r="AF92" s="1166" t="s">
        <v>306</v>
      </c>
      <c r="AG92" s="1009"/>
      <c r="AH92" s="1009"/>
      <c r="AI92" s="531" t="s">
        <v>85</v>
      </c>
      <c r="AJ92" s="1168" t="s">
        <v>307</v>
      </c>
      <c r="AK92" s="1009"/>
      <c r="AL92" s="1009"/>
      <c r="AM92" s="1009"/>
      <c r="AN92" s="1009"/>
      <c r="AO92" s="1009"/>
      <c r="AP92" s="530">
        <v>75000000</v>
      </c>
      <c r="AQ92" s="590">
        <v>0</v>
      </c>
      <c r="AR92" s="530">
        <v>74600000</v>
      </c>
      <c r="AS92" s="529">
        <v>0</v>
      </c>
      <c r="AT92" s="590">
        <v>0</v>
      </c>
      <c r="AU92" s="529">
        <v>0</v>
      </c>
      <c r="AV92" s="590">
        <v>0</v>
      </c>
      <c r="AW92" s="529">
        <v>0</v>
      </c>
      <c r="AX92" s="590">
        <v>0</v>
      </c>
      <c r="AY92" s="529">
        <v>0</v>
      </c>
      <c r="AZ92" s="529">
        <v>0</v>
      </c>
      <c r="BA92" s="529">
        <v>0</v>
      </c>
      <c r="BB92" s="529">
        <v>0</v>
      </c>
    </row>
    <row r="93" spans="1:54" hidden="1" x14ac:dyDescent="0.25">
      <c r="A93" s="1166" t="s">
        <v>34</v>
      </c>
      <c r="B93" s="1009"/>
      <c r="C93" s="1166" t="s">
        <v>314</v>
      </c>
      <c r="D93" s="1009"/>
      <c r="E93" s="1166" t="s">
        <v>312</v>
      </c>
      <c r="F93" s="1009"/>
      <c r="G93" s="1166" t="s">
        <v>315</v>
      </c>
      <c r="H93" s="1009"/>
      <c r="I93" s="1166" t="s">
        <v>311</v>
      </c>
      <c r="J93" s="1009"/>
      <c r="K93" s="1009"/>
      <c r="L93" s="1166" t="s">
        <v>324</v>
      </c>
      <c r="M93" s="1009"/>
      <c r="N93" s="1009"/>
      <c r="O93" s="1166"/>
      <c r="P93" s="1009"/>
      <c r="Q93" s="1166"/>
      <c r="R93" s="1009"/>
      <c r="S93" s="1167" t="s">
        <v>68</v>
      </c>
      <c r="T93" s="1009"/>
      <c r="U93" s="1009"/>
      <c r="V93" s="1009"/>
      <c r="W93" s="1009"/>
      <c r="X93" s="1009"/>
      <c r="Y93" s="1009"/>
      <c r="Z93" s="1009"/>
      <c r="AA93" s="1166" t="s">
        <v>305</v>
      </c>
      <c r="AB93" s="1009"/>
      <c r="AC93" s="1009"/>
      <c r="AD93" s="1009"/>
      <c r="AE93" s="1009"/>
      <c r="AF93" s="1166" t="s">
        <v>306</v>
      </c>
      <c r="AG93" s="1009"/>
      <c r="AH93" s="1009"/>
      <c r="AI93" s="531" t="s">
        <v>335</v>
      </c>
      <c r="AJ93" s="1168" t="s">
        <v>353</v>
      </c>
      <c r="AK93" s="1009"/>
      <c r="AL93" s="1009"/>
      <c r="AM93" s="1009"/>
      <c r="AN93" s="1009"/>
      <c r="AO93" s="1009"/>
      <c r="AP93" s="530">
        <v>500000000</v>
      </c>
      <c r="AQ93" s="590">
        <v>0</v>
      </c>
      <c r="AR93" s="530">
        <v>500000000</v>
      </c>
      <c r="AS93" s="529">
        <v>0</v>
      </c>
      <c r="AT93" s="590">
        <v>0</v>
      </c>
      <c r="AU93" s="529">
        <v>0</v>
      </c>
      <c r="AV93" s="590">
        <v>0</v>
      </c>
      <c r="AW93" s="529">
        <v>0</v>
      </c>
      <c r="AX93" s="590">
        <v>0</v>
      </c>
      <c r="AY93" s="529">
        <v>0</v>
      </c>
      <c r="AZ93" s="529">
        <v>0</v>
      </c>
      <c r="BA93" s="529">
        <v>0</v>
      </c>
      <c r="BB93" s="529">
        <v>0</v>
      </c>
    </row>
    <row r="94" spans="1:54" hidden="1" x14ac:dyDescent="0.25">
      <c r="A94" s="1166" t="s">
        <v>34</v>
      </c>
      <c r="B94" s="1009"/>
      <c r="C94" s="1166" t="s">
        <v>314</v>
      </c>
      <c r="D94" s="1009"/>
      <c r="E94" s="1166" t="s">
        <v>312</v>
      </c>
      <c r="F94" s="1009"/>
      <c r="G94" s="1166" t="s">
        <v>315</v>
      </c>
      <c r="H94" s="1009"/>
      <c r="I94" s="1166" t="s">
        <v>311</v>
      </c>
      <c r="J94" s="1009"/>
      <c r="K94" s="1009"/>
      <c r="L94" s="1166" t="s">
        <v>326</v>
      </c>
      <c r="M94" s="1009"/>
      <c r="N94" s="1009"/>
      <c r="O94" s="1166"/>
      <c r="P94" s="1009"/>
      <c r="Q94" s="1166"/>
      <c r="R94" s="1009"/>
      <c r="S94" s="1167" t="s">
        <v>69</v>
      </c>
      <c r="T94" s="1009"/>
      <c r="U94" s="1009"/>
      <c r="V94" s="1009"/>
      <c r="W94" s="1009"/>
      <c r="X94" s="1009"/>
      <c r="Y94" s="1009"/>
      <c r="Z94" s="1009"/>
      <c r="AA94" s="1166" t="s">
        <v>305</v>
      </c>
      <c r="AB94" s="1009"/>
      <c r="AC94" s="1009"/>
      <c r="AD94" s="1009"/>
      <c r="AE94" s="1009"/>
      <c r="AF94" s="1166" t="s">
        <v>306</v>
      </c>
      <c r="AG94" s="1009"/>
      <c r="AH94" s="1009"/>
      <c r="AI94" s="531" t="s">
        <v>85</v>
      </c>
      <c r="AJ94" s="1168" t="s">
        <v>307</v>
      </c>
      <c r="AK94" s="1009"/>
      <c r="AL94" s="1009"/>
      <c r="AM94" s="1009"/>
      <c r="AN94" s="1009"/>
      <c r="AO94" s="1009"/>
      <c r="AP94" s="530">
        <v>232000000</v>
      </c>
      <c r="AQ94" s="590">
        <v>0</v>
      </c>
      <c r="AR94" s="530">
        <v>757390.85</v>
      </c>
      <c r="AS94" s="529">
        <v>0</v>
      </c>
      <c r="AT94" s="590">
        <v>0</v>
      </c>
      <c r="AU94" s="529">
        <v>0</v>
      </c>
      <c r="AV94" s="589">
        <v>201345982.44</v>
      </c>
      <c r="AW94" s="530">
        <v>-201345982.44</v>
      </c>
      <c r="AX94" s="589">
        <v>201345982.44</v>
      </c>
      <c r="AY94" s="529">
        <v>0</v>
      </c>
      <c r="AZ94" s="530">
        <v>201345982.44</v>
      </c>
      <c r="BA94" s="529">
        <v>0</v>
      </c>
      <c r="BB94" s="529">
        <v>0</v>
      </c>
    </row>
    <row r="95" spans="1:54" hidden="1" x14ac:dyDescent="0.25">
      <c r="A95" s="1166" t="s">
        <v>34</v>
      </c>
      <c r="B95" s="1009"/>
      <c r="C95" s="1166" t="s">
        <v>314</v>
      </c>
      <c r="D95" s="1009"/>
      <c r="E95" s="1166" t="s">
        <v>312</v>
      </c>
      <c r="F95" s="1009"/>
      <c r="G95" s="1166" t="s">
        <v>315</v>
      </c>
      <c r="H95" s="1009"/>
      <c r="I95" s="1166" t="s">
        <v>311</v>
      </c>
      <c r="J95" s="1009"/>
      <c r="K95" s="1009"/>
      <c r="L95" s="1166" t="s">
        <v>326</v>
      </c>
      <c r="M95" s="1009"/>
      <c r="N95" s="1009"/>
      <c r="O95" s="1166"/>
      <c r="P95" s="1009"/>
      <c r="Q95" s="1166"/>
      <c r="R95" s="1009"/>
      <c r="S95" s="1167" t="s">
        <v>69</v>
      </c>
      <c r="T95" s="1009"/>
      <c r="U95" s="1009"/>
      <c r="V95" s="1009"/>
      <c r="W95" s="1009"/>
      <c r="X95" s="1009"/>
      <c r="Y95" s="1009"/>
      <c r="Z95" s="1009"/>
      <c r="AA95" s="1166" t="s">
        <v>305</v>
      </c>
      <c r="AB95" s="1009"/>
      <c r="AC95" s="1009"/>
      <c r="AD95" s="1009"/>
      <c r="AE95" s="1009"/>
      <c r="AF95" s="1166" t="s">
        <v>306</v>
      </c>
      <c r="AG95" s="1009"/>
      <c r="AH95" s="1009"/>
      <c r="AI95" s="531" t="s">
        <v>335</v>
      </c>
      <c r="AJ95" s="1168" t="s">
        <v>353</v>
      </c>
      <c r="AK95" s="1009"/>
      <c r="AL95" s="1009"/>
      <c r="AM95" s="1009"/>
      <c r="AN95" s="1009"/>
      <c r="AO95" s="1009"/>
      <c r="AP95" s="530">
        <v>480000000</v>
      </c>
      <c r="AQ95" s="590">
        <v>0</v>
      </c>
      <c r="AR95" s="530">
        <v>480000000</v>
      </c>
      <c r="AS95" s="529">
        <v>0</v>
      </c>
      <c r="AT95" s="590">
        <v>0</v>
      </c>
      <c r="AU95" s="529">
        <v>0</v>
      </c>
      <c r="AV95" s="590">
        <v>0</v>
      </c>
      <c r="AW95" s="529">
        <v>0</v>
      </c>
      <c r="AX95" s="590">
        <v>0</v>
      </c>
      <c r="AY95" s="529">
        <v>0</v>
      </c>
      <c r="AZ95" s="529">
        <v>0</v>
      </c>
      <c r="BA95" s="529">
        <v>0</v>
      </c>
      <c r="BB95" s="529">
        <v>0</v>
      </c>
    </row>
    <row r="96" spans="1:54" hidden="1" x14ac:dyDescent="0.25">
      <c r="A96" s="1170" t="s">
        <v>34</v>
      </c>
      <c r="B96" s="1009"/>
      <c r="C96" s="1170" t="s">
        <v>314</v>
      </c>
      <c r="D96" s="1009"/>
      <c r="E96" s="1170" t="s">
        <v>312</v>
      </c>
      <c r="F96" s="1009"/>
      <c r="G96" s="1170" t="s">
        <v>315</v>
      </c>
      <c r="H96" s="1009"/>
      <c r="I96" s="1170" t="s">
        <v>314</v>
      </c>
      <c r="J96" s="1009"/>
      <c r="K96" s="1009"/>
      <c r="L96" s="1170"/>
      <c r="M96" s="1009"/>
      <c r="N96" s="1009"/>
      <c r="O96" s="1170"/>
      <c r="P96" s="1009"/>
      <c r="Q96" s="1170"/>
      <c r="R96" s="1009"/>
      <c r="S96" s="1169" t="s">
        <v>243</v>
      </c>
      <c r="T96" s="1009"/>
      <c r="U96" s="1009"/>
      <c r="V96" s="1009"/>
      <c r="W96" s="1009"/>
      <c r="X96" s="1009"/>
      <c r="Y96" s="1009"/>
      <c r="Z96" s="1009"/>
      <c r="AA96" s="1170" t="s">
        <v>305</v>
      </c>
      <c r="AB96" s="1009"/>
      <c r="AC96" s="1009"/>
      <c r="AD96" s="1009"/>
      <c r="AE96" s="1009"/>
      <c r="AF96" s="1170" t="s">
        <v>306</v>
      </c>
      <c r="AG96" s="1009"/>
      <c r="AH96" s="1009"/>
      <c r="AI96" s="534" t="s">
        <v>85</v>
      </c>
      <c r="AJ96" s="1171" t="s">
        <v>307</v>
      </c>
      <c r="AK96" s="1009"/>
      <c r="AL96" s="1009"/>
      <c r="AM96" s="1009"/>
      <c r="AN96" s="1009"/>
      <c r="AO96" s="1009"/>
      <c r="AP96" s="533">
        <v>127000000</v>
      </c>
      <c r="AQ96" s="587">
        <v>0</v>
      </c>
      <c r="AR96" s="533">
        <v>99628010</v>
      </c>
      <c r="AS96" s="532">
        <v>0</v>
      </c>
      <c r="AT96" s="587">
        <v>0</v>
      </c>
      <c r="AU96" s="532">
        <v>0</v>
      </c>
      <c r="AV96" s="587">
        <v>0</v>
      </c>
      <c r="AW96" s="532">
        <v>0</v>
      </c>
      <c r="AX96" s="587">
        <v>0</v>
      </c>
      <c r="AY96" s="532">
        <v>0</v>
      </c>
      <c r="AZ96" s="532">
        <v>0</v>
      </c>
      <c r="BA96" s="532">
        <v>0</v>
      </c>
      <c r="BB96" s="532">
        <v>0</v>
      </c>
    </row>
    <row r="97" spans="1:54" hidden="1" x14ac:dyDescent="0.25">
      <c r="A97" s="1166" t="s">
        <v>34</v>
      </c>
      <c r="B97" s="1009"/>
      <c r="C97" s="1166" t="s">
        <v>314</v>
      </c>
      <c r="D97" s="1009"/>
      <c r="E97" s="1166" t="s">
        <v>312</v>
      </c>
      <c r="F97" s="1009"/>
      <c r="G97" s="1166" t="s">
        <v>315</v>
      </c>
      <c r="H97" s="1009"/>
      <c r="I97" s="1166" t="s">
        <v>314</v>
      </c>
      <c r="J97" s="1009"/>
      <c r="K97" s="1009"/>
      <c r="L97" s="1166" t="s">
        <v>311</v>
      </c>
      <c r="M97" s="1009"/>
      <c r="N97" s="1009"/>
      <c r="O97" s="1166"/>
      <c r="P97" s="1009"/>
      <c r="Q97" s="1166"/>
      <c r="R97" s="1009"/>
      <c r="S97" s="1167" t="s">
        <v>70</v>
      </c>
      <c r="T97" s="1009"/>
      <c r="U97" s="1009"/>
      <c r="V97" s="1009"/>
      <c r="W97" s="1009"/>
      <c r="X97" s="1009"/>
      <c r="Y97" s="1009"/>
      <c r="Z97" s="1009"/>
      <c r="AA97" s="1166" t="s">
        <v>305</v>
      </c>
      <c r="AB97" s="1009"/>
      <c r="AC97" s="1009"/>
      <c r="AD97" s="1009"/>
      <c r="AE97" s="1009"/>
      <c r="AF97" s="1166" t="s">
        <v>306</v>
      </c>
      <c r="AG97" s="1009"/>
      <c r="AH97" s="1009"/>
      <c r="AI97" s="531" t="s">
        <v>85</v>
      </c>
      <c r="AJ97" s="1168" t="s">
        <v>307</v>
      </c>
      <c r="AK97" s="1009"/>
      <c r="AL97" s="1009"/>
      <c r="AM97" s="1009"/>
      <c r="AN97" s="1009"/>
      <c r="AO97" s="1009"/>
      <c r="AP97" s="530">
        <v>57000000</v>
      </c>
      <c r="AQ97" s="590">
        <v>0</v>
      </c>
      <c r="AR97" s="530">
        <v>30628010</v>
      </c>
      <c r="AS97" s="529">
        <v>0</v>
      </c>
      <c r="AT97" s="590">
        <v>0</v>
      </c>
      <c r="AU97" s="529">
        <v>0</v>
      </c>
      <c r="AV97" s="590">
        <v>0</v>
      </c>
      <c r="AW97" s="529">
        <v>0</v>
      </c>
      <c r="AX97" s="590">
        <v>0</v>
      </c>
      <c r="AY97" s="529">
        <v>0</v>
      </c>
      <c r="AZ97" s="529">
        <v>0</v>
      </c>
      <c r="BA97" s="529">
        <v>0</v>
      </c>
      <c r="BB97" s="529">
        <v>0</v>
      </c>
    </row>
    <row r="98" spans="1:54" hidden="1" x14ac:dyDescent="0.25">
      <c r="A98" s="1166" t="s">
        <v>34</v>
      </c>
      <c r="B98" s="1009"/>
      <c r="C98" s="1166" t="s">
        <v>314</v>
      </c>
      <c r="D98" s="1009"/>
      <c r="E98" s="1166" t="s">
        <v>312</v>
      </c>
      <c r="F98" s="1009"/>
      <c r="G98" s="1166" t="s">
        <v>315</v>
      </c>
      <c r="H98" s="1009"/>
      <c r="I98" s="1166" t="s">
        <v>314</v>
      </c>
      <c r="J98" s="1009"/>
      <c r="K98" s="1009"/>
      <c r="L98" s="1166" t="s">
        <v>314</v>
      </c>
      <c r="M98" s="1009"/>
      <c r="N98" s="1009"/>
      <c r="O98" s="1166"/>
      <c r="P98" s="1009"/>
      <c r="Q98" s="1166"/>
      <c r="R98" s="1009"/>
      <c r="S98" s="1167" t="s">
        <v>71</v>
      </c>
      <c r="T98" s="1009"/>
      <c r="U98" s="1009"/>
      <c r="V98" s="1009"/>
      <c r="W98" s="1009"/>
      <c r="X98" s="1009"/>
      <c r="Y98" s="1009"/>
      <c r="Z98" s="1009"/>
      <c r="AA98" s="1166" t="s">
        <v>305</v>
      </c>
      <c r="AB98" s="1009"/>
      <c r="AC98" s="1009"/>
      <c r="AD98" s="1009"/>
      <c r="AE98" s="1009"/>
      <c r="AF98" s="1166" t="s">
        <v>306</v>
      </c>
      <c r="AG98" s="1009"/>
      <c r="AH98" s="1009"/>
      <c r="AI98" s="531" t="s">
        <v>85</v>
      </c>
      <c r="AJ98" s="1168" t="s">
        <v>307</v>
      </c>
      <c r="AK98" s="1009"/>
      <c r="AL98" s="1009"/>
      <c r="AM98" s="1009"/>
      <c r="AN98" s="1009"/>
      <c r="AO98" s="1009"/>
      <c r="AP98" s="530">
        <v>70000000</v>
      </c>
      <c r="AQ98" s="590">
        <v>0</v>
      </c>
      <c r="AR98" s="530">
        <v>69000000</v>
      </c>
      <c r="AS98" s="529">
        <v>0</v>
      </c>
      <c r="AT98" s="590">
        <v>0</v>
      </c>
      <c r="AU98" s="529">
        <v>0</v>
      </c>
      <c r="AV98" s="590">
        <v>0</v>
      </c>
      <c r="AW98" s="529">
        <v>0</v>
      </c>
      <c r="AX98" s="590">
        <v>0</v>
      </c>
      <c r="AY98" s="529">
        <v>0</v>
      </c>
      <c r="AZ98" s="529">
        <v>0</v>
      </c>
      <c r="BA98" s="529">
        <v>0</v>
      </c>
      <c r="BB98" s="529">
        <v>0</v>
      </c>
    </row>
    <row r="99" spans="1:54" hidden="1" x14ac:dyDescent="0.25">
      <c r="A99" s="1170" t="s">
        <v>34</v>
      </c>
      <c r="B99" s="1009"/>
      <c r="C99" s="1170" t="s">
        <v>314</v>
      </c>
      <c r="D99" s="1009"/>
      <c r="E99" s="1170" t="s">
        <v>312</v>
      </c>
      <c r="F99" s="1009"/>
      <c r="G99" s="1170" t="s">
        <v>315</v>
      </c>
      <c r="H99" s="1009"/>
      <c r="I99" s="1170" t="s">
        <v>315</v>
      </c>
      <c r="J99" s="1009"/>
      <c r="K99" s="1009"/>
      <c r="L99" s="1170"/>
      <c r="M99" s="1009"/>
      <c r="N99" s="1009"/>
      <c r="O99" s="1170"/>
      <c r="P99" s="1009"/>
      <c r="Q99" s="1170"/>
      <c r="R99" s="1009"/>
      <c r="S99" s="1169" t="s">
        <v>245</v>
      </c>
      <c r="T99" s="1009"/>
      <c r="U99" s="1009"/>
      <c r="V99" s="1009"/>
      <c r="W99" s="1009"/>
      <c r="X99" s="1009"/>
      <c r="Y99" s="1009"/>
      <c r="Z99" s="1009"/>
      <c r="AA99" s="1170" t="s">
        <v>305</v>
      </c>
      <c r="AB99" s="1009"/>
      <c r="AC99" s="1009"/>
      <c r="AD99" s="1009"/>
      <c r="AE99" s="1009"/>
      <c r="AF99" s="1170" t="s">
        <v>306</v>
      </c>
      <c r="AG99" s="1009"/>
      <c r="AH99" s="1009"/>
      <c r="AI99" s="534" t="s">
        <v>85</v>
      </c>
      <c r="AJ99" s="1171" t="s">
        <v>307</v>
      </c>
      <c r="AK99" s="1009"/>
      <c r="AL99" s="1009"/>
      <c r="AM99" s="1009"/>
      <c r="AN99" s="1009"/>
      <c r="AO99" s="1009"/>
      <c r="AP99" s="533">
        <v>298103744</v>
      </c>
      <c r="AQ99" s="586">
        <v>1538488</v>
      </c>
      <c r="AR99" s="533">
        <v>51300261</v>
      </c>
      <c r="AS99" s="532">
        <v>0</v>
      </c>
      <c r="AT99" s="586">
        <v>1500000</v>
      </c>
      <c r="AU99" s="533">
        <v>38488</v>
      </c>
      <c r="AV99" s="586">
        <v>18832540</v>
      </c>
      <c r="AW99" s="533">
        <v>-17332540</v>
      </c>
      <c r="AX99" s="586">
        <v>16432540</v>
      </c>
      <c r="AY99" s="533">
        <v>2400000</v>
      </c>
      <c r="AZ99" s="533">
        <v>16432540</v>
      </c>
      <c r="BA99" s="532">
        <v>0</v>
      </c>
      <c r="BB99" s="532">
        <v>0</v>
      </c>
    </row>
    <row r="100" spans="1:54" hidden="1" x14ac:dyDescent="0.25">
      <c r="A100" s="1170" t="s">
        <v>34</v>
      </c>
      <c r="B100" s="1009"/>
      <c r="C100" s="1170" t="s">
        <v>314</v>
      </c>
      <c r="D100" s="1009"/>
      <c r="E100" s="1170" t="s">
        <v>312</v>
      </c>
      <c r="F100" s="1009"/>
      <c r="G100" s="1170" t="s">
        <v>315</v>
      </c>
      <c r="H100" s="1009"/>
      <c r="I100" s="1170" t="s">
        <v>315</v>
      </c>
      <c r="J100" s="1009"/>
      <c r="K100" s="1009"/>
      <c r="L100" s="1170"/>
      <c r="M100" s="1009"/>
      <c r="N100" s="1009"/>
      <c r="O100" s="1170"/>
      <c r="P100" s="1009"/>
      <c r="Q100" s="1170"/>
      <c r="R100" s="1009"/>
      <c r="S100" s="1169" t="s">
        <v>245</v>
      </c>
      <c r="T100" s="1009"/>
      <c r="U100" s="1009"/>
      <c r="V100" s="1009"/>
      <c r="W100" s="1009"/>
      <c r="X100" s="1009"/>
      <c r="Y100" s="1009"/>
      <c r="Z100" s="1009"/>
      <c r="AA100" s="1170" t="s">
        <v>305</v>
      </c>
      <c r="AB100" s="1009"/>
      <c r="AC100" s="1009"/>
      <c r="AD100" s="1009"/>
      <c r="AE100" s="1009"/>
      <c r="AF100" s="1170" t="s">
        <v>306</v>
      </c>
      <c r="AG100" s="1009"/>
      <c r="AH100" s="1009"/>
      <c r="AI100" s="534" t="s">
        <v>335</v>
      </c>
      <c r="AJ100" s="1171" t="s">
        <v>353</v>
      </c>
      <c r="AK100" s="1009"/>
      <c r="AL100" s="1009"/>
      <c r="AM100" s="1009"/>
      <c r="AN100" s="1009"/>
      <c r="AO100" s="1009"/>
      <c r="AP100" s="533">
        <v>1175000000</v>
      </c>
      <c r="AQ100" s="586">
        <v>550000000</v>
      </c>
      <c r="AR100" s="533">
        <v>625000000</v>
      </c>
      <c r="AS100" s="532">
        <v>0</v>
      </c>
      <c r="AT100" s="587">
        <v>0</v>
      </c>
      <c r="AU100" s="533">
        <v>550000000</v>
      </c>
      <c r="AV100" s="587">
        <v>0</v>
      </c>
      <c r="AW100" s="532">
        <v>0</v>
      </c>
      <c r="AX100" s="587">
        <v>0</v>
      </c>
      <c r="AY100" s="532">
        <v>0</v>
      </c>
      <c r="AZ100" s="532">
        <v>0</v>
      </c>
      <c r="BA100" s="532">
        <v>0</v>
      </c>
      <c r="BB100" s="532">
        <v>0</v>
      </c>
    </row>
    <row r="101" spans="1:54" hidden="1" x14ac:dyDescent="0.25">
      <c r="A101" s="1166" t="s">
        <v>34</v>
      </c>
      <c r="B101" s="1009"/>
      <c r="C101" s="1166" t="s">
        <v>314</v>
      </c>
      <c r="D101" s="1009"/>
      <c r="E101" s="1166" t="s">
        <v>312</v>
      </c>
      <c r="F101" s="1009"/>
      <c r="G101" s="1166" t="s">
        <v>315</v>
      </c>
      <c r="H101" s="1009"/>
      <c r="I101" s="1166" t="s">
        <v>315</v>
      </c>
      <c r="J101" s="1009"/>
      <c r="K101" s="1009"/>
      <c r="L101" s="1166" t="s">
        <v>311</v>
      </c>
      <c r="M101" s="1009"/>
      <c r="N101" s="1009"/>
      <c r="O101" s="1166"/>
      <c r="P101" s="1009"/>
      <c r="Q101" s="1166"/>
      <c r="R101" s="1009"/>
      <c r="S101" s="1167" t="s">
        <v>72</v>
      </c>
      <c r="T101" s="1009"/>
      <c r="U101" s="1009"/>
      <c r="V101" s="1009"/>
      <c r="W101" s="1009"/>
      <c r="X101" s="1009"/>
      <c r="Y101" s="1009"/>
      <c r="Z101" s="1009"/>
      <c r="AA101" s="1166" t="s">
        <v>305</v>
      </c>
      <c r="AB101" s="1009"/>
      <c r="AC101" s="1009"/>
      <c r="AD101" s="1009"/>
      <c r="AE101" s="1009"/>
      <c r="AF101" s="1166" t="s">
        <v>306</v>
      </c>
      <c r="AG101" s="1009"/>
      <c r="AH101" s="1009"/>
      <c r="AI101" s="531" t="s">
        <v>85</v>
      </c>
      <c r="AJ101" s="1168" t="s">
        <v>307</v>
      </c>
      <c r="AK101" s="1009"/>
      <c r="AL101" s="1009"/>
      <c r="AM101" s="1009"/>
      <c r="AN101" s="1009"/>
      <c r="AO101" s="1009"/>
      <c r="AP101" s="530">
        <v>196000000</v>
      </c>
      <c r="AQ101" s="590">
        <v>0</v>
      </c>
      <c r="AR101" s="530">
        <v>16800000</v>
      </c>
      <c r="AS101" s="529">
        <v>0</v>
      </c>
      <c r="AT101" s="589">
        <v>1500000</v>
      </c>
      <c r="AU101" s="530">
        <v>-1500000</v>
      </c>
      <c r="AV101" s="589">
        <v>18832540</v>
      </c>
      <c r="AW101" s="530">
        <v>-17332540</v>
      </c>
      <c r="AX101" s="589">
        <v>16432540</v>
      </c>
      <c r="AY101" s="530">
        <v>2400000</v>
      </c>
      <c r="AZ101" s="530">
        <v>16432540</v>
      </c>
      <c r="BA101" s="529">
        <v>0</v>
      </c>
      <c r="BB101" s="529">
        <v>0</v>
      </c>
    </row>
    <row r="102" spans="1:54" hidden="1" x14ac:dyDescent="0.25">
      <c r="A102" s="1166" t="s">
        <v>34</v>
      </c>
      <c r="B102" s="1009"/>
      <c r="C102" s="1166" t="s">
        <v>314</v>
      </c>
      <c r="D102" s="1009"/>
      <c r="E102" s="1166" t="s">
        <v>312</v>
      </c>
      <c r="F102" s="1009"/>
      <c r="G102" s="1166" t="s">
        <v>315</v>
      </c>
      <c r="H102" s="1009"/>
      <c r="I102" s="1166" t="s">
        <v>315</v>
      </c>
      <c r="J102" s="1009"/>
      <c r="K102" s="1009"/>
      <c r="L102" s="1166" t="s">
        <v>311</v>
      </c>
      <c r="M102" s="1009"/>
      <c r="N102" s="1009"/>
      <c r="O102" s="1166"/>
      <c r="P102" s="1009"/>
      <c r="Q102" s="1166"/>
      <c r="R102" s="1009"/>
      <c r="S102" s="1167" t="s">
        <v>72</v>
      </c>
      <c r="T102" s="1009"/>
      <c r="U102" s="1009"/>
      <c r="V102" s="1009"/>
      <c r="W102" s="1009"/>
      <c r="X102" s="1009"/>
      <c r="Y102" s="1009"/>
      <c r="Z102" s="1009"/>
      <c r="AA102" s="1166" t="s">
        <v>305</v>
      </c>
      <c r="AB102" s="1009"/>
      <c r="AC102" s="1009"/>
      <c r="AD102" s="1009"/>
      <c r="AE102" s="1009"/>
      <c r="AF102" s="1166" t="s">
        <v>306</v>
      </c>
      <c r="AG102" s="1009"/>
      <c r="AH102" s="1009"/>
      <c r="AI102" s="531" t="s">
        <v>335</v>
      </c>
      <c r="AJ102" s="1168" t="s">
        <v>353</v>
      </c>
      <c r="AK102" s="1009"/>
      <c r="AL102" s="1009"/>
      <c r="AM102" s="1009"/>
      <c r="AN102" s="1009"/>
      <c r="AO102" s="1009"/>
      <c r="AP102" s="530">
        <v>200000000</v>
      </c>
      <c r="AQ102" s="590">
        <v>0</v>
      </c>
      <c r="AR102" s="530">
        <v>200000000</v>
      </c>
      <c r="AS102" s="529">
        <v>0</v>
      </c>
      <c r="AT102" s="590">
        <v>0</v>
      </c>
      <c r="AU102" s="529">
        <v>0</v>
      </c>
      <c r="AV102" s="590">
        <v>0</v>
      </c>
      <c r="AW102" s="529">
        <v>0</v>
      </c>
      <c r="AX102" s="590">
        <v>0</v>
      </c>
      <c r="AY102" s="529">
        <v>0</v>
      </c>
      <c r="AZ102" s="529">
        <v>0</v>
      </c>
      <c r="BA102" s="529">
        <v>0</v>
      </c>
      <c r="BB102" s="529">
        <v>0</v>
      </c>
    </row>
    <row r="103" spans="1:54" hidden="1" x14ac:dyDescent="0.25">
      <c r="A103" s="1166" t="s">
        <v>34</v>
      </c>
      <c r="B103" s="1009"/>
      <c r="C103" s="1166" t="s">
        <v>314</v>
      </c>
      <c r="D103" s="1009"/>
      <c r="E103" s="1166" t="s">
        <v>312</v>
      </c>
      <c r="F103" s="1009"/>
      <c r="G103" s="1166" t="s">
        <v>315</v>
      </c>
      <c r="H103" s="1009"/>
      <c r="I103" s="1166" t="s">
        <v>315</v>
      </c>
      <c r="J103" s="1009"/>
      <c r="K103" s="1009"/>
      <c r="L103" s="1166" t="s">
        <v>324</v>
      </c>
      <c r="M103" s="1009"/>
      <c r="N103" s="1009"/>
      <c r="O103" s="1166"/>
      <c r="P103" s="1009"/>
      <c r="Q103" s="1166"/>
      <c r="R103" s="1009"/>
      <c r="S103" s="1167" t="s">
        <v>73</v>
      </c>
      <c r="T103" s="1009"/>
      <c r="U103" s="1009"/>
      <c r="V103" s="1009"/>
      <c r="W103" s="1009"/>
      <c r="X103" s="1009"/>
      <c r="Y103" s="1009"/>
      <c r="Z103" s="1009"/>
      <c r="AA103" s="1166" t="s">
        <v>305</v>
      </c>
      <c r="AB103" s="1009"/>
      <c r="AC103" s="1009"/>
      <c r="AD103" s="1009"/>
      <c r="AE103" s="1009"/>
      <c r="AF103" s="1166" t="s">
        <v>306</v>
      </c>
      <c r="AG103" s="1009"/>
      <c r="AH103" s="1009"/>
      <c r="AI103" s="531" t="s">
        <v>85</v>
      </c>
      <c r="AJ103" s="1168" t="s">
        <v>307</v>
      </c>
      <c r="AK103" s="1009"/>
      <c r="AL103" s="1009"/>
      <c r="AM103" s="1009"/>
      <c r="AN103" s="1009"/>
      <c r="AO103" s="1009"/>
      <c r="AP103" s="530">
        <v>20000000</v>
      </c>
      <c r="AQ103" s="590">
        <v>0</v>
      </c>
      <c r="AR103" s="530">
        <v>20000000</v>
      </c>
      <c r="AS103" s="529">
        <v>0</v>
      </c>
      <c r="AT103" s="590">
        <v>0</v>
      </c>
      <c r="AU103" s="529">
        <v>0</v>
      </c>
      <c r="AV103" s="590">
        <v>0</v>
      </c>
      <c r="AW103" s="529">
        <v>0</v>
      </c>
      <c r="AX103" s="590">
        <v>0</v>
      </c>
      <c r="AY103" s="529">
        <v>0</v>
      </c>
      <c r="AZ103" s="529">
        <v>0</v>
      </c>
      <c r="BA103" s="529">
        <v>0</v>
      </c>
      <c r="BB103" s="529">
        <v>0</v>
      </c>
    </row>
    <row r="104" spans="1:54" hidden="1" x14ac:dyDescent="0.25">
      <c r="A104" s="1166" t="s">
        <v>34</v>
      </c>
      <c r="B104" s="1009"/>
      <c r="C104" s="1166" t="s">
        <v>314</v>
      </c>
      <c r="D104" s="1009"/>
      <c r="E104" s="1166" t="s">
        <v>312</v>
      </c>
      <c r="F104" s="1009"/>
      <c r="G104" s="1166" t="s">
        <v>315</v>
      </c>
      <c r="H104" s="1009"/>
      <c r="I104" s="1166" t="s">
        <v>315</v>
      </c>
      <c r="J104" s="1009"/>
      <c r="K104" s="1009"/>
      <c r="L104" s="1166" t="s">
        <v>324</v>
      </c>
      <c r="M104" s="1009"/>
      <c r="N104" s="1009"/>
      <c r="O104" s="1166"/>
      <c r="P104" s="1009"/>
      <c r="Q104" s="1166"/>
      <c r="R104" s="1009"/>
      <c r="S104" s="1167" t="s">
        <v>73</v>
      </c>
      <c r="T104" s="1009"/>
      <c r="U104" s="1009"/>
      <c r="V104" s="1009"/>
      <c r="W104" s="1009"/>
      <c r="X104" s="1009"/>
      <c r="Y104" s="1009"/>
      <c r="Z104" s="1009"/>
      <c r="AA104" s="1166" t="s">
        <v>305</v>
      </c>
      <c r="AB104" s="1009"/>
      <c r="AC104" s="1009"/>
      <c r="AD104" s="1009"/>
      <c r="AE104" s="1009"/>
      <c r="AF104" s="1166" t="s">
        <v>306</v>
      </c>
      <c r="AG104" s="1009"/>
      <c r="AH104" s="1009"/>
      <c r="AI104" s="531" t="s">
        <v>335</v>
      </c>
      <c r="AJ104" s="1168" t="s">
        <v>353</v>
      </c>
      <c r="AK104" s="1009"/>
      <c r="AL104" s="1009"/>
      <c r="AM104" s="1009"/>
      <c r="AN104" s="1009"/>
      <c r="AO104" s="1009"/>
      <c r="AP104" s="530">
        <v>80000000</v>
      </c>
      <c r="AQ104" s="590">
        <v>0</v>
      </c>
      <c r="AR104" s="530">
        <v>80000000</v>
      </c>
      <c r="AS104" s="529">
        <v>0</v>
      </c>
      <c r="AT104" s="590">
        <v>0</v>
      </c>
      <c r="AU104" s="529">
        <v>0</v>
      </c>
      <c r="AV104" s="590">
        <v>0</v>
      </c>
      <c r="AW104" s="529">
        <v>0</v>
      </c>
      <c r="AX104" s="590">
        <v>0</v>
      </c>
      <c r="AY104" s="529">
        <v>0</v>
      </c>
      <c r="AZ104" s="529">
        <v>0</v>
      </c>
      <c r="BA104" s="529">
        <v>0</v>
      </c>
      <c r="BB104" s="529">
        <v>0</v>
      </c>
    </row>
    <row r="105" spans="1:54" hidden="1" x14ac:dyDescent="0.25">
      <c r="A105" s="1166" t="s">
        <v>34</v>
      </c>
      <c r="B105" s="1009"/>
      <c r="C105" s="1166" t="s">
        <v>314</v>
      </c>
      <c r="D105" s="1009"/>
      <c r="E105" s="1166" t="s">
        <v>312</v>
      </c>
      <c r="F105" s="1009"/>
      <c r="G105" s="1166" t="s">
        <v>315</v>
      </c>
      <c r="H105" s="1009"/>
      <c r="I105" s="1166" t="s">
        <v>315</v>
      </c>
      <c r="J105" s="1009"/>
      <c r="K105" s="1009"/>
      <c r="L105" s="1166" t="s">
        <v>320</v>
      </c>
      <c r="M105" s="1009"/>
      <c r="N105" s="1009"/>
      <c r="O105" s="1166"/>
      <c r="P105" s="1009"/>
      <c r="Q105" s="1166"/>
      <c r="R105" s="1009"/>
      <c r="S105" s="1167" t="s">
        <v>74</v>
      </c>
      <c r="T105" s="1009"/>
      <c r="U105" s="1009"/>
      <c r="V105" s="1009"/>
      <c r="W105" s="1009"/>
      <c r="X105" s="1009"/>
      <c r="Y105" s="1009"/>
      <c r="Z105" s="1009"/>
      <c r="AA105" s="1166" t="s">
        <v>305</v>
      </c>
      <c r="AB105" s="1009"/>
      <c r="AC105" s="1009"/>
      <c r="AD105" s="1009"/>
      <c r="AE105" s="1009"/>
      <c r="AF105" s="1166" t="s">
        <v>306</v>
      </c>
      <c r="AG105" s="1009"/>
      <c r="AH105" s="1009"/>
      <c r="AI105" s="531" t="s">
        <v>85</v>
      </c>
      <c r="AJ105" s="1168" t="s">
        <v>307</v>
      </c>
      <c r="AK105" s="1009"/>
      <c r="AL105" s="1009"/>
      <c r="AM105" s="1009"/>
      <c r="AN105" s="1009"/>
      <c r="AO105" s="1009"/>
      <c r="AP105" s="530">
        <v>10000000</v>
      </c>
      <c r="AQ105" s="590">
        <v>0</v>
      </c>
      <c r="AR105" s="530">
        <v>3400000</v>
      </c>
      <c r="AS105" s="529">
        <v>0</v>
      </c>
      <c r="AT105" s="590">
        <v>0</v>
      </c>
      <c r="AU105" s="529">
        <v>0</v>
      </c>
      <c r="AV105" s="590">
        <v>0</v>
      </c>
      <c r="AW105" s="529">
        <v>0</v>
      </c>
      <c r="AX105" s="590">
        <v>0</v>
      </c>
      <c r="AY105" s="529">
        <v>0</v>
      </c>
      <c r="AZ105" s="529">
        <v>0</v>
      </c>
      <c r="BA105" s="529">
        <v>0</v>
      </c>
      <c r="BB105" s="529">
        <v>0</v>
      </c>
    </row>
    <row r="106" spans="1:54" hidden="1" x14ac:dyDescent="0.25">
      <c r="A106" s="1166" t="s">
        <v>34</v>
      </c>
      <c r="B106" s="1009"/>
      <c r="C106" s="1166" t="s">
        <v>314</v>
      </c>
      <c r="D106" s="1009"/>
      <c r="E106" s="1166" t="s">
        <v>312</v>
      </c>
      <c r="F106" s="1009"/>
      <c r="G106" s="1166" t="s">
        <v>315</v>
      </c>
      <c r="H106" s="1009"/>
      <c r="I106" s="1166" t="s">
        <v>315</v>
      </c>
      <c r="J106" s="1009"/>
      <c r="K106" s="1009"/>
      <c r="L106" s="1166" t="s">
        <v>320</v>
      </c>
      <c r="M106" s="1009"/>
      <c r="N106" s="1009"/>
      <c r="O106" s="1166"/>
      <c r="P106" s="1009"/>
      <c r="Q106" s="1166"/>
      <c r="R106" s="1009"/>
      <c r="S106" s="1167" t="s">
        <v>74</v>
      </c>
      <c r="T106" s="1009"/>
      <c r="U106" s="1009"/>
      <c r="V106" s="1009"/>
      <c r="W106" s="1009"/>
      <c r="X106" s="1009"/>
      <c r="Y106" s="1009"/>
      <c r="Z106" s="1009"/>
      <c r="AA106" s="1166" t="s">
        <v>305</v>
      </c>
      <c r="AB106" s="1009"/>
      <c r="AC106" s="1009"/>
      <c r="AD106" s="1009"/>
      <c r="AE106" s="1009"/>
      <c r="AF106" s="1166" t="s">
        <v>306</v>
      </c>
      <c r="AG106" s="1009"/>
      <c r="AH106" s="1009"/>
      <c r="AI106" s="531" t="s">
        <v>335</v>
      </c>
      <c r="AJ106" s="1168" t="s">
        <v>353</v>
      </c>
      <c r="AK106" s="1009"/>
      <c r="AL106" s="1009"/>
      <c r="AM106" s="1009"/>
      <c r="AN106" s="1009"/>
      <c r="AO106" s="1009"/>
      <c r="AP106" s="530">
        <v>20000000</v>
      </c>
      <c r="AQ106" s="590">
        <v>0</v>
      </c>
      <c r="AR106" s="530">
        <v>20000000</v>
      </c>
      <c r="AS106" s="529">
        <v>0</v>
      </c>
      <c r="AT106" s="590">
        <v>0</v>
      </c>
      <c r="AU106" s="529">
        <v>0</v>
      </c>
      <c r="AV106" s="590">
        <v>0</v>
      </c>
      <c r="AW106" s="529">
        <v>0</v>
      </c>
      <c r="AX106" s="590">
        <v>0</v>
      </c>
      <c r="AY106" s="529">
        <v>0</v>
      </c>
      <c r="AZ106" s="529">
        <v>0</v>
      </c>
      <c r="BA106" s="529">
        <v>0</v>
      </c>
      <c r="BB106" s="529">
        <v>0</v>
      </c>
    </row>
    <row r="107" spans="1:54" hidden="1" x14ac:dyDescent="0.25">
      <c r="A107" s="1166" t="s">
        <v>34</v>
      </c>
      <c r="B107" s="1009"/>
      <c r="C107" s="1166" t="s">
        <v>314</v>
      </c>
      <c r="D107" s="1009"/>
      <c r="E107" s="1166" t="s">
        <v>312</v>
      </c>
      <c r="F107" s="1009"/>
      <c r="G107" s="1166" t="s">
        <v>315</v>
      </c>
      <c r="H107" s="1009"/>
      <c r="I107" s="1166" t="s">
        <v>315</v>
      </c>
      <c r="J107" s="1009"/>
      <c r="K107" s="1009"/>
      <c r="L107" s="1166" t="s">
        <v>318</v>
      </c>
      <c r="M107" s="1009"/>
      <c r="N107" s="1009"/>
      <c r="O107" s="1166"/>
      <c r="P107" s="1009"/>
      <c r="Q107" s="1166"/>
      <c r="R107" s="1009"/>
      <c r="S107" s="1167" t="s">
        <v>75</v>
      </c>
      <c r="T107" s="1009"/>
      <c r="U107" s="1009"/>
      <c r="V107" s="1009"/>
      <c r="W107" s="1009"/>
      <c r="X107" s="1009"/>
      <c r="Y107" s="1009"/>
      <c r="Z107" s="1009"/>
      <c r="AA107" s="1166" t="s">
        <v>305</v>
      </c>
      <c r="AB107" s="1009"/>
      <c r="AC107" s="1009"/>
      <c r="AD107" s="1009"/>
      <c r="AE107" s="1009"/>
      <c r="AF107" s="1166" t="s">
        <v>306</v>
      </c>
      <c r="AG107" s="1009"/>
      <c r="AH107" s="1009"/>
      <c r="AI107" s="531" t="s">
        <v>85</v>
      </c>
      <c r="AJ107" s="1168" t="s">
        <v>307</v>
      </c>
      <c r="AK107" s="1009"/>
      <c r="AL107" s="1009"/>
      <c r="AM107" s="1009"/>
      <c r="AN107" s="1009"/>
      <c r="AO107" s="1009"/>
      <c r="AP107" s="530">
        <v>6600000</v>
      </c>
      <c r="AQ107" s="589">
        <v>597600</v>
      </c>
      <c r="AR107" s="530">
        <v>2763240</v>
      </c>
      <c r="AS107" s="529">
        <v>0</v>
      </c>
      <c r="AT107" s="590">
        <v>0</v>
      </c>
      <c r="AU107" s="530">
        <v>597600</v>
      </c>
      <c r="AV107" s="590">
        <v>0</v>
      </c>
      <c r="AW107" s="529">
        <v>0</v>
      </c>
      <c r="AX107" s="590">
        <v>0</v>
      </c>
      <c r="AY107" s="529">
        <v>0</v>
      </c>
      <c r="AZ107" s="529">
        <v>0</v>
      </c>
      <c r="BA107" s="529">
        <v>0</v>
      </c>
      <c r="BB107" s="529">
        <v>0</v>
      </c>
    </row>
    <row r="108" spans="1:54" hidden="1" x14ac:dyDescent="0.25">
      <c r="A108" s="1166" t="s">
        <v>34</v>
      </c>
      <c r="B108" s="1009"/>
      <c r="C108" s="1166" t="s">
        <v>314</v>
      </c>
      <c r="D108" s="1009"/>
      <c r="E108" s="1166" t="s">
        <v>312</v>
      </c>
      <c r="F108" s="1009"/>
      <c r="G108" s="1166" t="s">
        <v>315</v>
      </c>
      <c r="H108" s="1009"/>
      <c r="I108" s="1166" t="s">
        <v>315</v>
      </c>
      <c r="J108" s="1009"/>
      <c r="K108" s="1009"/>
      <c r="L108" s="1166" t="s">
        <v>318</v>
      </c>
      <c r="M108" s="1009"/>
      <c r="N108" s="1009"/>
      <c r="O108" s="1166"/>
      <c r="P108" s="1009"/>
      <c r="Q108" s="1166"/>
      <c r="R108" s="1009"/>
      <c r="S108" s="1167" t="s">
        <v>75</v>
      </c>
      <c r="T108" s="1009"/>
      <c r="U108" s="1009"/>
      <c r="V108" s="1009"/>
      <c r="W108" s="1009"/>
      <c r="X108" s="1009"/>
      <c r="Y108" s="1009"/>
      <c r="Z108" s="1009"/>
      <c r="AA108" s="1166" t="s">
        <v>305</v>
      </c>
      <c r="AB108" s="1009"/>
      <c r="AC108" s="1009"/>
      <c r="AD108" s="1009"/>
      <c r="AE108" s="1009"/>
      <c r="AF108" s="1166" t="s">
        <v>306</v>
      </c>
      <c r="AG108" s="1009"/>
      <c r="AH108" s="1009"/>
      <c r="AI108" s="531" t="s">
        <v>335</v>
      </c>
      <c r="AJ108" s="1168" t="s">
        <v>353</v>
      </c>
      <c r="AK108" s="1009"/>
      <c r="AL108" s="1009"/>
      <c r="AM108" s="1009"/>
      <c r="AN108" s="1009"/>
      <c r="AO108" s="1009"/>
      <c r="AP108" s="530">
        <v>550000000</v>
      </c>
      <c r="AQ108" s="589">
        <v>550000000</v>
      </c>
      <c r="AR108" s="529">
        <v>0</v>
      </c>
      <c r="AS108" s="529">
        <v>0</v>
      </c>
      <c r="AT108" s="590">
        <v>0</v>
      </c>
      <c r="AU108" s="530">
        <v>550000000</v>
      </c>
      <c r="AV108" s="590">
        <v>0</v>
      </c>
      <c r="AW108" s="529">
        <v>0</v>
      </c>
      <c r="AX108" s="590">
        <v>0</v>
      </c>
      <c r="AY108" s="529">
        <v>0</v>
      </c>
      <c r="AZ108" s="529">
        <v>0</v>
      </c>
      <c r="BA108" s="529">
        <v>0</v>
      </c>
      <c r="BB108" s="529">
        <v>0</v>
      </c>
    </row>
    <row r="109" spans="1:54" hidden="1" x14ac:dyDescent="0.25">
      <c r="A109" s="1166" t="s">
        <v>34</v>
      </c>
      <c r="B109" s="1009"/>
      <c r="C109" s="1166" t="s">
        <v>314</v>
      </c>
      <c r="D109" s="1009"/>
      <c r="E109" s="1166" t="s">
        <v>312</v>
      </c>
      <c r="F109" s="1009"/>
      <c r="G109" s="1166" t="s">
        <v>315</v>
      </c>
      <c r="H109" s="1009"/>
      <c r="I109" s="1166" t="s">
        <v>315</v>
      </c>
      <c r="J109" s="1009"/>
      <c r="K109" s="1009"/>
      <c r="L109" s="1166" t="s">
        <v>330</v>
      </c>
      <c r="M109" s="1009"/>
      <c r="N109" s="1009"/>
      <c r="O109" s="1166"/>
      <c r="P109" s="1009"/>
      <c r="Q109" s="1166"/>
      <c r="R109" s="1009"/>
      <c r="S109" s="1167" t="s">
        <v>76</v>
      </c>
      <c r="T109" s="1009"/>
      <c r="U109" s="1009"/>
      <c r="V109" s="1009"/>
      <c r="W109" s="1009"/>
      <c r="X109" s="1009"/>
      <c r="Y109" s="1009"/>
      <c r="Z109" s="1009"/>
      <c r="AA109" s="1166" t="s">
        <v>305</v>
      </c>
      <c r="AB109" s="1009"/>
      <c r="AC109" s="1009"/>
      <c r="AD109" s="1009"/>
      <c r="AE109" s="1009"/>
      <c r="AF109" s="1166" t="s">
        <v>306</v>
      </c>
      <c r="AG109" s="1009"/>
      <c r="AH109" s="1009"/>
      <c r="AI109" s="531" t="s">
        <v>85</v>
      </c>
      <c r="AJ109" s="1168" t="s">
        <v>307</v>
      </c>
      <c r="AK109" s="1009"/>
      <c r="AL109" s="1009"/>
      <c r="AM109" s="1009"/>
      <c r="AN109" s="1009"/>
      <c r="AO109" s="1009"/>
      <c r="AP109" s="530">
        <v>7503744</v>
      </c>
      <c r="AQ109" s="590">
        <v>0</v>
      </c>
      <c r="AR109" s="530">
        <v>1353744</v>
      </c>
      <c r="AS109" s="529">
        <v>0</v>
      </c>
      <c r="AT109" s="590">
        <v>0</v>
      </c>
      <c r="AU109" s="529">
        <v>0</v>
      </c>
      <c r="AV109" s="590">
        <v>0</v>
      </c>
      <c r="AW109" s="529">
        <v>0</v>
      </c>
      <c r="AX109" s="590">
        <v>0</v>
      </c>
      <c r="AY109" s="529">
        <v>0</v>
      </c>
      <c r="AZ109" s="529">
        <v>0</v>
      </c>
      <c r="BA109" s="529">
        <v>0</v>
      </c>
      <c r="BB109" s="529">
        <v>0</v>
      </c>
    </row>
    <row r="110" spans="1:54" hidden="1" x14ac:dyDescent="0.25">
      <c r="A110" s="1166" t="s">
        <v>34</v>
      </c>
      <c r="B110" s="1009"/>
      <c r="C110" s="1166" t="s">
        <v>314</v>
      </c>
      <c r="D110" s="1009"/>
      <c r="E110" s="1166" t="s">
        <v>312</v>
      </c>
      <c r="F110" s="1009"/>
      <c r="G110" s="1166" t="s">
        <v>315</v>
      </c>
      <c r="H110" s="1009"/>
      <c r="I110" s="1166" t="s">
        <v>315</v>
      </c>
      <c r="J110" s="1009"/>
      <c r="K110" s="1009"/>
      <c r="L110" s="1166" t="s">
        <v>330</v>
      </c>
      <c r="M110" s="1009"/>
      <c r="N110" s="1009"/>
      <c r="O110" s="1166"/>
      <c r="P110" s="1009"/>
      <c r="Q110" s="1166"/>
      <c r="R110" s="1009"/>
      <c r="S110" s="1167" t="s">
        <v>76</v>
      </c>
      <c r="T110" s="1009"/>
      <c r="U110" s="1009"/>
      <c r="V110" s="1009"/>
      <c r="W110" s="1009"/>
      <c r="X110" s="1009"/>
      <c r="Y110" s="1009"/>
      <c r="Z110" s="1009"/>
      <c r="AA110" s="1166" t="s">
        <v>305</v>
      </c>
      <c r="AB110" s="1009"/>
      <c r="AC110" s="1009"/>
      <c r="AD110" s="1009"/>
      <c r="AE110" s="1009"/>
      <c r="AF110" s="1166" t="s">
        <v>306</v>
      </c>
      <c r="AG110" s="1009"/>
      <c r="AH110" s="1009"/>
      <c r="AI110" s="531" t="s">
        <v>335</v>
      </c>
      <c r="AJ110" s="1168" t="s">
        <v>353</v>
      </c>
      <c r="AK110" s="1009"/>
      <c r="AL110" s="1009"/>
      <c r="AM110" s="1009"/>
      <c r="AN110" s="1009"/>
      <c r="AO110" s="1009"/>
      <c r="AP110" s="530">
        <v>35000000</v>
      </c>
      <c r="AQ110" s="590">
        <v>0</v>
      </c>
      <c r="AR110" s="530">
        <v>35000000</v>
      </c>
      <c r="AS110" s="529">
        <v>0</v>
      </c>
      <c r="AT110" s="590">
        <v>0</v>
      </c>
      <c r="AU110" s="529">
        <v>0</v>
      </c>
      <c r="AV110" s="590">
        <v>0</v>
      </c>
      <c r="AW110" s="529">
        <v>0</v>
      </c>
      <c r="AX110" s="590">
        <v>0</v>
      </c>
      <c r="AY110" s="529">
        <v>0</v>
      </c>
      <c r="AZ110" s="529">
        <v>0</v>
      </c>
      <c r="BA110" s="529">
        <v>0</v>
      </c>
      <c r="BB110" s="529">
        <v>0</v>
      </c>
    </row>
    <row r="111" spans="1:54" hidden="1" x14ac:dyDescent="0.25">
      <c r="A111" s="1166" t="s">
        <v>34</v>
      </c>
      <c r="B111" s="1009"/>
      <c r="C111" s="1166" t="s">
        <v>314</v>
      </c>
      <c r="D111" s="1009"/>
      <c r="E111" s="1166" t="s">
        <v>312</v>
      </c>
      <c r="F111" s="1009"/>
      <c r="G111" s="1166" t="s">
        <v>315</v>
      </c>
      <c r="H111" s="1009"/>
      <c r="I111" s="1166" t="s">
        <v>315</v>
      </c>
      <c r="J111" s="1009"/>
      <c r="K111" s="1009"/>
      <c r="L111" s="1166" t="s">
        <v>331</v>
      </c>
      <c r="M111" s="1009"/>
      <c r="N111" s="1009"/>
      <c r="O111" s="1166"/>
      <c r="P111" s="1009"/>
      <c r="Q111" s="1166"/>
      <c r="R111" s="1009"/>
      <c r="S111" s="1167" t="s">
        <v>77</v>
      </c>
      <c r="T111" s="1009"/>
      <c r="U111" s="1009"/>
      <c r="V111" s="1009"/>
      <c r="W111" s="1009"/>
      <c r="X111" s="1009"/>
      <c r="Y111" s="1009"/>
      <c r="Z111" s="1009"/>
      <c r="AA111" s="1166" t="s">
        <v>305</v>
      </c>
      <c r="AB111" s="1009"/>
      <c r="AC111" s="1009"/>
      <c r="AD111" s="1009"/>
      <c r="AE111" s="1009"/>
      <c r="AF111" s="1166" t="s">
        <v>306</v>
      </c>
      <c r="AG111" s="1009"/>
      <c r="AH111" s="1009"/>
      <c r="AI111" s="531" t="s">
        <v>85</v>
      </c>
      <c r="AJ111" s="1168" t="s">
        <v>307</v>
      </c>
      <c r="AK111" s="1009"/>
      <c r="AL111" s="1009"/>
      <c r="AM111" s="1009"/>
      <c r="AN111" s="1009"/>
      <c r="AO111" s="1009"/>
      <c r="AP111" s="530">
        <v>9000000</v>
      </c>
      <c r="AQ111" s="590">
        <v>0</v>
      </c>
      <c r="AR111" s="530">
        <v>3800000</v>
      </c>
      <c r="AS111" s="529">
        <v>0</v>
      </c>
      <c r="AT111" s="590">
        <v>0</v>
      </c>
      <c r="AU111" s="529">
        <v>0</v>
      </c>
      <c r="AV111" s="590">
        <v>0</v>
      </c>
      <c r="AW111" s="529">
        <v>0</v>
      </c>
      <c r="AX111" s="590">
        <v>0</v>
      </c>
      <c r="AY111" s="529">
        <v>0</v>
      </c>
      <c r="AZ111" s="529">
        <v>0</v>
      </c>
      <c r="BA111" s="529">
        <v>0</v>
      </c>
      <c r="BB111" s="529">
        <v>0</v>
      </c>
    </row>
    <row r="112" spans="1:54" hidden="1" x14ac:dyDescent="0.25">
      <c r="A112" s="1166" t="s">
        <v>34</v>
      </c>
      <c r="B112" s="1009"/>
      <c r="C112" s="1166" t="s">
        <v>314</v>
      </c>
      <c r="D112" s="1009"/>
      <c r="E112" s="1166" t="s">
        <v>312</v>
      </c>
      <c r="F112" s="1009"/>
      <c r="G112" s="1166" t="s">
        <v>315</v>
      </c>
      <c r="H112" s="1009"/>
      <c r="I112" s="1166" t="s">
        <v>315</v>
      </c>
      <c r="J112" s="1009"/>
      <c r="K112" s="1009"/>
      <c r="L112" s="1166" t="s">
        <v>332</v>
      </c>
      <c r="M112" s="1009"/>
      <c r="N112" s="1009"/>
      <c r="O112" s="1166"/>
      <c r="P112" s="1009"/>
      <c r="Q112" s="1166"/>
      <c r="R112" s="1009"/>
      <c r="S112" s="1167" t="s">
        <v>78</v>
      </c>
      <c r="T112" s="1009"/>
      <c r="U112" s="1009"/>
      <c r="V112" s="1009"/>
      <c r="W112" s="1009"/>
      <c r="X112" s="1009"/>
      <c r="Y112" s="1009"/>
      <c r="Z112" s="1009"/>
      <c r="AA112" s="1166" t="s">
        <v>305</v>
      </c>
      <c r="AB112" s="1009"/>
      <c r="AC112" s="1009"/>
      <c r="AD112" s="1009"/>
      <c r="AE112" s="1009"/>
      <c r="AF112" s="1166" t="s">
        <v>306</v>
      </c>
      <c r="AG112" s="1009"/>
      <c r="AH112" s="1009"/>
      <c r="AI112" s="531" t="s">
        <v>85</v>
      </c>
      <c r="AJ112" s="1168" t="s">
        <v>307</v>
      </c>
      <c r="AK112" s="1009"/>
      <c r="AL112" s="1009"/>
      <c r="AM112" s="1009"/>
      <c r="AN112" s="1009"/>
      <c r="AO112" s="1009"/>
      <c r="AP112" s="530">
        <v>33000000</v>
      </c>
      <c r="AQ112" s="589">
        <v>565488</v>
      </c>
      <c r="AR112" s="530">
        <v>2691162</v>
      </c>
      <c r="AS112" s="529">
        <v>0</v>
      </c>
      <c r="AT112" s="590">
        <v>0</v>
      </c>
      <c r="AU112" s="530">
        <v>565488</v>
      </c>
      <c r="AV112" s="590">
        <v>0</v>
      </c>
      <c r="AW112" s="529">
        <v>0</v>
      </c>
      <c r="AX112" s="590">
        <v>0</v>
      </c>
      <c r="AY112" s="529">
        <v>0</v>
      </c>
      <c r="AZ112" s="529">
        <v>0</v>
      </c>
      <c r="BA112" s="529">
        <v>0</v>
      </c>
      <c r="BB112" s="529">
        <v>0</v>
      </c>
    </row>
    <row r="113" spans="1:54" hidden="1" x14ac:dyDescent="0.25">
      <c r="A113" s="1166" t="s">
        <v>34</v>
      </c>
      <c r="B113" s="1009"/>
      <c r="C113" s="1166" t="s">
        <v>314</v>
      </c>
      <c r="D113" s="1009"/>
      <c r="E113" s="1166" t="s">
        <v>312</v>
      </c>
      <c r="F113" s="1009"/>
      <c r="G113" s="1166" t="s">
        <v>315</v>
      </c>
      <c r="H113" s="1009"/>
      <c r="I113" s="1166" t="s">
        <v>315</v>
      </c>
      <c r="J113" s="1009"/>
      <c r="K113" s="1009"/>
      <c r="L113" s="1166" t="s">
        <v>332</v>
      </c>
      <c r="M113" s="1009"/>
      <c r="N113" s="1009"/>
      <c r="O113" s="1166"/>
      <c r="P113" s="1009"/>
      <c r="Q113" s="1166"/>
      <c r="R113" s="1009"/>
      <c r="S113" s="1167" t="s">
        <v>78</v>
      </c>
      <c r="T113" s="1009"/>
      <c r="U113" s="1009"/>
      <c r="V113" s="1009"/>
      <c r="W113" s="1009"/>
      <c r="X113" s="1009"/>
      <c r="Y113" s="1009"/>
      <c r="Z113" s="1009"/>
      <c r="AA113" s="1166" t="s">
        <v>305</v>
      </c>
      <c r="AB113" s="1009"/>
      <c r="AC113" s="1009"/>
      <c r="AD113" s="1009"/>
      <c r="AE113" s="1009"/>
      <c r="AF113" s="1166" t="s">
        <v>306</v>
      </c>
      <c r="AG113" s="1009"/>
      <c r="AH113" s="1009"/>
      <c r="AI113" s="531" t="s">
        <v>335</v>
      </c>
      <c r="AJ113" s="1168" t="s">
        <v>353</v>
      </c>
      <c r="AK113" s="1009"/>
      <c r="AL113" s="1009"/>
      <c r="AM113" s="1009"/>
      <c r="AN113" s="1009"/>
      <c r="AO113" s="1009"/>
      <c r="AP113" s="530">
        <v>270000000</v>
      </c>
      <c r="AQ113" s="590">
        <v>0</v>
      </c>
      <c r="AR113" s="530">
        <v>270000000</v>
      </c>
      <c r="AS113" s="529">
        <v>0</v>
      </c>
      <c r="AT113" s="590">
        <v>0</v>
      </c>
      <c r="AU113" s="529">
        <v>0</v>
      </c>
      <c r="AV113" s="590">
        <v>0</v>
      </c>
      <c r="AW113" s="529">
        <v>0</v>
      </c>
      <c r="AX113" s="590">
        <v>0</v>
      </c>
      <c r="AY113" s="529">
        <v>0</v>
      </c>
      <c r="AZ113" s="529">
        <v>0</v>
      </c>
      <c r="BA113" s="529">
        <v>0</v>
      </c>
      <c r="BB113" s="529">
        <v>0</v>
      </c>
    </row>
    <row r="114" spans="1:54" s="494" customFormat="1" hidden="1" x14ac:dyDescent="0.25">
      <c r="A114" s="1138" t="s">
        <v>34</v>
      </c>
      <c r="B114" s="1225"/>
      <c r="C114" s="1138" t="s">
        <v>314</v>
      </c>
      <c r="D114" s="1225"/>
      <c r="E114" s="1138" t="s">
        <v>312</v>
      </c>
      <c r="F114" s="1225"/>
      <c r="G114" s="1138" t="s">
        <v>315</v>
      </c>
      <c r="H114" s="1225"/>
      <c r="I114" s="1138" t="s">
        <v>315</v>
      </c>
      <c r="J114" s="1225"/>
      <c r="K114" s="1225"/>
      <c r="L114" s="1138" t="s">
        <v>334</v>
      </c>
      <c r="M114" s="1225"/>
      <c r="N114" s="1225"/>
      <c r="O114" s="1138"/>
      <c r="P114" s="1225"/>
      <c r="Q114" s="1138"/>
      <c r="R114" s="1225"/>
      <c r="S114" s="1141" t="s">
        <v>79</v>
      </c>
      <c r="T114" s="1225"/>
      <c r="U114" s="1225"/>
      <c r="V114" s="1225"/>
      <c r="W114" s="1225"/>
      <c r="X114" s="1225"/>
      <c r="Y114" s="1225"/>
      <c r="Z114" s="1225"/>
      <c r="AA114" s="1138" t="s">
        <v>305</v>
      </c>
      <c r="AB114" s="1225"/>
      <c r="AC114" s="1225"/>
      <c r="AD114" s="1225"/>
      <c r="AE114" s="1225"/>
      <c r="AF114" s="1138" t="s">
        <v>306</v>
      </c>
      <c r="AG114" s="1225"/>
      <c r="AH114" s="1225"/>
      <c r="AI114" s="538" t="s">
        <v>85</v>
      </c>
      <c r="AJ114" s="1140" t="s">
        <v>307</v>
      </c>
      <c r="AK114" s="1225"/>
      <c r="AL114" s="1225"/>
      <c r="AM114" s="1225"/>
      <c r="AN114" s="1225"/>
      <c r="AO114" s="1225"/>
      <c r="AP114" s="537">
        <v>16000000</v>
      </c>
      <c r="AQ114" s="588">
        <v>375400</v>
      </c>
      <c r="AR114" s="537">
        <v>492115</v>
      </c>
      <c r="AS114" s="536">
        <v>0</v>
      </c>
      <c r="AT114" s="593">
        <v>0</v>
      </c>
      <c r="AU114" s="537">
        <v>375400</v>
      </c>
      <c r="AV114" s="593">
        <v>0</v>
      </c>
      <c r="AW114" s="536">
        <v>0</v>
      </c>
      <c r="AX114" s="593">
        <v>0</v>
      </c>
      <c r="AY114" s="536">
        <v>0</v>
      </c>
      <c r="AZ114" s="536">
        <v>0</v>
      </c>
      <c r="BA114" s="536">
        <v>0</v>
      </c>
      <c r="BB114" s="536">
        <v>0</v>
      </c>
    </row>
    <row r="115" spans="1:54" hidden="1" x14ac:dyDescent="0.25">
      <c r="A115" s="1166" t="s">
        <v>34</v>
      </c>
      <c r="B115" s="1009"/>
      <c r="C115" s="1166" t="s">
        <v>314</v>
      </c>
      <c r="D115" s="1009"/>
      <c r="E115" s="1166" t="s">
        <v>312</v>
      </c>
      <c r="F115" s="1009"/>
      <c r="G115" s="1166" t="s">
        <v>315</v>
      </c>
      <c r="H115" s="1009"/>
      <c r="I115" s="1166" t="s">
        <v>315</v>
      </c>
      <c r="J115" s="1009"/>
      <c r="K115" s="1009"/>
      <c r="L115" s="1166" t="s">
        <v>334</v>
      </c>
      <c r="M115" s="1009"/>
      <c r="N115" s="1009"/>
      <c r="O115" s="1166"/>
      <c r="P115" s="1009"/>
      <c r="Q115" s="1166"/>
      <c r="R115" s="1009"/>
      <c r="S115" s="1167" t="s">
        <v>79</v>
      </c>
      <c r="T115" s="1009"/>
      <c r="U115" s="1009"/>
      <c r="V115" s="1009"/>
      <c r="W115" s="1009"/>
      <c r="X115" s="1009"/>
      <c r="Y115" s="1009"/>
      <c r="Z115" s="1009"/>
      <c r="AA115" s="1166" t="s">
        <v>305</v>
      </c>
      <c r="AB115" s="1009"/>
      <c r="AC115" s="1009"/>
      <c r="AD115" s="1009"/>
      <c r="AE115" s="1009"/>
      <c r="AF115" s="1166" t="s">
        <v>306</v>
      </c>
      <c r="AG115" s="1009"/>
      <c r="AH115" s="1009"/>
      <c r="AI115" s="531" t="s">
        <v>335</v>
      </c>
      <c r="AJ115" s="1168" t="s">
        <v>353</v>
      </c>
      <c r="AK115" s="1009"/>
      <c r="AL115" s="1009"/>
      <c r="AM115" s="1009"/>
      <c r="AN115" s="1009"/>
      <c r="AO115" s="1009"/>
      <c r="AP115" s="530">
        <v>20000000</v>
      </c>
      <c r="AQ115" s="590">
        <v>0</v>
      </c>
      <c r="AR115" s="530">
        <v>20000000</v>
      </c>
      <c r="AS115" s="529">
        <v>0</v>
      </c>
      <c r="AT115" s="590">
        <v>0</v>
      </c>
      <c r="AU115" s="529">
        <v>0</v>
      </c>
      <c r="AV115" s="590">
        <v>0</v>
      </c>
      <c r="AW115" s="529">
        <v>0</v>
      </c>
      <c r="AX115" s="590">
        <v>0</v>
      </c>
      <c r="AY115" s="529">
        <v>0</v>
      </c>
      <c r="AZ115" s="529">
        <v>0</v>
      </c>
      <c r="BA115" s="529">
        <v>0</v>
      </c>
      <c r="BB115" s="529">
        <v>0</v>
      </c>
    </row>
    <row r="116" spans="1:54" hidden="1" x14ac:dyDescent="0.25">
      <c r="A116" s="1170" t="s">
        <v>34</v>
      </c>
      <c r="B116" s="1009"/>
      <c r="C116" s="1170" t="s">
        <v>314</v>
      </c>
      <c r="D116" s="1009"/>
      <c r="E116" s="1170" t="s">
        <v>312</v>
      </c>
      <c r="F116" s="1009"/>
      <c r="G116" s="1170" t="s">
        <v>315</v>
      </c>
      <c r="H116" s="1009"/>
      <c r="I116" s="1170" t="s">
        <v>316</v>
      </c>
      <c r="J116" s="1009"/>
      <c r="K116" s="1009"/>
      <c r="L116" s="1170"/>
      <c r="M116" s="1009"/>
      <c r="N116" s="1009"/>
      <c r="O116" s="1170"/>
      <c r="P116" s="1009"/>
      <c r="Q116" s="1170"/>
      <c r="R116" s="1009"/>
      <c r="S116" s="1169" t="s">
        <v>248</v>
      </c>
      <c r="T116" s="1009"/>
      <c r="U116" s="1009"/>
      <c r="V116" s="1009"/>
      <c r="W116" s="1009"/>
      <c r="X116" s="1009"/>
      <c r="Y116" s="1009"/>
      <c r="Z116" s="1009"/>
      <c r="AA116" s="1170" t="s">
        <v>305</v>
      </c>
      <c r="AB116" s="1009"/>
      <c r="AC116" s="1009"/>
      <c r="AD116" s="1009"/>
      <c r="AE116" s="1009"/>
      <c r="AF116" s="1170" t="s">
        <v>306</v>
      </c>
      <c r="AG116" s="1009"/>
      <c r="AH116" s="1009"/>
      <c r="AI116" s="534" t="s">
        <v>85</v>
      </c>
      <c r="AJ116" s="1171" t="s">
        <v>307</v>
      </c>
      <c r="AK116" s="1009"/>
      <c r="AL116" s="1009"/>
      <c r="AM116" s="1009"/>
      <c r="AN116" s="1009"/>
      <c r="AO116" s="1009"/>
      <c r="AP116" s="533">
        <v>6153723603</v>
      </c>
      <c r="AQ116" s="586">
        <v>72047900</v>
      </c>
      <c r="AR116" s="533">
        <v>2047775727.5899999</v>
      </c>
      <c r="AS116" s="532">
        <v>0</v>
      </c>
      <c r="AT116" s="586">
        <v>4773962</v>
      </c>
      <c r="AU116" s="533">
        <v>67273938</v>
      </c>
      <c r="AV116" s="586">
        <v>261609192.16999999</v>
      </c>
      <c r="AW116" s="533">
        <v>-256835230.16999999</v>
      </c>
      <c r="AX116" s="586">
        <v>261609192.16999999</v>
      </c>
      <c r="AY116" s="532">
        <v>0</v>
      </c>
      <c r="AZ116" s="533">
        <v>261609192.16999999</v>
      </c>
      <c r="BA116" s="532">
        <v>0</v>
      </c>
      <c r="BB116" s="532">
        <v>0</v>
      </c>
    </row>
    <row r="117" spans="1:54" hidden="1" x14ac:dyDescent="0.25">
      <c r="A117" s="1170" t="s">
        <v>34</v>
      </c>
      <c r="B117" s="1009"/>
      <c r="C117" s="1170" t="s">
        <v>314</v>
      </c>
      <c r="D117" s="1009"/>
      <c r="E117" s="1170" t="s">
        <v>312</v>
      </c>
      <c r="F117" s="1009"/>
      <c r="G117" s="1170" t="s">
        <v>315</v>
      </c>
      <c r="H117" s="1009"/>
      <c r="I117" s="1170" t="s">
        <v>316</v>
      </c>
      <c r="J117" s="1009"/>
      <c r="K117" s="1009"/>
      <c r="L117" s="1170"/>
      <c r="M117" s="1009"/>
      <c r="N117" s="1009"/>
      <c r="O117" s="1170"/>
      <c r="P117" s="1009"/>
      <c r="Q117" s="1170"/>
      <c r="R117" s="1009"/>
      <c r="S117" s="1169" t="s">
        <v>248</v>
      </c>
      <c r="T117" s="1009"/>
      <c r="U117" s="1009"/>
      <c r="V117" s="1009"/>
      <c r="W117" s="1009"/>
      <c r="X117" s="1009"/>
      <c r="Y117" s="1009"/>
      <c r="Z117" s="1009"/>
      <c r="AA117" s="1170" t="s">
        <v>305</v>
      </c>
      <c r="AB117" s="1009"/>
      <c r="AC117" s="1009"/>
      <c r="AD117" s="1009"/>
      <c r="AE117" s="1009"/>
      <c r="AF117" s="1170" t="s">
        <v>306</v>
      </c>
      <c r="AG117" s="1009"/>
      <c r="AH117" s="1009"/>
      <c r="AI117" s="534" t="s">
        <v>335</v>
      </c>
      <c r="AJ117" s="1171" t="s">
        <v>353</v>
      </c>
      <c r="AK117" s="1009"/>
      <c r="AL117" s="1009"/>
      <c r="AM117" s="1009"/>
      <c r="AN117" s="1009"/>
      <c r="AO117" s="1009"/>
      <c r="AP117" s="533">
        <v>1074085821</v>
      </c>
      <c r="AQ117" s="587">
        <v>0</v>
      </c>
      <c r="AR117" s="533">
        <v>1074085821</v>
      </c>
      <c r="AS117" s="532">
        <v>0</v>
      </c>
      <c r="AT117" s="587">
        <v>0</v>
      </c>
      <c r="AU117" s="532">
        <v>0</v>
      </c>
      <c r="AV117" s="587">
        <v>0</v>
      </c>
      <c r="AW117" s="532">
        <v>0</v>
      </c>
      <c r="AX117" s="587">
        <v>0</v>
      </c>
      <c r="AY117" s="532">
        <v>0</v>
      </c>
      <c r="AZ117" s="532">
        <v>0</v>
      </c>
      <c r="BA117" s="532">
        <v>0</v>
      </c>
      <c r="BB117" s="532">
        <v>0</v>
      </c>
    </row>
    <row r="118" spans="1:54" hidden="1" x14ac:dyDescent="0.25">
      <c r="A118" s="1166" t="s">
        <v>34</v>
      </c>
      <c r="B118" s="1009"/>
      <c r="C118" s="1166" t="s">
        <v>314</v>
      </c>
      <c r="D118" s="1009"/>
      <c r="E118" s="1166" t="s">
        <v>312</v>
      </c>
      <c r="F118" s="1009"/>
      <c r="G118" s="1166" t="s">
        <v>315</v>
      </c>
      <c r="H118" s="1009"/>
      <c r="I118" s="1166" t="s">
        <v>316</v>
      </c>
      <c r="J118" s="1009"/>
      <c r="K118" s="1009"/>
      <c r="L118" s="1166" t="s">
        <v>311</v>
      </c>
      <c r="M118" s="1009"/>
      <c r="N118" s="1009"/>
      <c r="O118" s="1166"/>
      <c r="P118" s="1009"/>
      <c r="Q118" s="1166"/>
      <c r="R118" s="1009"/>
      <c r="S118" s="1167" t="s">
        <v>80</v>
      </c>
      <c r="T118" s="1009"/>
      <c r="U118" s="1009"/>
      <c r="V118" s="1009"/>
      <c r="W118" s="1009"/>
      <c r="X118" s="1009"/>
      <c r="Y118" s="1009"/>
      <c r="Z118" s="1009"/>
      <c r="AA118" s="1166" t="s">
        <v>305</v>
      </c>
      <c r="AB118" s="1009"/>
      <c r="AC118" s="1009"/>
      <c r="AD118" s="1009"/>
      <c r="AE118" s="1009"/>
      <c r="AF118" s="1166" t="s">
        <v>306</v>
      </c>
      <c r="AG118" s="1009"/>
      <c r="AH118" s="1009"/>
      <c r="AI118" s="531" t="s">
        <v>85</v>
      </c>
      <c r="AJ118" s="1168" t="s">
        <v>307</v>
      </c>
      <c r="AK118" s="1009"/>
      <c r="AL118" s="1009"/>
      <c r="AM118" s="1009"/>
      <c r="AN118" s="1009"/>
      <c r="AO118" s="1009"/>
      <c r="AP118" s="530">
        <v>952410435</v>
      </c>
      <c r="AQ118" s="589">
        <v>26355000</v>
      </c>
      <c r="AR118" s="530">
        <v>393055546</v>
      </c>
      <c r="AS118" s="529">
        <v>0</v>
      </c>
      <c r="AT118" s="589">
        <v>4773962</v>
      </c>
      <c r="AU118" s="530">
        <v>21581038</v>
      </c>
      <c r="AV118" s="589">
        <v>51030326</v>
      </c>
      <c r="AW118" s="530">
        <v>-46256364</v>
      </c>
      <c r="AX118" s="589">
        <v>51030326</v>
      </c>
      <c r="AY118" s="529">
        <v>0</v>
      </c>
      <c r="AZ118" s="530">
        <v>51030326</v>
      </c>
      <c r="BA118" s="529">
        <v>0</v>
      </c>
      <c r="BB118" s="529">
        <v>0</v>
      </c>
    </row>
    <row r="119" spans="1:54" hidden="1" x14ac:dyDescent="0.25">
      <c r="A119" s="1166" t="s">
        <v>34</v>
      </c>
      <c r="B119" s="1009"/>
      <c r="C119" s="1166" t="s">
        <v>314</v>
      </c>
      <c r="D119" s="1009"/>
      <c r="E119" s="1166" t="s">
        <v>312</v>
      </c>
      <c r="F119" s="1009"/>
      <c r="G119" s="1166" t="s">
        <v>315</v>
      </c>
      <c r="H119" s="1009"/>
      <c r="I119" s="1166" t="s">
        <v>316</v>
      </c>
      <c r="J119" s="1009"/>
      <c r="K119" s="1009"/>
      <c r="L119" s="1166" t="s">
        <v>311</v>
      </c>
      <c r="M119" s="1009"/>
      <c r="N119" s="1009"/>
      <c r="O119" s="1166"/>
      <c r="P119" s="1009"/>
      <c r="Q119" s="1166"/>
      <c r="R119" s="1009"/>
      <c r="S119" s="1167" t="s">
        <v>80</v>
      </c>
      <c r="T119" s="1009"/>
      <c r="U119" s="1009"/>
      <c r="V119" s="1009"/>
      <c r="W119" s="1009"/>
      <c r="X119" s="1009"/>
      <c r="Y119" s="1009"/>
      <c r="Z119" s="1009"/>
      <c r="AA119" s="1166" t="s">
        <v>305</v>
      </c>
      <c r="AB119" s="1009"/>
      <c r="AC119" s="1009"/>
      <c r="AD119" s="1009"/>
      <c r="AE119" s="1009"/>
      <c r="AF119" s="1166" t="s">
        <v>306</v>
      </c>
      <c r="AG119" s="1009"/>
      <c r="AH119" s="1009"/>
      <c r="AI119" s="531" t="s">
        <v>335</v>
      </c>
      <c r="AJ119" s="1168" t="s">
        <v>353</v>
      </c>
      <c r="AK119" s="1009"/>
      <c r="AL119" s="1009"/>
      <c r="AM119" s="1009"/>
      <c r="AN119" s="1009"/>
      <c r="AO119" s="1009"/>
      <c r="AP119" s="530">
        <v>754085821</v>
      </c>
      <c r="AQ119" s="590">
        <v>0</v>
      </c>
      <c r="AR119" s="530">
        <v>754085821</v>
      </c>
      <c r="AS119" s="529">
        <v>0</v>
      </c>
      <c r="AT119" s="590">
        <v>0</v>
      </c>
      <c r="AU119" s="529">
        <v>0</v>
      </c>
      <c r="AV119" s="590">
        <v>0</v>
      </c>
      <c r="AW119" s="529">
        <v>0</v>
      </c>
      <c r="AX119" s="590">
        <v>0</v>
      </c>
      <c r="AY119" s="529">
        <v>0</v>
      </c>
      <c r="AZ119" s="529">
        <v>0</v>
      </c>
      <c r="BA119" s="529">
        <v>0</v>
      </c>
      <c r="BB119" s="529">
        <v>0</v>
      </c>
    </row>
    <row r="120" spans="1:54" hidden="1" x14ac:dyDescent="0.25">
      <c r="A120" s="1166" t="s">
        <v>34</v>
      </c>
      <c r="B120" s="1009"/>
      <c r="C120" s="1166" t="s">
        <v>314</v>
      </c>
      <c r="D120" s="1009"/>
      <c r="E120" s="1166" t="s">
        <v>312</v>
      </c>
      <c r="F120" s="1009"/>
      <c r="G120" s="1166" t="s">
        <v>315</v>
      </c>
      <c r="H120" s="1009"/>
      <c r="I120" s="1166" t="s">
        <v>316</v>
      </c>
      <c r="J120" s="1009"/>
      <c r="K120" s="1009"/>
      <c r="L120" s="1166" t="s">
        <v>314</v>
      </c>
      <c r="M120" s="1009"/>
      <c r="N120" s="1009"/>
      <c r="O120" s="1166"/>
      <c r="P120" s="1009"/>
      <c r="Q120" s="1166"/>
      <c r="R120" s="1009"/>
      <c r="S120" s="1167" t="s">
        <v>81</v>
      </c>
      <c r="T120" s="1009"/>
      <c r="U120" s="1009"/>
      <c r="V120" s="1009"/>
      <c r="W120" s="1009"/>
      <c r="X120" s="1009"/>
      <c r="Y120" s="1009"/>
      <c r="Z120" s="1009"/>
      <c r="AA120" s="1166" t="s">
        <v>305</v>
      </c>
      <c r="AB120" s="1009"/>
      <c r="AC120" s="1009"/>
      <c r="AD120" s="1009"/>
      <c r="AE120" s="1009"/>
      <c r="AF120" s="1166" t="s">
        <v>306</v>
      </c>
      <c r="AG120" s="1009"/>
      <c r="AH120" s="1009"/>
      <c r="AI120" s="531" t="s">
        <v>85</v>
      </c>
      <c r="AJ120" s="1168" t="s">
        <v>307</v>
      </c>
      <c r="AK120" s="1009"/>
      <c r="AL120" s="1009"/>
      <c r="AM120" s="1009"/>
      <c r="AN120" s="1009"/>
      <c r="AO120" s="1009"/>
      <c r="AP120" s="530">
        <v>66000000</v>
      </c>
      <c r="AQ120" s="589">
        <v>249900</v>
      </c>
      <c r="AR120" s="530">
        <v>63255750</v>
      </c>
      <c r="AS120" s="529">
        <v>0</v>
      </c>
      <c r="AT120" s="590">
        <v>0</v>
      </c>
      <c r="AU120" s="530">
        <v>249900</v>
      </c>
      <c r="AV120" s="590">
        <v>0</v>
      </c>
      <c r="AW120" s="529">
        <v>0</v>
      </c>
      <c r="AX120" s="590">
        <v>0</v>
      </c>
      <c r="AY120" s="529">
        <v>0</v>
      </c>
      <c r="AZ120" s="529">
        <v>0</v>
      </c>
      <c r="BA120" s="529">
        <v>0</v>
      </c>
      <c r="BB120" s="529">
        <v>0</v>
      </c>
    </row>
    <row r="121" spans="1:54" hidden="1" x14ac:dyDescent="0.25">
      <c r="A121" s="1166" t="s">
        <v>34</v>
      </c>
      <c r="B121" s="1009"/>
      <c r="C121" s="1166" t="s">
        <v>314</v>
      </c>
      <c r="D121" s="1009"/>
      <c r="E121" s="1166" t="s">
        <v>312</v>
      </c>
      <c r="F121" s="1009"/>
      <c r="G121" s="1166" t="s">
        <v>315</v>
      </c>
      <c r="H121" s="1009"/>
      <c r="I121" s="1166" t="s">
        <v>316</v>
      </c>
      <c r="J121" s="1009"/>
      <c r="K121" s="1009"/>
      <c r="L121" s="1166" t="s">
        <v>316</v>
      </c>
      <c r="M121" s="1009"/>
      <c r="N121" s="1009"/>
      <c r="O121" s="1166"/>
      <c r="P121" s="1009"/>
      <c r="Q121" s="1166"/>
      <c r="R121" s="1009"/>
      <c r="S121" s="1167" t="s">
        <v>82</v>
      </c>
      <c r="T121" s="1009"/>
      <c r="U121" s="1009"/>
      <c r="V121" s="1009"/>
      <c r="W121" s="1009"/>
      <c r="X121" s="1009"/>
      <c r="Y121" s="1009"/>
      <c r="Z121" s="1009"/>
      <c r="AA121" s="1166" t="s">
        <v>305</v>
      </c>
      <c r="AB121" s="1009"/>
      <c r="AC121" s="1009"/>
      <c r="AD121" s="1009"/>
      <c r="AE121" s="1009"/>
      <c r="AF121" s="1166" t="s">
        <v>306</v>
      </c>
      <c r="AG121" s="1009"/>
      <c r="AH121" s="1009"/>
      <c r="AI121" s="531" t="s">
        <v>85</v>
      </c>
      <c r="AJ121" s="1168" t="s">
        <v>307</v>
      </c>
      <c r="AK121" s="1009"/>
      <c r="AL121" s="1009"/>
      <c r="AM121" s="1009"/>
      <c r="AN121" s="1009"/>
      <c r="AO121" s="1009"/>
      <c r="AP121" s="530">
        <v>530000000</v>
      </c>
      <c r="AQ121" s="590">
        <v>0</v>
      </c>
      <c r="AR121" s="530">
        <v>525000000</v>
      </c>
      <c r="AS121" s="529">
        <v>0</v>
      </c>
      <c r="AT121" s="590">
        <v>0</v>
      </c>
      <c r="AU121" s="529">
        <v>0</v>
      </c>
      <c r="AV121" s="590">
        <v>0</v>
      </c>
      <c r="AW121" s="529">
        <v>0</v>
      </c>
      <c r="AX121" s="590">
        <v>0</v>
      </c>
      <c r="AY121" s="529">
        <v>0</v>
      </c>
      <c r="AZ121" s="529">
        <v>0</v>
      </c>
      <c r="BA121" s="529">
        <v>0</v>
      </c>
      <c r="BB121" s="529">
        <v>0</v>
      </c>
    </row>
    <row r="122" spans="1:54" hidden="1" x14ac:dyDescent="0.25">
      <c r="A122" s="1166" t="s">
        <v>34</v>
      </c>
      <c r="B122" s="1009"/>
      <c r="C122" s="1166" t="s">
        <v>314</v>
      </c>
      <c r="D122" s="1009"/>
      <c r="E122" s="1166" t="s">
        <v>312</v>
      </c>
      <c r="F122" s="1009"/>
      <c r="G122" s="1166" t="s">
        <v>315</v>
      </c>
      <c r="H122" s="1009"/>
      <c r="I122" s="1166" t="s">
        <v>316</v>
      </c>
      <c r="J122" s="1009"/>
      <c r="K122" s="1009"/>
      <c r="L122" s="1166" t="s">
        <v>324</v>
      </c>
      <c r="M122" s="1009"/>
      <c r="N122" s="1009"/>
      <c r="O122" s="1166"/>
      <c r="P122" s="1009"/>
      <c r="Q122" s="1166"/>
      <c r="R122" s="1009"/>
      <c r="S122" s="1167" t="s">
        <v>83</v>
      </c>
      <c r="T122" s="1009"/>
      <c r="U122" s="1009"/>
      <c r="V122" s="1009"/>
      <c r="W122" s="1009"/>
      <c r="X122" s="1009"/>
      <c r="Y122" s="1009"/>
      <c r="Z122" s="1009"/>
      <c r="AA122" s="1166" t="s">
        <v>305</v>
      </c>
      <c r="AB122" s="1009"/>
      <c r="AC122" s="1009"/>
      <c r="AD122" s="1009"/>
      <c r="AE122" s="1009"/>
      <c r="AF122" s="1166" t="s">
        <v>306</v>
      </c>
      <c r="AG122" s="1009"/>
      <c r="AH122" s="1009"/>
      <c r="AI122" s="531" t="s">
        <v>85</v>
      </c>
      <c r="AJ122" s="1168" t="s">
        <v>307</v>
      </c>
      <c r="AK122" s="1009"/>
      <c r="AL122" s="1009"/>
      <c r="AM122" s="1009"/>
      <c r="AN122" s="1009"/>
      <c r="AO122" s="1009"/>
      <c r="AP122" s="530">
        <v>125000000</v>
      </c>
      <c r="AQ122" s="589">
        <v>45443000</v>
      </c>
      <c r="AR122" s="530">
        <v>3284115</v>
      </c>
      <c r="AS122" s="529">
        <v>0</v>
      </c>
      <c r="AT122" s="590">
        <v>0</v>
      </c>
      <c r="AU122" s="530">
        <v>45443000</v>
      </c>
      <c r="AV122" s="589">
        <v>8146194</v>
      </c>
      <c r="AW122" s="530">
        <v>-8146194</v>
      </c>
      <c r="AX122" s="589">
        <v>8146194</v>
      </c>
      <c r="AY122" s="529">
        <v>0</v>
      </c>
      <c r="AZ122" s="530">
        <v>8146194</v>
      </c>
      <c r="BA122" s="529">
        <v>0</v>
      </c>
      <c r="BB122" s="529">
        <v>0</v>
      </c>
    </row>
    <row r="123" spans="1:54" hidden="1" x14ac:dyDescent="0.25">
      <c r="A123" s="1166" t="s">
        <v>34</v>
      </c>
      <c r="B123" s="1009"/>
      <c r="C123" s="1166" t="s">
        <v>314</v>
      </c>
      <c r="D123" s="1009"/>
      <c r="E123" s="1166" t="s">
        <v>312</v>
      </c>
      <c r="F123" s="1009"/>
      <c r="G123" s="1166" t="s">
        <v>315</v>
      </c>
      <c r="H123" s="1009"/>
      <c r="I123" s="1166" t="s">
        <v>316</v>
      </c>
      <c r="J123" s="1009"/>
      <c r="K123" s="1009"/>
      <c r="L123" s="1166" t="s">
        <v>324</v>
      </c>
      <c r="M123" s="1009"/>
      <c r="N123" s="1009"/>
      <c r="O123" s="1166"/>
      <c r="P123" s="1009"/>
      <c r="Q123" s="1166"/>
      <c r="R123" s="1009"/>
      <c r="S123" s="1167" t="s">
        <v>83</v>
      </c>
      <c r="T123" s="1009"/>
      <c r="U123" s="1009"/>
      <c r="V123" s="1009"/>
      <c r="W123" s="1009"/>
      <c r="X123" s="1009"/>
      <c r="Y123" s="1009"/>
      <c r="Z123" s="1009"/>
      <c r="AA123" s="1166" t="s">
        <v>305</v>
      </c>
      <c r="AB123" s="1009"/>
      <c r="AC123" s="1009"/>
      <c r="AD123" s="1009"/>
      <c r="AE123" s="1009"/>
      <c r="AF123" s="1166" t="s">
        <v>306</v>
      </c>
      <c r="AG123" s="1009"/>
      <c r="AH123" s="1009"/>
      <c r="AI123" s="531" t="s">
        <v>335</v>
      </c>
      <c r="AJ123" s="1168" t="s">
        <v>353</v>
      </c>
      <c r="AK123" s="1009"/>
      <c r="AL123" s="1009"/>
      <c r="AM123" s="1009"/>
      <c r="AN123" s="1009"/>
      <c r="AO123" s="1009"/>
      <c r="AP123" s="530">
        <v>320000000</v>
      </c>
      <c r="AQ123" s="590">
        <v>0</v>
      </c>
      <c r="AR123" s="530">
        <v>320000000</v>
      </c>
      <c r="AS123" s="529">
        <v>0</v>
      </c>
      <c r="AT123" s="590">
        <v>0</v>
      </c>
      <c r="AU123" s="529">
        <v>0</v>
      </c>
      <c r="AV123" s="590">
        <v>0</v>
      </c>
      <c r="AW123" s="529">
        <v>0</v>
      </c>
      <c r="AX123" s="590">
        <v>0</v>
      </c>
      <c r="AY123" s="529">
        <v>0</v>
      </c>
      <c r="AZ123" s="529">
        <v>0</v>
      </c>
      <c r="BA123" s="529">
        <v>0</v>
      </c>
      <c r="BB123" s="529">
        <v>0</v>
      </c>
    </row>
    <row r="124" spans="1:54" hidden="1" x14ac:dyDescent="0.25">
      <c r="A124" s="1166" t="s">
        <v>34</v>
      </c>
      <c r="B124" s="1009"/>
      <c r="C124" s="1166" t="s">
        <v>314</v>
      </c>
      <c r="D124" s="1009"/>
      <c r="E124" s="1166" t="s">
        <v>312</v>
      </c>
      <c r="F124" s="1009"/>
      <c r="G124" s="1166" t="s">
        <v>315</v>
      </c>
      <c r="H124" s="1009"/>
      <c r="I124" s="1166" t="s">
        <v>316</v>
      </c>
      <c r="J124" s="1009"/>
      <c r="K124" s="1009"/>
      <c r="L124" s="1166" t="s">
        <v>326</v>
      </c>
      <c r="M124" s="1009"/>
      <c r="N124" s="1009"/>
      <c r="O124" s="1166"/>
      <c r="P124" s="1009"/>
      <c r="Q124" s="1166"/>
      <c r="R124" s="1009"/>
      <c r="S124" s="1167" t="s">
        <v>84</v>
      </c>
      <c r="T124" s="1009"/>
      <c r="U124" s="1009"/>
      <c r="V124" s="1009"/>
      <c r="W124" s="1009"/>
      <c r="X124" s="1009"/>
      <c r="Y124" s="1009"/>
      <c r="Z124" s="1009"/>
      <c r="AA124" s="1166" t="s">
        <v>305</v>
      </c>
      <c r="AB124" s="1009"/>
      <c r="AC124" s="1009"/>
      <c r="AD124" s="1009"/>
      <c r="AE124" s="1009"/>
      <c r="AF124" s="1166" t="s">
        <v>306</v>
      </c>
      <c r="AG124" s="1009"/>
      <c r="AH124" s="1009"/>
      <c r="AI124" s="531" t="s">
        <v>85</v>
      </c>
      <c r="AJ124" s="1168" t="s">
        <v>307</v>
      </c>
      <c r="AK124" s="1009"/>
      <c r="AL124" s="1009"/>
      <c r="AM124" s="1009"/>
      <c r="AN124" s="1009"/>
      <c r="AO124" s="1009"/>
      <c r="AP124" s="530">
        <v>1761022020</v>
      </c>
      <c r="AQ124" s="590">
        <v>0</v>
      </c>
      <c r="AR124" s="530">
        <v>450569926.88</v>
      </c>
      <c r="AS124" s="529">
        <v>0</v>
      </c>
      <c r="AT124" s="590">
        <v>0</v>
      </c>
      <c r="AU124" s="529">
        <v>0</v>
      </c>
      <c r="AV124" s="589">
        <v>202432672.16999999</v>
      </c>
      <c r="AW124" s="530">
        <v>-202432672.16999999</v>
      </c>
      <c r="AX124" s="589">
        <v>202432672.16999999</v>
      </c>
      <c r="AY124" s="529">
        <v>0</v>
      </c>
      <c r="AZ124" s="530">
        <v>202432672.16999999</v>
      </c>
      <c r="BA124" s="529">
        <v>0</v>
      </c>
      <c r="BB124" s="529">
        <v>0</v>
      </c>
    </row>
    <row r="125" spans="1:54" hidden="1" x14ac:dyDescent="0.25">
      <c r="A125" s="1166" t="s">
        <v>34</v>
      </c>
      <c r="B125" s="1009"/>
      <c r="C125" s="1166" t="s">
        <v>314</v>
      </c>
      <c r="D125" s="1009"/>
      <c r="E125" s="1166" t="s">
        <v>312</v>
      </c>
      <c r="F125" s="1009"/>
      <c r="G125" s="1166" t="s">
        <v>315</v>
      </c>
      <c r="H125" s="1009"/>
      <c r="I125" s="1166" t="s">
        <v>316</v>
      </c>
      <c r="J125" s="1009"/>
      <c r="K125" s="1009"/>
      <c r="L125" s="1166" t="s">
        <v>85</v>
      </c>
      <c r="M125" s="1009"/>
      <c r="N125" s="1009"/>
      <c r="O125" s="1166"/>
      <c r="P125" s="1009"/>
      <c r="Q125" s="1166"/>
      <c r="R125" s="1009"/>
      <c r="S125" s="1167" t="s">
        <v>86</v>
      </c>
      <c r="T125" s="1009"/>
      <c r="U125" s="1009"/>
      <c r="V125" s="1009"/>
      <c r="W125" s="1009"/>
      <c r="X125" s="1009"/>
      <c r="Y125" s="1009"/>
      <c r="Z125" s="1009"/>
      <c r="AA125" s="1166" t="s">
        <v>305</v>
      </c>
      <c r="AB125" s="1009"/>
      <c r="AC125" s="1009"/>
      <c r="AD125" s="1009"/>
      <c r="AE125" s="1009"/>
      <c r="AF125" s="1166" t="s">
        <v>306</v>
      </c>
      <c r="AG125" s="1009"/>
      <c r="AH125" s="1009"/>
      <c r="AI125" s="531" t="s">
        <v>85</v>
      </c>
      <c r="AJ125" s="1168" t="s">
        <v>307</v>
      </c>
      <c r="AK125" s="1009"/>
      <c r="AL125" s="1009"/>
      <c r="AM125" s="1009"/>
      <c r="AN125" s="1009"/>
      <c r="AO125" s="1009"/>
      <c r="AP125" s="530">
        <v>2715791148</v>
      </c>
      <c r="AQ125" s="590">
        <v>0</v>
      </c>
      <c r="AR125" s="530">
        <v>610067349.71000004</v>
      </c>
      <c r="AS125" s="529">
        <v>0</v>
      </c>
      <c r="AT125" s="590">
        <v>0</v>
      </c>
      <c r="AU125" s="529">
        <v>0</v>
      </c>
      <c r="AV125" s="590">
        <v>0</v>
      </c>
      <c r="AW125" s="529">
        <v>0</v>
      </c>
      <c r="AX125" s="590">
        <v>0</v>
      </c>
      <c r="AY125" s="529">
        <v>0</v>
      </c>
      <c r="AZ125" s="529">
        <v>0</v>
      </c>
      <c r="BA125" s="529">
        <v>0</v>
      </c>
      <c r="BB125" s="529">
        <v>0</v>
      </c>
    </row>
    <row r="126" spans="1:54" hidden="1" x14ac:dyDescent="0.25">
      <c r="A126" s="1166" t="s">
        <v>34</v>
      </c>
      <c r="B126" s="1009"/>
      <c r="C126" s="1166" t="s">
        <v>314</v>
      </c>
      <c r="D126" s="1009"/>
      <c r="E126" s="1166" t="s">
        <v>312</v>
      </c>
      <c r="F126" s="1009"/>
      <c r="G126" s="1166" t="s">
        <v>315</v>
      </c>
      <c r="H126" s="1009"/>
      <c r="I126" s="1166" t="s">
        <v>316</v>
      </c>
      <c r="J126" s="1009"/>
      <c r="K126" s="1009"/>
      <c r="L126" s="1166" t="s">
        <v>322</v>
      </c>
      <c r="M126" s="1009"/>
      <c r="N126" s="1009"/>
      <c r="O126" s="1166"/>
      <c r="P126" s="1009"/>
      <c r="Q126" s="1166"/>
      <c r="R126" s="1009"/>
      <c r="S126" s="1167" t="s">
        <v>87</v>
      </c>
      <c r="T126" s="1009"/>
      <c r="U126" s="1009"/>
      <c r="V126" s="1009"/>
      <c r="W126" s="1009"/>
      <c r="X126" s="1009"/>
      <c r="Y126" s="1009"/>
      <c r="Z126" s="1009"/>
      <c r="AA126" s="1166" t="s">
        <v>305</v>
      </c>
      <c r="AB126" s="1009"/>
      <c r="AC126" s="1009"/>
      <c r="AD126" s="1009"/>
      <c r="AE126" s="1009"/>
      <c r="AF126" s="1166" t="s">
        <v>306</v>
      </c>
      <c r="AG126" s="1009"/>
      <c r="AH126" s="1009"/>
      <c r="AI126" s="531" t="s">
        <v>85</v>
      </c>
      <c r="AJ126" s="1168" t="s">
        <v>307</v>
      </c>
      <c r="AK126" s="1009"/>
      <c r="AL126" s="1009"/>
      <c r="AM126" s="1009"/>
      <c r="AN126" s="1009"/>
      <c r="AO126" s="1009"/>
      <c r="AP126" s="530">
        <v>3500000</v>
      </c>
      <c r="AQ126" s="590">
        <v>0</v>
      </c>
      <c r="AR126" s="530">
        <v>2543040</v>
      </c>
      <c r="AS126" s="529">
        <v>0</v>
      </c>
      <c r="AT126" s="590">
        <v>0</v>
      </c>
      <c r="AU126" s="529">
        <v>0</v>
      </c>
      <c r="AV126" s="590">
        <v>0</v>
      </c>
      <c r="AW126" s="529">
        <v>0</v>
      </c>
      <c r="AX126" s="590">
        <v>0</v>
      </c>
      <c r="AY126" s="529">
        <v>0</v>
      </c>
      <c r="AZ126" s="529">
        <v>0</v>
      </c>
      <c r="BA126" s="529">
        <v>0</v>
      </c>
      <c r="BB126" s="529">
        <v>0</v>
      </c>
    </row>
    <row r="127" spans="1:54" hidden="1" x14ac:dyDescent="0.25">
      <c r="A127" s="1170" t="s">
        <v>34</v>
      </c>
      <c r="B127" s="1009"/>
      <c r="C127" s="1170" t="s">
        <v>314</v>
      </c>
      <c r="D127" s="1009"/>
      <c r="E127" s="1170" t="s">
        <v>312</v>
      </c>
      <c r="F127" s="1009"/>
      <c r="G127" s="1170" t="s">
        <v>315</v>
      </c>
      <c r="H127" s="1009"/>
      <c r="I127" s="1170" t="s">
        <v>324</v>
      </c>
      <c r="J127" s="1009"/>
      <c r="K127" s="1009"/>
      <c r="L127" s="1170"/>
      <c r="M127" s="1009"/>
      <c r="N127" s="1009"/>
      <c r="O127" s="1170"/>
      <c r="P127" s="1009"/>
      <c r="Q127" s="1170"/>
      <c r="R127" s="1009"/>
      <c r="S127" s="1169" t="s">
        <v>336</v>
      </c>
      <c r="T127" s="1009"/>
      <c r="U127" s="1009"/>
      <c r="V127" s="1009"/>
      <c r="W127" s="1009"/>
      <c r="X127" s="1009"/>
      <c r="Y127" s="1009"/>
      <c r="Z127" s="1009"/>
      <c r="AA127" s="1170" t="s">
        <v>305</v>
      </c>
      <c r="AB127" s="1009"/>
      <c r="AC127" s="1009"/>
      <c r="AD127" s="1009"/>
      <c r="AE127" s="1009"/>
      <c r="AF127" s="1170" t="s">
        <v>306</v>
      </c>
      <c r="AG127" s="1009"/>
      <c r="AH127" s="1009"/>
      <c r="AI127" s="534" t="s">
        <v>85</v>
      </c>
      <c r="AJ127" s="1171" t="s">
        <v>307</v>
      </c>
      <c r="AK127" s="1009"/>
      <c r="AL127" s="1009"/>
      <c r="AM127" s="1009"/>
      <c r="AN127" s="1009"/>
      <c r="AO127" s="1009"/>
      <c r="AP127" s="533">
        <v>2810671112</v>
      </c>
      <c r="AQ127" s="586">
        <v>114358169.5</v>
      </c>
      <c r="AR127" s="533">
        <v>721989435.5</v>
      </c>
      <c r="AS127" s="532">
        <v>0</v>
      </c>
      <c r="AT127" s="587">
        <v>0</v>
      </c>
      <c r="AU127" s="533">
        <v>114358169.5</v>
      </c>
      <c r="AV127" s="586">
        <v>343074504</v>
      </c>
      <c r="AW127" s="533">
        <v>-343074504</v>
      </c>
      <c r="AX127" s="586">
        <v>343074504</v>
      </c>
      <c r="AY127" s="532">
        <v>0</v>
      </c>
      <c r="AZ127" s="533">
        <v>343074504</v>
      </c>
      <c r="BA127" s="532">
        <v>0</v>
      </c>
      <c r="BB127" s="532">
        <v>0</v>
      </c>
    </row>
    <row r="128" spans="1:54" hidden="1" x14ac:dyDescent="0.25">
      <c r="A128" s="1166" t="s">
        <v>34</v>
      </c>
      <c r="B128" s="1009"/>
      <c r="C128" s="1166" t="s">
        <v>314</v>
      </c>
      <c r="D128" s="1009"/>
      <c r="E128" s="1166" t="s">
        <v>312</v>
      </c>
      <c r="F128" s="1009"/>
      <c r="G128" s="1166" t="s">
        <v>315</v>
      </c>
      <c r="H128" s="1009"/>
      <c r="I128" s="1166" t="s">
        <v>324</v>
      </c>
      <c r="J128" s="1009"/>
      <c r="K128" s="1009"/>
      <c r="L128" s="1166" t="s">
        <v>314</v>
      </c>
      <c r="M128" s="1009"/>
      <c r="N128" s="1009"/>
      <c r="O128" s="1166"/>
      <c r="P128" s="1009"/>
      <c r="Q128" s="1166"/>
      <c r="R128" s="1009"/>
      <c r="S128" s="1167" t="s">
        <v>88</v>
      </c>
      <c r="T128" s="1009"/>
      <c r="U128" s="1009"/>
      <c r="V128" s="1009"/>
      <c r="W128" s="1009"/>
      <c r="X128" s="1009"/>
      <c r="Y128" s="1009"/>
      <c r="Z128" s="1009"/>
      <c r="AA128" s="1166" t="s">
        <v>305</v>
      </c>
      <c r="AB128" s="1009"/>
      <c r="AC128" s="1009"/>
      <c r="AD128" s="1009"/>
      <c r="AE128" s="1009"/>
      <c r="AF128" s="1166" t="s">
        <v>306</v>
      </c>
      <c r="AG128" s="1009"/>
      <c r="AH128" s="1009"/>
      <c r="AI128" s="531" t="s">
        <v>85</v>
      </c>
      <c r="AJ128" s="1168" t="s">
        <v>307</v>
      </c>
      <c r="AK128" s="1009"/>
      <c r="AL128" s="1009"/>
      <c r="AM128" s="1009"/>
      <c r="AN128" s="1009"/>
      <c r="AO128" s="1009"/>
      <c r="AP128" s="530">
        <v>1086771112</v>
      </c>
      <c r="AQ128" s="590">
        <v>0</v>
      </c>
      <c r="AR128" s="530">
        <v>381989436</v>
      </c>
      <c r="AS128" s="529">
        <v>0</v>
      </c>
      <c r="AT128" s="590">
        <v>0</v>
      </c>
      <c r="AU128" s="529">
        <v>0</v>
      </c>
      <c r="AV128" s="590">
        <v>0</v>
      </c>
      <c r="AW128" s="529">
        <v>0</v>
      </c>
      <c r="AX128" s="590">
        <v>0</v>
      </c>
      <c r="AY128" s="529">
        <v>0</v>
      </c>
      <c r="AZ128" s="529">
        <v>0</v>
      </c>
      <c r="BA128" s="529">
        <v>0</v>
      </c>
      <c r="BB128" s="529">
        <v>0</v>
      </c>
    </row>
    <row r="129" spans="1:54" hidden="1" x14ac:dyDescent="0.25">
      <c r="A129" s="1166" t="s">
        <v>34</v>
      </c>
      <c r="B129" s="1009"/>
      <c r="C129" s="1166" t="s">
        <v>314</v>
      </c>
      <c r="D129" s="1009"/>
      <c r="E129" s="1166" t="s">
        <v>312</v>
      </c>
      <c r="F129" s="1009"/>
      <c r="G129" s="1166" t="s">
        <v>315</v>
      </c>
      <c r="H129" s="1009"/>
      <c r="I129" s="1166" t="s">
        <v>324</v>
      </c>
      <c r="J129" s="1009"/>
      <c r="K129" s="1009"/>
      <c r="L129" s="1166" t="s">
        <v>321</v>
      </c>
      <c r="M129" s="1009"/>
      <c r="N129" s="1009"/>
      <c r="O129" s="1166"/>
      <c r="P129" s="1009"/>
      <c r="Q129" s="1166"/>
      <c r="R129" s="1009"/>
      <c r="S129" s="1167" t="s">
        <v>89</v>
      </c>
      <c r="T129" s="1009"/>
      <c r="U129" s="1009"/>
      <c r="V129" s="1009"/>
      <c r="W129" s="1009"/>
      <c r="X129" s="1009"/>
      <c r="Y129" s="1009"/>
      <c r="Z129" s="1009"/>
      <c r="AA129" s="1166" t="s">
        <v>305</v>
      </c>
      <c r="AB129" s="1009"/>
      <c r="AC129" s="1009"/>
      <c r="AD129" s="1009"/>
      <c r="AE129" s="1009"/>
      <c r="AF129" s="1166" t="s">
        <v>306</v>
      </c>
      <c r="AG129" s="1009"/>
      <c r="AH129" s="1009"/>
      <c r="AI129" s="531" t="s">
        <v>85</v>
      </c>
      <c r="AJ129" s="1168" t="s">
        <v>307</v>
      </c>
      <c r="AK129" s="1009"/>
      <c r="AL129" s="1009"/>
      <c r="AM129" s="1009"/>
      <c r="AN129" s="1009"/>
      <c r="AO129" s="1009"/>
      <c r="AP129" s="530">
        <v>90000000</v>
      </c>
      <c r="AQ129" s="590">
        <v>0</v>
      </c>
      <c r="AR129" s="530">
        <v>90000000</v>
      </c>
      <c r="AS129" s="529">
        <v>0</v>
      </c>
      <c r="AT129" s="590">
        <v>0</v>
      </c>
      <c r="AU129" s="529">
        <v>0</v>
      </c>
      <c r="AV129" s="590">
        <v>0</v>
      </c>
      <c r="AW129" s="529">
        <v>0</v>
      </c>
      <c r="AX129" s="590">
        <v>0</v>
      </c>
      <c r="AY129" s="529">
        <v>0</v>
      </c>
      <c r="AZ129" s="529">
        <v>0</v>
      </c>
      <c r="BA129" s="529">
        <v>0</v>
      </c>
      <c r="BB129" s="529">
        <v>0</v>
      </c>
    </row>
    <row r="130" spans="1:54" hidden="1" x14ac:dyDescent="0.25">
      <c r="A130" s="1166" t="s">
        <v>34</v>
      </c>
      <c r="B130" s="1009"/>
      <c r="C130" s="1166" t="s">
        <v>314</v>
      </c>
      <c r="D130" s="1009"/>
      <c r="E130" s="1166" t="s">
        <v>312</v>
      </c>
      <c r="F130" s="1009"/>
      <c r="G130" s="1166" t="s">
        <v>315</v>
      </c>
      <c r="H130" s="1009"/>
      <c r="I130" s="1166" t="s">
        <v>324</v>
      </c>
      <c r="J130" s="1009"/>
      <c r="K130" s="1009"/>
      <c r="L130" s="1166" t="s">
        <v>316</v>
      </c>
      <c r="M130" s="1009"/>
      <c r="N130" s="1009"/>
      <c r="O130" s="1166"/>
      <c r="P130" s="1009"/>
      <c r="Q130" s="1166"/>
      <c r="R130" s="1009"/>
      <c r="S130" s="1167" t="s">
        <v>90</v>
      </c>
      <c r="T130" s="1009"/>
      <c r="U130" s="1009"/>
      <c r="V130" s="1009"/>
      <c r="W130" s="1009"/>
      <c r="X130" s="1009"/>
      <c r="Y130" s="1009"/>
      <c r="Z130" s="1009"/>
      <c r="AA130" s="1166" t="s">
        <v>305</v>
      </c>
      <c r="AB130" s="1009"/>
      <c r="AC130" s="1009"/>
      <c r="AD130" s="1009"/>
      <c r="AE130" s="1009"/>
      <c r="AF130" s="1166" t="s">
        <v>306</v>
      </c>
      <c r="AG130" s="1009"/>
      <c r="AH130" s="1009"/>
      <c r="AI130" s="531" t="s">
        <v>85</v>
      </c>
      <c r="AJ130" s="1168" t="s">
        <v>307</v>
      </c>
      <c r="AK130" s="1009"/>
      <c r="AL130" s="1009"/>
      <c r="AM130" s="1009"/>
      <c r="AN130" s="1009"/>
      <c r="AO130" s="1009"/>
      <c r="AP130" s="530">
        <v>1583900000</v>
      </c>
      <c r="AQ130" s="589">
        <v>114358169.5</v>
      </c>
      <c r="AR130" s="530">
        <v>199999999.5</v>
      </c>
      <c r="AS130" s="529">
        <v>0</v>
      </c>
      <c r="AT130" s="590">
        <v>0</v>
      </c>
      <c r="AU130" s="530">
        <v>114358169.5</v>
      </c>
      <c r="AV130" s="589">
        <v>343074504</v>
      </c>
      <c r="AW130" s="530">
        <v>-343074504</v>
      </c>
      <c r="AX130" s="589">
        <v>343074504</v>
      </c>
      <c r="AY130" s="529">
        <v>0</v>
      </c>
      <c r="AZ130" s="530">
        <v>343074504</v>
      </c>
      <c r="BA130" s="529">
        <v>0</v>
      </c>
      <c r="BB130" s="529">
        <v>0</v>
      </c>
    </row>
    <row r="131" spans="1:54" hidden="1" x14ac:dyDescent="0.25">
      <c r="A131" s="1166" t="s">
        <v>34</v>
      </c>
      <c r="B131" s="1009"/>
      <c r="C131" s="1166" t="s">
        <v>314</v>
      </c>
      <c r="D131" s="1009"/>
      <c r="E131" s="1166" t="s">
        <v>312</v>
      </c>
      <c r="F131" s="1009"/>
      <c r="G131" s="1166" t="s">
        <v>315</v>
      </c>
      <c r="H131" s="1009"/>
      <c r="I131" s="1166" t="s">
        <v>324</v>
      </c>
      <c r="J131" s="1009"/>
      <c r="K131" s="1009"/>
      <c r="L131" s="1166" t="s">
        <v>326</v>
      </c>
      <c r="M131" s="1009"/>
      <c r="N131" s="1009"/>
      <c r="O131" s="1166"/>
      <c r="P131" s="1009"/>
      <c r="Q131" s="1166"/>
      <c r="R131" s="1009"/>
      <c r="S131" s="1167" t="s">
        <v>691</v>
      </c>
      <c r="T131" s="1009"/>
      <c r="U131" s="1009"/>
      <c r="V131" s="1009"/>
      <c r="W131" s="1009"/>
      <c r="X131" s="1009"/>
      <c r="Y131" s="1009"/>
      <c r="Z131" s="1009"/>
      <c r="AA131" s="1166" t="s">
        <v>305</v>
      </c>
      <c r="AB131" s="1009"/>
      <c r="AC131" s="1009"/>
      <c r="AD131" s="1009"/>
      <c r="AE131" s="1009"/>
      <c r="AF131" s="1166" t="s">
        <v>306</v>
      </c>
      <c r="AG131" s="1009"/>
      <c r="AH131" s="1009"/>
      <c r="AI131" s="531" t="s">
        <v>85</v>
      </c>
      <c r="AJ131" s="1168" t="s">
        <v>307</v>
      </c>
      <c r="AK131" s="1009"/>
      <c r="AL131" s="1009"/>
      <c r="AM131" s="1009"/>
      <c r="AN131" s="1009"/>
      <c r="AO131" s="1009"/>
      <c r="AP131" s="530">
        <v>50000000</v>
      </c>
      <c r="AQ131" s="590">
        <v>0</v>
      </c>
      <c r="AR131" s="530">
        <v>50000000</v>
      </c>
      <c r="AS131" s="529">
        <v>0</v>
      </c>
      <c r="AT131" s="590">
        <v>0</v>
      </c>
      <c r="AU131" s="529">
        <v>0</v>
      </c>
      <c r="AV131" s="590">
        <v>0</v>
      </c>
      <c r="AW131" s="529">
        <v>0</v>
      </c>
      <c r="AX131" s="590">
        <v>0</v>
      </c>
      <c r="AY131" s="529">
        <v>0</v>
      </c>
      <c r="AZ131" s="529">
        <v>0</v>
      </c>
      <c r="BA131" s="529">
        <v>0</v>
      </c>
      <c r="BB131" s="529">
        <v>0</v>
      </c>
    </row>
    <row r="132" spans="1:54" hidden="1" x14ac:dyDescent="0.25">
      <c r="A132" s="1170" t="s">
        <v>34</v>
      </c>
      <c r="B132" s="1009"/>
      <c r="C132" s="1170" t="s">
        <v>314</v>
      </c>
      <c r="D132" s="1009"/>
      <c r="E132" s="1170" t="s">
        <v>312</v>
      </c>
      <c r="F132" s="1009"/>
      <c r="G132" s="1170" t="s">
        <v>315</v>
      </c>
      <c r="H132" s="1009"/>
      <c r="I132" s="1170" t="s">
        <v>325</v>
      </c>
      <c r="J132" s="1009"/>
      <c r="K132" s="1009"/>
      <c r="L132" s="1170"/>
      <c r="M132" s="1009"/>
      <c r="N132" s="1009"/>
      <c r="O132" s="1170"/>
      <c r="P132" s="1009"/>
      <c r="Q132" s="1170"/>
      <c r="R132" s="1009"/>
      <c r="S132" s="1169" t="s">
        <v>252</v>
      </c>
      <c r="T132" s="1009"/>
      <c r="U132" s="1009"/>
      <c r="V132" s="1009"/>
      <c r="W132" s="1009"/>
      <c r="X132" s="1009"/>
      <c r="Y132" s="1009"/>
      <c r="Z132" s="1009"/>
      <c r="AA132" s="1170" t="s">
        <v>305</v>
      </c>
      <c r="AB132" s="1009"/>
      <c r="AC132" s="1009"/>
      <c r="AD132" s="1009"/>
      <c r="AE132" s="1009"/>
      <c r="AF132" s="1170" t="s">
        <v>306</v>
      </c>
      <c r="AG132" s="1009"/>
      <c r="AH132" s="1009"/>
      <c r="AI132" s="534" t="s">
        <v>85</v>
      </c>
      <c r="AJ132" s="1171" t="s">
        <v>307</v>
      </c>
      <c r="AK132" s="1009"/>
      <c r="AL132" s="1009"/>
      <c r="AM132" s="1009"/>
      <c r="AN132" s="1009"/>
      <c r="AO132" s="1009"/>
      <c r="AP132" s="533">
        <v>101400000</v>
      </c>
      <c r="AQ132" s="586">
        <v>24200129</v>
      </c>
      <c r="AR132" s="533">
        <v>35865371</v>
      </c>
      <c r="AS132" s="532">
        <v>0</v>
      </c>
      <c r="AT132" s="587">
        <v>0</v>
      </c>
      <c r="AU132" s="533">
        <v>24200129</v>
      </c>
      <c r="AV132" s="586">
        <v>39999946</v>
      </c>
      <c r="AW132" s="533">
        <v>-39999946</v>
      </c>
      <c r="AX132" s="586">
        <v>39999946</v>
      </c>
      <c r="AY132" s="532">
        <v>0</v>
      </c>
      <c r="AZ132" s="533">
        <v>39999946</v>
      </c>
      <c r="BA132" s="532">
        <v>0</v>
      </c>
      <c r="BB132" s="532">
        <v>0</v>
      </c>
    </row>
    <row r="133" spans="1:54" hidden="1" x14ac:dyDescent="0.25">
      <c r="A133" s="1166" t="s">
        <v>34</v>
      </c>
      <c r="B133" s="1009"/>
      <c r="C133" s="1166" t="s">
        <v>314</v>
      </c>
      <c r="D133" s="1009"/>
      <c r="E133" s="1166" t="s">
        <v>312</v>
      </c>
      <c r="F133" s="1009"/>
      <c r="G133" s="1166" t="s">
        <v>315</v>
      </c>
      <c r="H133" s="1009"/>
      <c r="I133" s="1166" t="s">
        <v>325</v>
      </c>
      <c r="J133" s="1009"/>
      <c r="K133" s="1009"/>
      <c r="L133" s="1166" t="s">
        <v>316</v>
      </c>
      <c r="M133" s="1009"/>
      <c r="N133" s="1009"/>
      <c r="O133" s="1166"/>
      <c r="P133" s="1009"/>
      <c r="Q133" s="1166"/>
      <c r="R133" s="1009"/>
      <c r="S133" s="1167" t="s">
        <v>91</v>
      </c>
      <c r="T133" s="1009"/>
      <c r="U133" s="1009"/>
      <c r="V133" s="1009"/>
      <c r="W133" s="1009"/>
      <c r="X133" s="1009"/>
      <c r="Y133" s="1009"/>
      <c r="Z133" s="1009"/>
      <c r="AA133" s="1166" t="s">
        <v>305</v>
      </c>
      <c r="AB133" s="1009"/>
      <c r="AC133" s="1009"/>
      <c r="AD133" s="1009"/>
      <c r="AE133" s="1009"/>
      <c r="AF133" s="1166" t="s">
        <v>306</v>
      </c>
      <c r="AG133" s="1009"/>
      <c r="AH133" s="1009"/>
      <c r="AI133" s="531" t="s">
        <v>85</v>
      </c>
      <c r="AJ133" s="1168" t="s">
        <v>307</v>
      </c>
      <c r="AK133" s="1009"/>
      <c r="AL133" s="1009"/>
      <c r="AM133" s="1009"/>
      <c r="AN133" s="1009"/>
      <c r="AO133" s="1009"/>
      <c r="AP133" s="530">
        <v>6000000</v>
      </c>
      <c r="AQ133" s="590">
        <v>0</v>
      </c>
      <c r="AR133" s="530">
        <v>5163000</v>
      </c>
      <c r="AS133" s="529">
        <v>0</v>
      </c>
      <c r="AT133" s="590">
        <v>0</v>
      </c>
      <c r="AU133" s="529">
        <v>0</v>
      </c>
      <c r="AV133" s="590">
        <v>0</v>
      </c>
      <c r="AW133" s="529">
        <v>0</v>
      </c>
      <c r="AX133" s="590">
        <v>0</v>
      </c>
      <c r="AY133" s="529">
        <v>0</v>
      </c>
      <c r="AZ133" s="529">
        <v>0</v>
      </c>
      <c r="BA133" s="529">
        <v>0</v>
      </c>
      <c r="BB133" s="529">
        <v>0</v>
      </c>
    </row>
    <row r="134" spans="1:54" hidden="1" x14ac:dyDescent="0.25">
      <c r="A134" s="1166" t="s">
        <v>34</v>
      </c>
      <c r="B134" s="1009"/>
      <c r="C134" s="1166" t="s">
        <v>314</v>
      </c>
      <c r="D134" s="1009"/>
      <c r="E134" s="1166" t="s">
        <v>312</v>
      </c>
      <c r="F134" s="1009"/>
      <c r="G134" s="1166" t="s">
        <v>315</v>
      </c>
      <c r="H134" s="1009"/>
      <c r="I134" s="1166" t="s">
        <v>325</v>
      </c>
      <c r="J134" s="1009"/>
      <c r="K134" s="1009"/>
      <c r="L134" s="1166" t="s">
        <v>324</v>
      </c>
      <c r="M134" s="1009"/>
      <c r="N134" s="1009"/>
      <c r="O134" s="1166"/>
      <c r="P134" s="1009"/>
      <c r="Q134" s="1166"/>
      <c r="R134" s="1009"/>
      <c r="S134" s="1167" t="s">
        <v>92</v>
      </c>
      <c r="T134" s="1009"/>
      <c r="U134" s="1009"/>
      <c r="V134" s="1009"/>
      <c r="W134" s="1009"/>
      <c r="X134" s="1009"/>
      <c r="Y134" s="1009"/>
      <c r="Z134" s="1009"/>
      <c r="AA134" s="1166" t="s">
        <v>305</v>
      </c>
      <c r="AB134" s="1009"/>
      <c r="AC134" s="1009"/>
      <c r="AD134" s="1009"/>
      <c r="AE134" s="1009"/>
      <c r="AF134" s="1166" t="s">
        <v>306</v>
      </c>
      <c r="AG134" s="1009"/>
      <c r="AH134" s="1009"/>
      <c r="AI134" s="531" t="s">
        <v>85</v>
      </c>
      <c r="AJ134" s="1168" t="s">
        <v>307</v>
      </c>
      <c r="AK134" s="1009"/>
      <c r="AL134" s="1009"/>
      <c r="AM134" s="1009"/>
      <c r="AN134" s="1009"/>
      <c r="AO134" s="1009"/>
      <c r="AP134" s="530">
        <v>95400000</v>
      </c>
      <c r="AQ134" s="589">
        <v>24200129</v>
      </c>
      <c r="AR134" s="530">
        <v>30702371</v>
      </c>
      <c r="AS134" s="529">
        <v>0</v>
      </c>
      <c r="AT134" s="590">
        <v>0</v>
      </c>
      <c r="AU134" s="530">
        <v>24200129</v>
      </c>
      <c r="AV134" s="589">
        <v>39999946</v>
      </c>
      <c r="AW134" s="530">
        <v>-39999946</v>
      </c>
      <c r="AX134" s="589">
        <v>39999946</v>
      </c>
      <c r="AY134" s="529">
        <v>0</v>
      </c>
      <c r="AZ134" s="530">
        <v>39999946</v>
      </c>
      <c r="BA134" s="529">
        <v>0</v>
      </c>
      <c r="BB134" s="529">
        <v>0</v>
      </c>
    </row>
    <row r="135" spans="1:54" hidden="1" x14ac:dyDescent="0.25">
      <c r="A135" s="1170" t="s">
        <v>34</v>
      </c>
      <c r="B135" s="1009"/>
      <c r="C135" s="1170" t="s">
        <v>314</v>
      </c>
      <c r="D135" s="1009"/>
      <c r="E135" s="1170" t="s">
        <v>312</v>
      </c>
      <c r="F135" s="1009"/>
      <c r="G135" s="1170" t="s">
        <v>315</v>
      </c>
      <c r="H135" s="1009"/>
      <c r="I135" s="1170" t="s">
        <v>326</v>
      </c>
      <c r="J135" s="1009"/>
      <c r="K135" s="1009"/>
      <c r="L135" s="1170"/>
      <c r="M135" s="1009"/>
      <c r="N135" s="1009"/>
      <c r="O135" s="1170"/>
      <c r="P135" s="1009"/>
      <c r="Q135" s="1170"/>
      <c r="R135" s="1009"/>
      <c r="S135" s="1169" t="s">
        <v>337</v>
      </c>
      <c r="T135" s="1009"/>
      <c r="U135" s="1009"/>
      <c r="V135" s="1009"/>
      <c r="W135" s="1009"/>
      <c r="X135" s="1009"/>
      <c r="Y135" s="1009"/>
      <c r="Z135" s="1009"/>
      <c r="AA135" s="1170" t="s">
        <v>305</v>
      </c>
      <c r="AB135" s="1009"/>
      <c r="AC135" s="1009"/>
      <c r="AD135" s="1009"/>
      <c r="AE135" s="1009"/>
      <c r="AF135" s="1170" t="s">
        <v>306</v>
      </c>
      <c r="AG135" s="1009"/>
      <c r="AH135" s="1009"/>
      <c r="AI135" s="534" t="s">
        <v>85</v>
      </c>
      <c r="AJ135" s="1171" t="s">
        <v>307</v>
      </c>
      <c r="AK135" s="1009"/>
      <c r="AL135" s="1009"/>
      <c r="AM135" s="1009"/>
      <c r="AN135" s="1009"/>
      <c r="AO135" s="1009"/>
      <c r="AP135" s="533">
        <v>1343176172</v>
      </c>
      <c r="AQ135" s="587">
        <v>0</v>
      </c>
      <c r="AR135" s="532">
        <v>0</v>
      </c>
      <c r="AS135" s="532">
        <v>0</v>
      </c>
      <c r="AT135" s="586">
        <v>102105087</v>
      </c>
      <c r="AU135" s="533">
        <v>-102105087</v>
      </c>
      <c r="AV135" s="586">
        <v>102105087</v>
      </c>
      <c r="AW135" s="532">
        <v>0</v>
      </c>
      <c r="AX135" s="586">
        <v>85277885</v>
      </c>
      <c r="AY135" s="533">
        <v>16827202</v>
      </c>
      <c r="AZ135" s="533">
        <v>85277885</v>
      </c>
      <c r="BA135" s="532">
        <v>0</v>
      </c>
      <c r="BB135" s="533">
        <v>391766</v>
      </c>
    </row>
    <row r="136" spans="1:54" hidden="1" x14ac:dyDescent="0.25">
      <c r="A136" s="1166" t="s">
        <v>34</v>
      </c>
      <c r="B136" s="1009"/>
      <c r="C136" s="1166" t="s">
        <v>314</v>
      </c>
      <c r="D136" s="1009"/>
      <c r="E136" s="1166" t="s">
        <v>312</v>
      </c>
      <c r="F136" s="1009"/>
      <c r="G136" s="1166" t="s">
        <v>315</v>
      </c>
      <c r="H136" s="1009"/>
      <c r="I136" s="1166" t="s">
        <v>326</v>
      </c>
      <c r="J136" s="1009"/>
      <c r="K136" s="1009"/>
      <c r="L136" s="1166" t="s">
        <v>311</v>
      </c>
      <c r="M136" s="1009"/>
      <c r="N136" s="1009"/>
      <c r="O136" s="1166"/>
      <c r="P136" s="1009"/>
      <c r="Q136" s="1166"/>
      <c r="R136" s="1009"/>
      <c r="S136" s="1167" t="s">
        <v>93</v>
      </c>
      <c r="T136" s="1009"/>
      <c r="U136" s="1009"/>
      <c r="V136" s="1009"/>
      <c r="W136" s="1009"/>
      <c r="X136" s="1009"/>
      <c r="Y136" s="1009"/>
      <c r="Z136" s="1009"/>
      <c r="AA136" s="1166" t="s">
        <v>305</v>
      </c>
      <c r="AB136" s="1009"/>
      <c r="AC136" s="1009"/>
      <c r="AD136" s="1009"/>
      <c r="AE136" s="1009"/>
      <c r="AF136" s="1166" t="s">
        <v>306</v>
      </c>
      <c r="AG136" s="1009"/>
      <c r="AH136" s="1009"/>
      <c r="AI136" s="531" t="s">
        <v>85</v>
      </c>
      <c r="AJ136" s="1168" t="s">
        <v>307</v>
      </c>
      <c r="AK136" s="1009"/>
      <c r="AL136" s="1009"/>
      <c r="AM136" s="1009"/>
      <c r="AN136" s="1009"/>
      <c r="AO136" s="1009"/>
      <c r="AP136" s="530">
        <v>143815862</v>
      </c>
      <c r="AQ136" s="590">
        <v>0</v>
      </c>
      <c r="AR136" s="529">
        <v>0</v>
      </c>
      <c r="AS136" s="529">
        <v>0</v>
      </c>
      <c r="AT136" s="589">
        <v>7567811</v>
      </c>
      <c r="AU136" s="530">
        <v>-7567811</v>
      </c>
      <c r="AV136" s="589">
        <v>7567811</v>
      </c>
      <c r="AW136" s="529">
        <v>0</v>
      </c>
      <c r="AX136" s="589">
        <v>7156021</v>
      </c>
      <c r="AY136" s="530">
        <v>411790</v>
      </c>
      <c r="AZ136" s="530">
        <v>7156021</v>
      </c>
      <c r="BA136" s="529">
        <v>0</v>
      </c>
      <c r="BB136" s="529">
        <v>0</v>
      </c>
    </row>
    <row r="137" spans="1:54" hidden="1" x14ac:dyDescent="0.25">
      <c r="A137" s="1166" t="s">
        <v>34</v>
      </c>
      <c r="B137" s="1009"/>
      <c r="C137" s="1166" t="s">
        <v>314</v>
      </c>
      <c r="D137" s="1009"/>
      <c r="E137" s="1166" t="s">
        <v>312</v>
      </c>
      <c r="F137" s="1009"/>
      <c r="G137" s="1166" t="s">
        <v>315</v>
      </c>
      <c r="H137" s="1009"/>
      <c r="I137" s="1166" t="s">
        <v>326</v>
      </c>
      <c r="J137" s="1009"/>
      <c r="K137" s="1009"/>
      <c r="L137" s="1166" t="s">
        <v>314</v>
      </c>
      <c r="M137" s="1009"/>
      <c r="N137" s="1009"/>
      <c r="O137" s="1166"/>
      <c r="P137" s="1009"/>
      <c r="Q137" s="1166"/>
      <c r="R137" s="1009"/>
      <c r="S137" s="1167" t="s">
        <v>94</v>
      </c>
      <c r="T137" s="1009"/>
      <c r="U137" s="1009"/>
      <c r="V137" s="1009"/>
      <c r="W137" s="1009"/>
      <c r="X137" s="1009"/>
      <c r="Y137" s="1009"/>
      <c r="Z137" s="1009"/>
      <c r="AA137" s="1166" t="s">
        <v>305</v>
      </c>
      <c r="AB137" s="1009"/>
      <c r="AC137" s="1009"/>
      <c r="AD137" s="1009"/>
      <c r="AE137" s="1009"/>
      <c r="AF137" s="1166" t="s">
        <v>306</v>
      </c>
      <c r="AG137" s="1009"/>
      <c r="AH137" s="1009"/>
      <c r="AI137" s="531" t="s">
        <v>85</v>
      </c>
      <c r="AJ137" s="1168" t="s">
        <v>307</v>
      </c>
      <c r="AK137" s="1009"/>
      <c r="AL137" s="1009"/>
      <c r="AM137" s="1009"/>
      <c r="AN137" s="1009"/>
      <c r="AO137" s="1009"/>
      <c r="AP137" s="530">
        <v>794010310</v>
      </c>
      <c r="AQ137" s="590">
        <v>0</v>
      </c>
      <c r="AR137" s="529">
        <v>0</v>
      </c>
      <c r="AS137" s="529">
        <v>0</v>
      </c>
      <c r="AT137" s="589">
        <v>64081536</v>
      </c>
      <c r="AU137" s="530">
        <v>-64081536</v>
      </c>
      <c r="AV137" s="589">
        <v>64081536</v>
      </c>
      <c r="AW137" s="529">
        <v>0</v>
      </c>
      <c r="AX137" s="589">
        <v>61012466</v>
      </c>
      <c r="AY137" s="530">
        <v>3069070</v>
      </c>
      <c r="AZ137" s="530">
        <v>61012466</v>
      </c>
      <c r="BA137" s="529">
        <v>0</v>
      </c>
      <c r="BB137" s="530">
        <v>386466</v>
      </c>
    </row>
    <row r="138" spans="1:54" hidden="1" x14ac:dyDescent="0.25">
      <c r="A138" s="1166" t="s">
        <v>34</v>
      </c>
      <c r="B138" s="1009"/>
      <c r="C138" s="1166" t="s">
        <v>314</v>
      </c>
      <c r="D138" s="1009"/>
      <c r="E138" s="1166" t="s">
        <v>312</v>
      </c>
      <c r="F138" s="1009"/>
      <c r="G138" s="1166" t="s">
        <v>315</v>
      </c>
      <c r="H138" s="1009"/>
      <c r="I138" s="1166" t="s">
        <v>326</v>
      </c>
      <c r="J138" s="1009"/>
      <c r="K138" s="1009"/>
      <c r="L138" s="1166" t="s">
        <v>321</v>
      </c>
      <c r="M138" s="1009"/>
      <c r="N138" s="1009"/>
      <c r="O138" s="1166"/>
      <c r="P138" s="1009"/>
      <c r="Q138" s="1166"/>
      <c r="R138" s="1009"/>
      <c r="S138" s="1167" t="s">
        <v>95</v>
      </c>
      <c r="T138" s="1009"/>
      <c r="U138" s="1009"/>
      <c r="V138" s="1009"/>
      <c r="W138" s="1009"/>
      <c r="X138" s="1009"/>
      <c r="Y138" s="1009"/>
      <c r="Z138" s="1009"/>
      <c r="AA138" s="1166" t="s">
        <v>305</v>
      </c>
      <c r="AB138" s="1009"/>
      <c r="AC138" s="1009"/>
      <c r="AD138" s="1009"/>
      <c r="AE138" s="1009"/>
      <c r="AF138" s="1166" t="s">
        <v>306</v>
      </c>
      <c r="AG138" s="1009"/>
      <c r="AH138" s="1009"/>
      <c r="AI138" s="531" t="s">
        <v>85</v>
      </c>
      <c r="AJ138" s="1168" t="s">
        <v>307</v>
      </c>
      <c r="AK138" s="1009"/>
      <c r="AL138" s="1009"/>
      <c r="AM138" s="1009"/>
      <c r="AN138" s="1009"/>
      <c r="AO138" s="1009"/>
      <c r="AP138" s="530">
        <v>350000</v>
      </c>
      <c r="AQ138" s="590">
        <v>0</v>
      </c>
      <c r="AR138" s="529">
        <v>0</v>
      </c>
      <c r="AS138" s="529">
        <v>0</v>
      </c>
      <c r="AT138" s="589">
        <v>4508</v>
      </c>
      <c r="AU138" s="530">
        <v>-4508</v>
      </c>
      <c r="AV138" s="589">
        <v>4508</v>
      </c>
      <c r="AW138" s="529">
        <v>0</v>
      </c>
      <c r="AX138" s="589">
        <v>4508</v>
      </c>
      <c r="AY138" s="529">
        <v>0</v>
      </c>
      <c r="AZ138" s="530">
        <v>4508</v>
      </c>
      <c r="BA138" s="529">
        <v>0</v>
      </c>
      <c r="BB138" s="529">
        <v>0</v>
      </c>
    </row>
    <row r="139" spans="1:54" hidden="1" x14ac:dyDescent="0.25">
      <c r="A139" s="1166" t="s">
        <v>34</v>
      </c>
      <c r="B139" s="1009"/>
      <c r="C139" s="1166" t="s">
        <v>314</v>
      </c>
      <c r="D139" s="1009"/>
      <c r="E139" s="1166" t="s">
        <v>312</v>
      </c>
      <c r="F139" s="1009"/>
      <c r="G139" s="1166" t="s">
        <v>315</v>
      </c>
      <c r="H139" s="1009"/>
      <c r="I139" s="1166" t="s">
        <v>326</v>
      </c>
      <c r="J139" s="1009"/>
      <c r="K139" s="1009"/>
      <c r="L139" s="1166" t="s">
        <v>316</v>
      </c>
      <c r="M139" s="1009"/>
      <c r="N139" s="1009"/>
      <c r="O139" s="1166"/>
      <c r="P139" s="1009"/>
      <c r="Q139" s="1166"/>
      <c r="R139" s="1009"/>
      <c r="S139" s="1167" t="s">
        <v>96</v>
      </c>
      <c r="T139" s="1009"/>
      <c r="U139" s="1009"/>
      <c r="V139" s="1009"/>
      <c r="W139" s="1009"/>
      <c r="X139" s="1009"/>
      <c r="Y139" s="1009"/>
      <c r="Z139" s="1009"/>
      <c r="AA139" s="1166" t="s">
        <v>305</v>
      </c>
      <c r="AB139" s="1009"/>
      <c r="AC139" s="1009"/>
      <c r="AD139" s="1009"/>
      <c r="AE139" s="1009"/>
      <c r="AF139" s="1166" t="s">
        <v>306</v>
      </c>
      <c r="AG139" s="1009"/>
      <c r="AH139" s="1009"/>
      <c r="AI139" s="531" t="s">
        <v>85</v>
      </c>
      <c r="AJ139" s="1168" t="s">
        <v>307</v>
      </c>
      <c r="AK139" s="1009"/>
      <c r="AL139" s="1009"/>
      <c r="AM139" s="1009"/>
      <c r="AN139" s="1009"/>
      <c r="AO139" s="1009"/>
      <c r="AP139" s="530">
        <v>185000000</v>
      </c>
      <c r="AQ139" s="590">
        <v>0</v>
      </c>
      <c r="AR139" s="529">
        <v>0</v>
      </c>
      <c r="AS139" s="529">
        <v>0</v>
      </c>
      <c r="AT139" s="589">
        <v>12824674</v>
      </c>
      <c r="AU139" s="530">
        <v>-12824674</v>
      </c>
      <c r="AV139" s="589">
        <v>12824674</v>
      </c>
      <c r="AW139" s="529">
        <v>0</v>
      </c>
      <c r="AX139" s="590">
        <v>0</v>
      </c>
      <c r="AY139" s="530">
        <v>12824674</v>
      </c>
      <c r="AZ139" s="529">
        <v>0</v>
      </c>
      <c r="BA139" s="529">
        <v>0</v>
      </c>
      <c r="BB139" s="530">
        <v>5300</v>
      </c>
    </row>
    <row r="140" spans="1:54" hidden="1" x14ac:dyDescent="0.25">
      <c r="A140" s="1166" t="s">
        <v>34</v>
      </c>
      <c r="B140" s="1009"/>
      <c r="C140" s="1166" t="s">
        <v>314</v>
      </c>
      <c r="D140" s="1009"/>
      <c r="E140" s="1166" t="s">
        <v>312</v>
      </c>
      <c r="F140" s="1009"/>
      <c r="G140" s="1166" t="s">
        <v>315</v>
      </c>
      <c r="H140" s="1009"/>
      <c r="I140" s="1166" t="s">
        <v>326</v>
      </c>
      <c r="J140" s="1009"/>
      <c r="K140" s="1009"/>
      <c r="L140" s="1166" t="s">
        <v>324</v>
      </c>
      <c r="M140" s="1009"/>
      <c r="N140" s="1009"/>
      <c r="O140" s="1166"/>
      <c r="P140" s="1009"/>
      <c r="Q140" s="1166"/>
      <c r="R140" s="1009"/>
      <c r="S140" s="1167" t="s">
        <v>97</v>
      </c>
      <c r="T140" s="1009"/>
      <c r="U140" s="1009"/>
      <c r="V140" s="1009"/>
      <c r="W140" s="1009"/>
      <c r="X140" s="1009"/>
      <c r="Y140" s="1009"/>
      <c r="Z140" s="1009"/>
      <c r="AA140" s="1166" t="s">
        <v>305</v>
      </c>
      <c r="AB140" s="1009"/>
      <c r="AC140" s="1009"/>
      <c r="AD140" s="1009"/>
      <c r="AE140" s="1009"/>
      <c r="AF140" s="1166" t="s">
        <v>306</v>
      </c>
      <c r="AG140" s="1009"/>
      <c r="AH140" s="1009"/>
      <c r="AI140" s="531" t="s">
        <v>85</v>
      </c>
      <c r="AJ140" s="1168" t="s">
        <v>307</v>
      </c>
      <c r="AK140" s="1009"/>
      <c r="AL140" s="1009"/>
      <c r="AM140" s="1009"/>
      <c r="AN140" s="1009"/>
      <c r="AO140" s="1009"/>
      <c r="AP140" s="530">
        <v>220000000</v>
      </c>
      <c r="AQ140" s="590">
        <v>0</v>
      </c>
      <c r="AR140" s="529">
        <v>0</v>
      </c>
      <c r="AS140" s="529">
        <v>0</v>
      </c>
      <c r="AT140" s="589">
        <v>17626558</v>
      </c>
      <c r="AU140" s="530">
        <v>-17626558</v>
      </c>
      <c r="AV140" s="589">
        <v>17626558</v>
      </c>
      <c r="AW140" s="529">
        <v>0</v>
      </c>
      <c r="AX140" s="589">
        <v>17104890</v>
      </c>
      <c r="AY140" s="530">
        <v>521668</v>
      </c>
      <c r="AZ140" s="530">
        <v>17104890</v>
      </c>
      <c r="BA140" s="529">
        <v>0</v>
      </c>
      <c r="BB140" s="529">
        <v>0</v>
      </c>
    </row>
    <row r="141" spans="1:54" hidden="1" x14ac:dyDescent="0.25">
      <c r="A141" s="1170" t="s">
        <v>34</v>
      </c>
      <c r="B141" s="1009"/>
      <c r="C141" s="1170" t="s">
        <v>314</v>
      </c>
      <c r="D141" s="1009"/>
      <c r="E141" s="1170" t="s">
        <v>312</v>
      </c>
      <c r="F141" s="1009"/>
      <c r="G141" s="1170" t="s">
        <v>315</v>
      </c>
      <c r="H141" s="1009"/>
      <c r="I141" s="1170" t="s">
        <v>320</v>
      </c>
      <c r="J141" s="1009"/>
      <c r="K141" s="1009"/>
      <c r="L141" s="1170"/>
      <c r="M141" s="1009"/>
      <c r="N141" s="1009"/>
      <c r="O141" s="1170"/>
      <c r="P141" s="1009"/>
      <c r="Q141" s="1170"/>
      <c r="R141" s="1009"/>
      <c r="S141" s="1169" t="s">
        <v>256</v>
      </c>
      <c r="T141" s="1009"/>
      <c r="U141" s="1009"/>
      <c r="V141" s="1009"/>
      <c r="W141" s="1009"/>
      <c r="X141" s="1009"/>
      <c r="Y141" s="1009"/>
      <c r="Z141" s="1009"/>
      <c r="AA141" s="1170" t="s">
        <v>305</v>
      </c>
      <c r="AB141" s="1009"/>
      <c r="AC141" s="1009"/>
      <c r="AD141" s="1009"/>
      <c r="AE141" s="1009"/>
      <c r="AF141" s="1170" t="s">
        <v>306</v>
      </c>
      <c r="AG141" s="1009"/>
      <c r="AH141" s="1009"/>
      <c r="AI141" s="534" t="s">
        <v>85</v>
      </c>
      <c r="AJ141" s="1171" t="s">
        <v>307</v>
      </c>
      <c r="AK141" s="1009"/>
      <c r="AL141" s="1009"/>
      <c r="AM141" s="1009"/>
      <c r="AN141" s="1009"/>
      <c r="AO141" s="1009"/>
      <c r="AP141" s="533">
        <v>597250000</v>
      </c>
      <c r="AQ141" s="587">
        <v>0</v>
      </c>
      <c r="AR141" s="533">
        <v>21986260</v>
      </c>
      <c r="AS141" s="532">
        <v>0</v>
      </c>
      <c r="AT141" s="587">
        <v>0</v>
      </c>
      <c r="AU141" s="532">
        <v>0</v>
      </c>
      <c r="AV141" s="587">
        <v>0</v>
      </c>
      <c r="AW141" s="532">
        <v>0</v>
      </c>
      <c r="AX141" s="587">
        <v>0</v>
      </c>
      <c r="AY141" s="532">
        <v>0</v>
      </c>
      <c r="AZ141" s="532">
        <v>0</v>
      </c>
      <c r="BA141" s="532">
        <v>0</v>
      </c>
      <c r="BB141" s="532">
        <v>0</v>
      </c>
    </row>
    <row r="142" spans="1:54" hidden="1" x14ac:dyDescent="0.25">
      <c r="A142" s="1166" t="s">
        <v>34</v>
      </c>
      <c r="B142" s="1009"/>
      <c r="C142" s="1166" t="s">
        <v>314</v>
      </c>
      <c r="D142" s="1009"/>
      <c r="E142" s="1166" t="s">
        <v>312</v>
      </c>
      <c r="F142" s="1009"/>
      <c r="G142" s="1166" t="s">
        <v>315</v>
      </c>
      <c r="H142" s="1009"/>
      <c r="I142" s="1166" t="s">
        <v>320</v>
      </c>
      <c r="J142" s="1009"/>
      <c r="K142" s="1009"/>
      <c r="L142" s="1166" t="s">
        <v>311</v>
      </c>
      <c r="M142" s="1009"/>
      <c r="N142" s="1009"/>
      <c r="O142" s="1166"/>
      <c r="P142" s="1009"/>
      <c r="Q142" s="1166"/>
      <c r="R142" s="1009"/>
      <c r="S142" s="1167" t="s">
        <v>98</v>
      </c>
      <c r="T142" s="1009"/>
      <c r="U142" s="1009"/>
      <c r="V142" s="1009"/>
      <c r="W142" s="1009"/>
      <c r="X142" s="1009"/>
      <c r="Y142" s="1009"/>
      <c r="Z142" s="1009"/>
      <c r="AA142" s="1166" t="s">
        <v>305</v>
      </c>
      <c r="AB142" s="1009"/>
      <c r="AC142" s="1009"/>
      <c r="AD142" s="1009"/>
      <c r="AE142" s="1009"/>
      <c r="AF142" s="1166" t="s">
        <v>306</v>
      </c>
      <c r="AG142" s="1009"/>
      <c r="AH142" s="1009"/>
      <c r="AI142" s="531" t="s">
        <v>85</v>
      </c>
      <c r="AJ142" s="1168" t="s">
        <v>307</v>
      </c>
      <c r="AK142" s="1009"/>
      <c r="AL142" s="1009"/>
      <c r="AM142" s="1009"/>
      <c r="AN142" s="1009"/>
      <c r="AO142" s="1009"/>
      <c r="AP142" s="530">
        <v>72100000</v>
      </c>
      <c r="AQ142" s="590">
        <v>0</v>
      </c>
      <c r="AR142" s="530">
        <v>21986260</v>
      </c>
      <c r="AS142" s="529">
        <v>0</v>
      </c>
      <c r="AT142" s="590">
        <v>0</v>
      </c>
      <c r="AU142" s="529">
        <v>0</v>
      </c>
      <c r="AV142" s="590">
        <v>0</v>
      </c>
      <c r="AW142" s="529">
        <v>0</v>
      </c>
      <c r="AX142" s="590">
        <v>0</v>
      </c>
      <c r="AY142" s="529">
        <v>0</v>
      </c>
      <c r="AZ142" s="529">
        <v>0</v>
      </c>
      <c r="BA142" s="529">
        <v>0</v>
      </c>
      <c r="BB142" s="529">
        <v>0</v>
      </c>
    </row>
    <row r="143" spans="1:54" hidden="1" x14ac:dyDescent="0.25">
      <c r="A143" s="1166" t="s">
        <v>34</v>
      </c>
      <c r="B143" s="1009"/>
      <c r="C143" s="1166" t="s">
        <v>314</v>
      </c>
      <c r="D143" s="1009"/>
      <c r="E143" s="1166" t="s">
        <v>312</v>
      </c>
      <c r="F143" s="1009"/>
      <c r="G143" s="1166" t="s">
        <v>315</v>
      </c>
      <c r="H143" s="1009"/>
      <c r="I143" s="1166" t="s">
        <v>320</v>
      </c>
      <c r="J143" s="1009"/>
      <c r="K143" s="1009"/>
      <c r="L143" s="1166" t="s">
        <v>326</v>
      </c>
      <c r="M143" s="1009"/>
      <c r="N143" s="1009"/>
      <c r="O143" s="1166"/>
      <c r="P143" s="1009"/>
      <c r="Q143" s="1166"/>
      <c r="R143" s="1009"/>
      <c r="S143" s="1167" t="s">
        <v>99</v>
      </c>
      <c r="T143" s="1009"/>
      <c r="U143" s="1009"/>
      <c r="V143" s="1009"/>
      <c r="W143" s="1009"/>
      <c r="X143" s="1009"/>
      <c r="Y143" s="1009"/>
      <c r="Z143" s="1009"/>
      <c r="AA143" s="1166" t="s">
        <v>305</v>
      </c>
      <c r="AB143" s="1009"/>
      <c r="AC143" s="1009"/>
      <c r="AD143" s="1009"/>
      <c r="AE143" s="1009"/>
      <c r="AF143" s="1166" t="s">
        <v>306</v>
      </c>
      <c r="AG143" s="1009"/>
      <c r="AH143" s="1009"/>
      <c r="AI143" s="531" t="s">
        <v>85</v>
      </c>
      <c r="AJ143" s="1168" t="s">
        <v>307</v>
      </c>
      <c r="AK143" s="1009"/>
      <c r="AL143" s="1009"/>
      <c r="AM143" s="1009"/>
      <c r="AN143" s="1009"/>
      <c r="AO143" s="1009"/>
      <c r="AP143" s="530">
        <v>13373589</v>
      </c>
      <c r="AQ143" s="590">
        <v>0</v>
      </c>
      <c r="AR143" s="529">
        <v>0</v>
      </c>
      <c r="AS143" s="529">
        <v>0</v>
      </c>
      <c r="AT143" s="590">
        <v>0</v>
      </c>
      <c r="AU143" s="529">
        <v>0</v>
      </c>
      <c r="AV143" s="590">
        <v>0</v>
      </c>
      <c r="AW143" s="529">
        <v>0</v>
      </c>
      <c r="AX143" s="590">
        <v>0</v>
      </c>
      <c r="AY143" s="529">
        <v>0</v>
      </c>
      <c r="AZ143" s="529">
        <v>0</v>
      </c>
      <c r="BA143" s="529">
        <v>0</v>
      </c>
      <c r="BB143" s="529">
        <v>0</v>
      </c>
    </row>
    <row r="144" spans="1:54" hidden="1" x14ac:dyDescent="0.25">
      <c r="A144" s="1166" t="s">
        <v>34</v>
      </c>
      <c r="B144" s="1009"/>
      <c r="C144" s="1166" t="s">
        <v>314</v>
      </c>
      <c r="D144" s="1009"/>
      <c r="E144" s="1166" t="s">
        <v>312</v>
      </c>
      <c r="F144" s="1009"/>
      <c r="G144" s="1166" t="s">
        <v>315</v>
      </c>
      <c r="H144" s="1009"/>
      <c r="I144" s="1166" t="s">
        <v>320</v>
      </c>
      <c r="J144" s="1009"/>
      <c r="K144" s="1009"/>
      <c r="L144" s="1166" t="s">
        <v>100</v>
      </c>
      <c r="M144" s="1009"/>
      <c r="N144" s="1009"/>
      <c r="O144" s="1166"/>
      <c r="P144" s="1009"/>
      <c r="Q144" s="1166"/>
      <c r="R144" s="1009"/>
      <c r="S144" s="1167" t="s">
        <v>101</v>
      </c>
      <c r="T144" s="1009"/>
      <c r="U144" s="1009"/>
      <c r="V144" s="1009"/>
      <c r="W144" s="1009"/>
      <c r="X144" s="1009"/>
      <c r="Y144" s="1009"/>
      <c r="Z144" s="1009"/>
      <c r="AA144" s="1166" t="s">
        <v>305</v>
      </c>
      <c r="AB144" s="1009"/>
      <c r="AC144" s="1009"/>
      <c r="AD144" s="1009"/>
      <c r="AE144" s="1009"/>
      <c r="AF144" s="1166" t="s">
        <v>306</v>
      </c>
      <c r="AG144" s="1009"/>
      <c r="AH144" s="1009"/>
      <c r="AI144" s="531" t="s">
        <v>85</v>
      </c>
      <c r="AJ144" s="1168" t="s">
        <v>307</v>
      </c>
      <c r="AK144" s="1009"/>
      <c r="AL144" s="1009"/>
      <c r="AM144" s="1009"/>
      <c r="AN144" s="1009"/>
      <c r="AO144" s="1009"/>
      <c r="AP144" s="530">
        <v>511776411</v>
      </c>
      <c r="AQ144" s="590">
        <v>0</v>
      </c>
      <c r="AR144" s="529">
        <v>0</v>
      </c>
      <c r="AS144" s="529">
        <v>0</v>
      </c>
      <c r="AT144" s="590">
        <v>0</v>
      </c>
      <c r="AU144" s="529">
        <v>0</v>
      </c>
      <c r="AV144" s="590">
        <v>0</v>
      </c>
      <c r="AW144" s="529">
        <v>0</v>
      </c>
      <c r="AX144" s="590">
        <v>0</v>
      </c>
      <c r="AY144" s="529">
        <v>0</v>
      </c>
      <c r="AZ144" s="529">
        <v>0</v>
      </c>
      <c r="BA144" s="529">
        <v>0</v>
      </c>
      <c r="BB144" s="529">
        <v>0</v>
      </c>
    </row>
    <row r="145" spans="1:54" hidden="1" x14ac:dyDescent="0.25">
      <c r="A145" s="1170" t="s">
        <v>34</v>
      </c>
      <c r="B145" s="1009"/>
      <c r="C145" s="1170" t="s">
        <v>314</v>
      </c>
      <c r="D145" s="1009"/>
      <c r="E145" s="1170" t="s">
        <v>312</v>
      </c>
      <c r="F145" s="1009"/>
      <c r="G145" s="1170" t="s">
        <v>315</v>
      </c>
      <c r="H145" s="1009"/>
      <c r="I145" s="1170" t="s">
        <v>85</v>
      </c>
      <c r="J145" s="1009"/>
      <c r="K145" s="1009"/>
      <c r="L145" s="1170"/>
      <c r="M145" s="1009"/>
      <c r="N145" s="1009"/>
      <c r="O145" s="1170"/>
      <c r="P145" s="1009"/>
      <c r="Q145" s="1170"/>
      <c r="R145" s="1009"/>
      <c r="S145" s="1169" t="s">
        <v>258</v>
      </c>
      <c r="T145" s="1009"/>
      <c r="U145" s="1009"/>
      <c r="V145" s="1009"/>
      <c r="W145" s="1009"/>
      <c r="X145" s="1009"/>
      <c r="Y145" s="1009"/>
      <c r="Z145" s="1009"/>
      <c r="AA145" s="1170" t="s">
        <v>305</v>
      </c>
      <c r="AB145" s="1009"/>
      <c r="AC145" s="1009"/>
      <c r="AD145" s="1009"/>
      <c r="AE145" s="1009"/>
      <c r="AF145" s="1170" t="s">
        <v>306</v>
      </c>
      <c r="AG145" s="1009"/>
      <c r="AH145" s="1009"/>
      <c r="AI145" s="534" t="s">
        <v>85</v>
      </c>
      <c r="AJ145" s="1171" t="s">
        <v>307</v>
      </c>
      <c r="AK145" s="1009"/>
      <c r="AL145" s="1009"/>
      <c r="AM145" s="1009"/>
      <c r="AN145" s="1009"/>
      <c r="AO145" s="1009"/>
      <c r="AP145" s="533">
        <v>1603139548</v>
      </c>
      <c r="AQ145" s="586">
        <v>48000000</v>
      </c>
      <c r="AR145" s="533">
        <v>452413404</v>
      </c>
      <c r="AS145" s="532">
        <v>0</v>
      </c>
      <c r="AT145" s="586">
        <v>12000000</v>
      </c>
      <c r="AU145" s="533">
        <v>36000000</v>
      </c>
      <c r="AV145" s="586">
        <v>78265705</v>
      </c>
      <c r="AW145" s="533">
        <v>-66265705</v>
      </c>
      <c r="AX145" s="586">
        <v>78265705</v>
      </c>
      <c r="AY145" s="532">
        <v>0</v>
      </c>
      <c r="AZ145" s="533">
        <v>78265705</v>
      </c>
      <c r="BA145" s="532">
        <v>0</v>
      </c>
      <c r="BB145" s="532">
        <v>0</v>
      </c>
    </row>
    <row r="146" spans="1:54" hidden="1" x14ac:dyDescent="0.25">
      <c r="A146" s="1166" t="s">
        <v>34</v>
      </c>
      <c r="B146" s="1009"/>
      <c r="C146" s="1166" t="s">
        <v>314</v>
      </c>
      <c r="D146" s="1009"/>
      <c r="E146" s="1166" t="s">
        <v>312</v>
      </c>
      <c r="F146" s="1009"/>
      <c r="G146" s="1166" t="s">
        <v>315</v>
      </c>
      <c r="H146" s="1009"/>
      <c r="I146" s="1166" t="s">
        <v>85</v>
      </c>
      <c r="J146" s="1009"/>
      <c r="K146" s="1009"/>
      <c r="L146" s="1166" t="s">
        <v>311</v>
      </c>
      <c r="M146" s="1009"/>
      <c r="N146" s="1009"/>
      <c r="O146" s="1166"/>
      <c r="P146" s="1009"/>
      <c r="Q146" s="1166"/>
      <c r="R146" s="1009"/>
      <c r="S146" s="1167" t="s">
        <v>441</v>
      </c>
      <c r="T146" s="1009"/>
      <c r="U146" s="1009"/>
      <c r="V146" s="1009"/>
      <c r="W146" s="1009"/>
      <c r="X146" s="1009"/>
      <c r="Y146" s="1009"/>
      <c r="Z146" s="1009"/>
      <c r="AA146" s="1166" t="s">
        <v>305</v>
      </c>
      <c r="AB146" s="1009"/>
      <c r="AC146" s="1009"/>
      <c r="AD146" s="1009"/>
      <c r="AE146" s="1009"/>
      <c r="AF146" s="1166" t="s">
        <v>306</v>
      </c>
      <c r="AG146" s="1009"/>
      <c r="AH146" s="1009"/>
      <c r="AI146" s="531" t="s">
        <v>85</v>
      </c>
      <c r="AJ146" s="1168" t="s">
        <v>307</v>
      </c>
      <c r="AK146" s="1009"/>
      <c r="AL146" s="1009"/>
      <c r="AM146" s="1009"/>
      <c r="AN146" s="1009"/>
      <c r="AO146" s="1009"/>
      <c r="AP146" s="530">
        <v>400000000</v>
      </c>
      <c r="AQ146" s="590">
        <v>0</v>
      </c>
      <c r="AR146" s="530">
        <v>304800000</v>
      </c>
      <c r="AS146" s="529">
        <v>0</v>
      </c>
      <c r="AT146" s="590">
        <v>0</v>
      </c>
      <c r="AU146" s="529">
        <v>0</v>
      </c>
      <c r="AV146" s="590">
        <v>0</v>
      </c>
      <c r="AW146" s="529">
        <v>0</v>
      </c>
      <c r="AX146" s="590">
        <v>0</v>
      </c>
      <c r="AY146" s="529">
        <v>0</v>
      </c>
      <c r="AZ146" s="529">
        <v>0</v>
      </c>
      <c r="BA146" s="529">
        <v>0</v>
      </c>
      <c r="BB146" s="529">
        <v>0</v>
      </c>
    </row>
    <row r="147" spans="1:54" hidden="1" x14ac:dyDescent="0.25">
      <c r="A147" s="1166" t="s">
        <v>34</v>
      </c>
      <c r="B147" s="1009"/>
      <c r="C147" s="1166" t="s">
        <v>314</v>
      </c>
      <c r="D147" s="1009"/>
      <c r="E147" s="1166" t="s">
        <v>312</v>
      </c>
      <c r="F147" s="1009"/>
      <c r="G147" s="1166" t="s">
        <v>315</v>
      </c>
      <c r="H147" s="1009"/>
      <c r="I147" s="1166" t="s">
        <v>85</v>
      </c>
      <c r="J147" s="1009"/>
      <c r="K147" s="1009"/>
      <c r="L147" s="1166" t="s">
        <v>314</v>
      </c>
      <c r="M147" s="1009"/>
      <c r="N147" s="1009"/>
      <c r="O147" s="1166"/>
      <c r="P147" s="1009"/>
      <c r="Q147" s="1166"/>
      <c r="R147" s="1009"/>
      <c r="S147" s="1167" t="s">
        <v>102</v>
      </c>
      <c r="T147" s="1009"/>
      <c r="U147" s="1009"/>
      <c r="V147" s="1009"/>
      <c r="W147" s="1009"/>
      <c r="X147" s="1009"/>
      <c r="Y147" s="1009"/>
      <c r="Z147" s="1009"/>
      <c r="AA147" s="1166" t="s">
        <v>305</v>
      </c>
      <c r="AB147" s="1009"/>
      <c r="AC147" s="1009"/>
      <c r="AD147" s="1009"/>
      <c r="AE147" s="1009"/>
      <c r="AF147" s="1166" t="s">
        <v>306</v>
      </c>
      <c r="AG147" s="1009"/>
      <c r="AH147" s="1009"/>
      <c r="AI147" s="531" t="s">
        <v>85</v>
      </c>
      <c r="AJ147" s="1168" t="s">
        <v>307</v>
      </c>
      <c r="AK147" s="1009"/>
      <c r="AL147" s="1009"/>
      <c r="AM147" s="1009"/>
      <c r="AN147" s="1009"/>
      <c r="AO147" s="1009"/>
      <c r="AP147" s="530">
        <v>1203139548</v>
      </c>
      <c r="AQ147" s="589">
        <v>48000000</v>
      </c>
      <c r="AR147" s="530">
        <v>147613404</v>
      </c>
      <c r="AS147" s="529">
        <v>0</v>
      </c>
      <c r="AT147" s="589">
        <v>12000000</v>
      </c>
      <c r="AU147" s="530">
        <v>36000000</v>
      </c>
      <c r="AV147" s="589">
        <v>78265705</v>
      </c>
      <c r="AW147" s="530">
        <v>-66265705</v>
      </c>
      <c r="AX147" s="589">
        <v>78265705</v>
      </c>
      <c r="AY147" s="529">
        <v>0</v>
      </c>
      <c r="AZ147" s="530">
        <v>78265705</v>
      </c>
      <c r="BA147" s="529">
        <v>0</v>
      </c>
      <c r="BB147" s="529">
        <v>0</v>
      </c>
    </row>
    <row r="148" spans="1:54" hidden="1" x14ac:dyDescent="0.25">
      <c r="A148" s="1170" t="s">
        <v>34</v>
      </c>
      <c r="B148" s="1009"/>
      <c r="C148" s="1170" t="s">
        <v>314</v>
      </c>
      <c r="D148" s="1009"/>
      <c r="E148" s="1170" t="s">
        <v>312</v>
      </c>
      <c r="F148" s="1009"/>
      <c r="G148" s="1170" t="s">
        <v>315</v>
      </c>
      <c r="H148" s="1009"/>
      <c r="I148" s="1170" t="s">
        <v>100</v>
      </c>
      <c r="J148" s="1009"/>
      <c r="K148" s="1009"/>
      <c r="L148" s="1170"/>
      <c r="M148" s="1009"/>
      <c r="N148" s="1009"/>
      <c r="O148" s="1170"/>
      <c r="P148" s="1009"/>
      <c r="Q148" s="1170"/>
      <c r="R148" s="1009"/>
      <c r="S148" s="1169" t="s">
        <v>259</v>
      </c>
      <c r="T148" s="1009"/>
      <c r="U148" s="1009"/>
      <c r="V148" s="1009"/>
      <c r="W148" s="1009"/>
      <c r="X148" s="1009"/>
      <c r="Y148" s="1009"/>
      <c r="Z148" s="1009"/>
      <c r="AA148" s="1170" t="s">
        <v>305</v>
      </c>
      <c r="AB148" s="1009"/>
      <c r="AC148" s="1009"/>
      <c r="AD148" s="1009"/>
      <c r="AE148" s="1009"/>
      <c r="AF148" s="1170" t="s">
        <v>306</v>
      </c>
      <c r="AG148" s="1009"/>
      <c r="AH148" s="1009"/>
      <c r="AI148" s="534" t="s">
        <v>85</v>
      </c>
      <c r="AJ148" s="1171" t="s">
        <v>307</v>
      </c>
      <c r="AK148" s="1009"/>
      <c r="AL148" s="1009"/>
      <c r="AM148" s="1009"/>
      <c r="AN148" s="1009"/>
      <c r="AO148" s="1009"/>
      <c r="AP148" s="533">
        <v>298000000</v>
      </c>
      <c r="AQ148" s="587">
        <v>0</v>
      </c>
      <c r="AR148" s="532">
        <v>0</v>
      </c>
      <c r="AS148" s="532">
        <v>0</v>
      </c>
      <c r="AT148" s="586">
        <v>1358802</v>
      </c>
      <c r="AU148" s="533">
        <v>-1358802</v>
      </c>
      <c r="AV148" s="586">
        <v>5250915</v>
      </c>
      <c r="AW148" s="533">
        <v>-3892113</v>
      </c>
      <c r="AX148" s="586">
        <v>3892113</v>
      </c>
      <c r="AY148" s="533">
        <v>1358802</v>
      </c>
      <c r="AZ148" s="533">
        <v>3892113</v>
      </c>
      <c r="BA148" s="532">
        <v>0</v>
      </c>
      <c r="BB148" s="532">
        <v>0</v>
      </c>
    </row>
    <row r="149" spans="1:54" hidden="1" x14ac:dyDescent="0.25">
      <c r="A149" s="1170" t="s">
        <v>34</v>
      </c>
      <c r="B149" s="1009"/>
      <c r="C149" s="1170" t="s">
        <v>314</v>
      </c>
      <c r="D149" s="1009"/>
      <c r="E149" s="1170" t="s">
        <v>312</v>
      </c>
      <c r="F149" s="1009"/>
      <c r="G149" s="1170" t="s">
        <v>315</v>
      </c>
      <c r="H149" s="1009"/>
      <c r="I149" s="1170" t="s">
        <v>100</v>
      </c>
      <c r="J149" s="1009"/>
      <c r="K149" s="1009"/>
      <c r="L149" s="1170"/>
      <c r="M149" s="1009"/>
      <c r="N149" s="1009"/>
      <c r="O149" s="1170"/>
      <c r="P149" s="1009"/>
      <c r="Q149" s="1170"/>
      <c r="R149" s="1009"/>
      <c r="S149" s="1169" t="s">
        <v>259</v>
      </c>
      <c r="T149" s="1009"/>
      <c r="U149" s="1009"/>
      <c r="V149" s="1009"/>
      <c r="W149" s="1009"/>
      <c r="X149" s="1009"/>
      <c r="Y149" s="1009"/>
      <c r="Z149" s="1009"/>
      <c r="AA149" s="1170" t="s">
        <v>305</v>
      </c>
      <c r="AB149" s="1009"/>
      <c r="AC149" s="1009"/>
      <c r="AD149" s="1009"/>
      <c r="AE149" s="1009"/>
      <c r="AF149" s="1170" t="s">
        <v>306</v>
      </c>
      <c r="AG149" s="1009"/>
      <c r="AH149" s="1009"/>
      <c r="AI149" s="534" t="s">
        <v>335</v>
      </c>
      <c r="AJ149" s="1171" t="s">
        <v>353</v>
      </c>
      <c r="AK149" s="1009"/>
      <c r="AL149" s="1009"/>
      <c r="AM149" s="1009"/>
      <c r="AN149" s="1009"/>
      <c r="AO149" s="1009"/>
      <c r="AP149" s="533">
        <v>550000000</v>
      </c>
      <c r="AQ149" s="587">
        <v>0</v>
      </c>
      <c r="AR149" s="533">
        <v>550000000</v>
      </c>
      <c r="AS149" s="532">
        <v>0</v>
      </c>
      <c r="AT149" s="587">
        <v>0</v>
      </c>
      <c r="AU149" s="532">
        <v>0</v>
      </c>
      <c r="AV149" s="587">
        <v>0</v>
      </c>
      <c r="AW149" s="532">
        <v>0</v>
      </c>
      <c r="AX149" s="587">
        <v>0</v>
      </c>
      <c r="AY149" s="532">
        <v>0</v>
      </c>
      <c r="AZ149" s="532">
        <v>0</v>
      </c>
      <c r="BA149" s="532">
        <v>0</v>
      </c>
      <c r="BB149" s="532">
        <v>0</v>
      </c>
    </row>
    <row r="150" spans="1:54" hidden="1" x14ac:dyDescent="0.25">
      <c r="A150" s="1166" t="s">
        <v>34</v>
      </c>
      <c r="B150" s="1009"/>
      <c r="C150" s="1166" t="s">
        <v>314</v>
      </c>
      <c r="D150" s="1009"/>
      <c r="E150" s="1166" t="s">
        <v>312</v>
      </c>
      <c r="F150" s="1009"/>
      <c r="G150" s="1166" t="s">
        <v>315</v>
      </c>
      <c r="H150" s="1009"/>
      <c r="I150" s="1166" t="s">
        <v>100</v>
      </c>
      <c r="J150" s="1009"/>
      <c r="K150" s="1009"/>
      <c r="L150" s="1166" t="s">
        <v>311</v>
      </c>
      <c r="M150" s="1009"/>
      <c r="N150" s="1009"/>
      <c r="O150" s="1166"/>
      <c r="P150" s="1009"/>
      <c r="Q150" s="1166"/>
      <c r="R150" s="1009"/>
      <c r="S150" s="1167" t="s">
        <v>103</v>
      </c>
      <c r="T150" s="1009"/>
      <c r="U150" s="1009"/>
      <c r="V150" s="1009"/>
      <c r="W150" s="1009"/>
      <c r="X150" s="1009"/>
      <c r="Y150" s="1009"/>
      <c r="Z150" s="1009"/>
      <c r="AA150" s="1166" t="s">
        <v>305</v>
      </c>
      <c r="AB150" s="1009"/>
      <c r="AC150" s="1009"/>
      <c r="AD150" s="1009"/>
      <c r="AE150" s="1009"/>
      <c r="AF150" s="1166" t="s">
        <v>306</v>
      </c>
      <c r="AG150" s="1009"/>
      <c r="AH150" s="1009"/>
      <c r="AI150" s="531" t="s">
        <v>85</v>
      </c>
      <c r="AJ150" s="1168" t="s">
        <v>307</v>
      </c>
      <c r="AK150" s="1009"/>
      <c r="AL150" s="1009"/>
      <c r="AM150" s="1009"/>
      <c r="AN150" s="1009"/>
      <c r="AO150" s="1009"/>
      <c r="AP150" s="530">
        <v>110000000</v>
      </c>
      <c r="AQ150" s="590">
        <v>0</v>
      </c>
      <c r="AR150" s="529">
        <v>0</v>
      </c>
      <c r="AS150" s="529">
        <v>0</v>
      </c>
      <c r="AT150" s="589">
        <v>1358802</v>
      </c>
      <c r="AU150" s="530">
        <v>-1358802</v>
      </c>
      <c r="AV150" s="589">
        <v>5250915</v>
      </c>
      <c r="AW150" s="530">
        <v>-3892113</v>
      </c>
      <c r="AX150" s="589">
        <v>3892113</v>
      </c>
      <c r="AY150" s="530">
        <v>1358802</v>
      </c>
      <c r="AZ150" s="530">
        <v>3892113</v>
      </c>
      <c r="BA150" s="529">
        <v>0</v>
      </c>
      <c r="BB150" s="529">
        <v>0</v>
      </c>
    </row>
    <row r="151" spans="1:54" hidden="1" x14ac:dyDescent="0.25">
      <c r="A151" s="1166" t="s">
        <v>34</v>
      </c>
      <c r="B151" s="1009"/>
      <c r="C151" s="1166" t="s">
        <v>314</v>
      </c>
      <c r="D151" s="1009"/>
      <c r="E151" s="1166" t="s">
        <v>312</v>
      </c>
      <c r="F151" s="1009"/>
      <c r="G151" s="1166" t="s">
        <v>315</v>
      </c>
      <c r="H151" s="1009"/>
      <c r="I151" s="1166" t="s">
        <v>100</v>
      </c>
      <c r="J151" s="1009"/>
      <c r="K151" s="1009"/>
      <c r="L151" s="1166" t="s">
        <v>311</v>
      </c>
      <c r="M151" s="1009"/>
      <c r="N151" s="1009"/>
      <c r="O151" s="1166"/>
      <c r="P151" s="1009"/>
      <c r="Q151" s="1166"/>
      <c r="R151" s="1009"/>
      <c r="S151" s="1167" t="s">
        <v>103</v>
      </c>
      <c r="T151" s="1009"/>
      <c r="U151" s="1009"/>
      <c r="V151" s="1009"/>
      <c r="W151" s="1009"/>
      <c r="X151" s="1009"/>
      <c r="Y151" s="1009"/>
      <c r="Z151" s="1009"/>
      <c r="AA151" s="1166" t="s">
        <v>305</v>
      </c>
      <c r="AB151" s="1009"/>
      <c r="AC151" s="1009"/>
      <c r="AD151" s="1009"/>
      <c r="AE151" s="1009"/>
      <c r="AF151" s="1166" t="s">
        <v>306</v>
      </c>
      <c r="AG151" s="1009"/>
      <c r="AH151" s="1009"/>
      <c r="AI151" s="531" t="s">
        <v>335</v>
      </c>
      <c r="AJ151" s="1168" t="s">
        <v>353</v>
      </c>
      <c r="AK151" s="1009"/>
      <c r="AL151" s="1009"/>
      <c r="AM151" s="1009"/>
      <c r="AN151" s="1009"/>
      <c r="AO151" s="1009"/>
      <c r="AP151" s="530">
        <v>50000000</v>
      </c>
      <c r="AQ151" s="590">
        <v>0</v>
      </c>
      <c r="AR151" s="530">
        <v>50000000</v>
      </c>
      <c r="AS151" s="529">
        <v>0</v>
      </c>
      <c r="AT151" s="590">
        <v>0</v>
      </c>
      <c r="AU151" s="529">
        <v>0</v>
      </c>
      <c r="AV151" s="590">
        <v>0</v>
      </c>
      <c r="AW151" s="529">
        <v>0</v>
      </c>
      <c r="AX151" s="590">
        <v>0</v>
      </c>
      <c r="AY151" s="529">
        <v>0</v>
      </c>
      <c r="AZ151" s="529">
        <v>0</v>
      </c>
      <c r="BA151" s="529">
        <v>0</v>
      </c>
      <c r="BB151" s="529">
        <v>0</v>
      </c>
    </row>
    <row r="152" spans="1:54" hidden="1" x14ac:dyDescent="0.25">
      <c r="A152" s="1166" t="s">
        <v>34</v>
      </c>
      <c r="B152" s="1009"/>
      <c r="C152" s="1166" t="s">
        <v>314</v>
      </c>
      <c r="D152" s="1009"/>
      <c r="E152" s="1166" t="s">
        <v>312</v>
      </c>
      <c r="F152" s="1009"/>
      <c r="G152" s="1166" t="s">
        <v>315</v>
      </c>
      <c r="H152" s="1009"/>
      <c r="I152" s="1166" t="s">
        <v>100</v>
      </c>
      <c r="J152" s="1009"/>
      <c r="K152" s="1009"/>
      <c r="L152" s="1166" t="s">
        <v>314</v>
      </c>
      <c r="M152" s="1009"/>
      <c r="N152" s="1009"/>
      <c r="O152" s="1166"/>
      <c r="P152" s="1009"/>
      <c r="Q152" s="1166"/>
      <c r="R152" s="1009"/>
      <c r="S152" s="1167" t="s">
        <v>104</v>
      </c>
      <c r="T152" s="1009"/>
      <c r="U152" s="1009"/>
      <c r="V152" s="1009"/>
      <c r="W152" s="1009"/>
      <c r="X152" s="1009"/>
      <c r="Y152" s="1009"/>
      <c r="Z152" s="1009"/>
      <c r="AA152" s="1166" t="s">
        <v>305</v>
      </c>
      <c r="AB152" s="1009"/>
      <c r="AC152" s="1009"/>
      <c r="AD152" s="1009"/>
      <c r="AE152" s="1009"/>
      <c r="AF152" s="1166" t="s">
        <v>306</v>
      </c>
      <c r="AG152" s="1009"/>
      <c r="AH152" s="1009"/>
      <c r="AI152" s="531" t="s">
        <v>85</v>
      </c>
      <c r="AJ152" s="1168" t="s">
        <v>307</v>
      </c>
      <c r="AK152" s="1009"/>
      <c r="AL152" s="1009"/>
      <c r="AM152" s="1009"/>
      <c r="AN152" s="1009"/>
      <c r="AO152" s="1009"/>
      <c r="AP152" s="530">
        <v>188000000</v>
      </c>
      <c r="AQ152" s="590">
        <v>0</v>
      </c>
      <c r="AR152" s="529">
        <v>0</v>
      </c>
      <c r="AS152" s="529">
        <v>0</v>
      </c>
      <c r="AT152" s="590">
        <v>0</v>
      </c>
      <c r="AU152" s="529">
        <v>0</v>
      </c>
      <c r="AV152" s="590">
        <v>0</v>
      </c>
      <c r="AW152" s="529">
        <v>0</v>
      </c>
      <c r="AX152" s="590">
        <v>0</v>
      </c>
      <c r="AY152" s="529">
        <v>0</v>
      </c>
      <c r="AZ152" s="529">
        <v>0</v>
      </c>
      <c r="BA152" s="529">
        <v>0</v>
      </c>
      <c r="BB152" s="529">
        <v>0</v>
      </c>
    </row>
    <row r="153" spans="1:54" hidden="1" x14ac:dyDescent="0.25">
      <c r="A153" s="1166" t="s">
        <v>34</v>
      </c>
      <c r="B153" s="1009"/>
      <c r="C153" s="1166" t="s">
        <v>314</v>
      </c>
      <c r="D153" s="1009"/>
      <c r="E153" s="1166" t="s">
        <v>312</v>
      </c>
      <c r="F153" s="1009"/>
      <c r="G153" s="1166" t="s">
        <v>315</v>
      </c>
      <c r="H153" s="1009"/>
      <c r="I153" s="1166" t="s">
        <v>100</v>
      </c>
      <c r="J153" s="1009"/>
      <c r="K153" s="1009"/>
      <c r="L153" s="1166" t="s">
        <v>314</v>
      </c>
      <c r="M153" s="1009"/>
      <c r="N153" s="1009"/>
      <c r="O153" s="1166"/>
      <c r="P153" s="1009"/>
      <c r="Q153" s="1166"/>
      <c r="R153" s="1009"/>
      <c r="S153" s="1167" t="s">
        <v>104</v>
      </c>
      <c r="T153" s="1009"/>
      <c r="U153" s="1009"/>
      <c r="V153" s="1009"/>
      <c r="W153" s="1009"/>
      <c r="X153" s="1009"/>
      <c r="Y153" s="1009"/>
      <c r="Z153" s="1009"/>
      <c r="AA153" s="1166" t="s">
        <v>305</v>
      </c>
      <c r="AB153" s="1009"/>
      <c r="AC153" s="1009"/>
      <c r="AD153" s="1009"/>
      <c r="AE153" s="1009"/>
      <c r="AF153" s="1166" t="s">
        <v>306</v>
      </c>
      <c r="AG153" s="1009"/>
      <c r="AH153" s="1009"/>
      <c r="AI153" s="531" t="s">
        <v>335</v>
      </c>
      <c r="AJ153" s="1168" t="s">
        <v>353</v>
      </c>
      <c r="AK153" s="1009"/>
      <c r="AL153" s="1009"/>
      <c r="AM153" s="1009"/>
      <c r="AN153" s="1009"/>
      <c r="AO153" s="1009"/>
      <c r="AP153" s="530">
        <v>500000000</v>
      </c>
      <c r="AQ153" s="590">
        <v>0</v>
      </c>
      <c r="AR153" s="530">
        <v>500000000</v>
      </c>
      <c r="AS153" s="529">
        <v>0</v>
      </c>
      <c r="AT153" s="590">
        <v>0</v>
      </c>
      <c r="AU153" s="529">
        <v>0</v>
      </c>
      <c r="AV153" s="590">
        <v>0</v>
      </c>
      <c r="AW153" s="529">
        <v>0</v>
      </c>
      <c r="AX153" s="590">
        <v>0</v>
      </c>
      <c r="AY153" s="529">
        <v>0</v>
      </c>
      <c r="AZ153" s="529">
        <v>0</v>
      </c>
      <c r="BA153" s="529">
        <v>0</v>
      </c>
      <c r="BB153" s="529">
        <v>0</v>
      </c>
    </row>
    <row r="154" spans="1:54" hidden="1" x14ac:dyDescent="0.25">
      <c r="A154" s="1166" t="s">
        <v>34</v>
      </c>
      <c r="B154" s="1009"/>
      <c r="C154" s="1166" t="s">
        <v>314</v>
      </c>
      <c r="D154" s="1009"/>
      <c r="E154" s="1166" t="s">
        <v>312</v>
      </c>
      <c r="F154" s="1009"/>
      <c r="G154" s="1166" t="s">
        <v>315</v>
      </c>
      <c r="H154" s="1009"/>
      <c r="I154" s="1166" t="s">
        <v>317</v>
      </c>
      <c r="J154" s="1009"/>
      <c r="K154" s="1009"/>
      <c r="L154" s="1166"/>
      <c r="M154" s="1009"/>
      <c r="N154" s="1009"/>
      <c r="O154" s="1166"/>
      <c r="P154" s="1009"/>
      <c r="Q154" s="1166"/>
      <c r="R154" s="1009"/>
      <c r="S154" s="1167" t="s">
        <v>442</v>
      </c>
      <c r="T154" s="1009"/>
      <c r="U154" s="1009"/>
      <c r="V154" s="1009"/>
      <c r="W154" s="1009"/>
      <c r="X154" s="1009"/>
      <c r="Y154" s="1009"/>
      <c r="Z154" s="1009"/>
      <c r="AA154" s="1166" t="s">
        <v>305</v>
      </c>
      <c r="AB154" s="1009"/>
      <c r="AC154" s="1009"/>
      <c r="AD154" s="1009"/>
      <c r="AE154" s="1009"/>
      <c r="AF154" s="1166" t="s">
        <v>306</v>
      </c>
      <c r="AG154" s="1009"/>
      <c r="AH154" s="1009"/>
      <c r="AI154" s="531" t="s">
        <v>85</v>
      </c>
      <c r="AJ154" s="1168" t="s">
        <v>307</v>
      </c>
      <c r="AK154" s="1009"/>
      <c r="AL154" s="1009"/>
      <c r="AM154" s="1009"/>
      <c r="AN154" s="1009"/>
      <c r="AO154" s="1009"/>
      <c r="AP154" s="530">
        <v>2500000</v>
      </c>
      <c r="AQ154" s="589">
        <v>94510</v>
      </c>
      <c r="AR154" s="530">
        <v>1574260</v>
      </c>
      <c r="AS154" s="529">
        <v>0</v>
      </c>
      <c r="AT154" s="590">
        <v>0</v>
      </c>
      <c r="AU154" s="530">
        <v>94510</v>
      </c>
      <c r="AV154" s="590">
        <v>0</v>
      </c>
      <c r="AW154" s="529">
        <v>0</v>
      </c>
      <c r="AX154" s="590">
        <v>0</v>
      </c>
      <c r="AY154" s="529">
        <v>0</v>
      </c>
      <c r="AZ154" s="529">
        <v>0</v>
      </c>
      <c r="BA154" s="529">
        <v>0</v>
      </c>
      <c r="BB154" s="529">
        <v>0</v>
      </c>
    </row>
    <row r="155" spans="1:54" hidden="1" x14ac:dyDescent="0.25">
      <c r="A155" s="1170" t="s">
        <v>34</v>
      </c>
      <c r="B155" s="1009"/>
      <c r="C155" s="1170" t="s">
        <v>314</v>
      </c>
      <c r="D155" s="1009"/>
      <c r="E155" s="1170" t="s">
        <v>312</v>
      </c>
      <c r="F155" s="1009"/>
      <c r="G155" s="1170" t="s">
        <v>315</v>
      </c>
      <c r="H155" s="1009"/>
      <c r="I155" s="1170" t="s">
        <v>333</v>
      </c>
      <c r="J155" s="1009"/>
      <c r="K155" s="1009"/>
      <c r="L155" s="1170"/>
      <c r="M155" s="1009"/>
      <c r="N155" s="1009"/>
      <c r="O155" s="1170"/>
      <c r="P155" s="1009"/>
      <c r="Q155" s="1170"/>
      <c r="R155" s="1009"/>
      <c r="S155" s="1169" t="s">
        <v>338</v>
      </c>
      <c r="T155" s="1009"/>
      <c r="U155" s="1009"/>
      <c r="V155" s="1009"/>
      <c r="W155" s="1009"/>
      <c r="X155" s="1009"/>
      <c r="Y155" s="1009"/>
      <c r="Z155" s="1009"/>
      <c r="AA155" s="1170" t="s">
        <v>305</v>
      </c>
      <c r="AB155" s="1009"/>
      <c r="AC155" s="1009"/>
      <c r="AD155" s="1009"/>
      <c r="AE155" s="1009"/>
      <c r="AF155" s="1170" t="s">
        <v>306</v>
      </c>
      <c r="AG155" s="1009"/>
      <c r="AH155" s="1009"/>
      <c r="AI155" s="534" t="s">
        <v>85</v>
      </c>
      <c r="AJ155" s="1171" t="s">
        <v>307</v>
      </c>
      <c r="AK155" s="1009"/>
      <c r="AL155" s="1009"/>
      <c r="AM155" s="1009"/>
      <c r="AN155" s="1009"/>
      <c r="AO155" s="1009"/>
      <c r="AP155" s="533">
        <v>88570000</v>
      </c>
      <c r="AQ155" s="587">
        <v>0</v>
      </c>
      <c r="AR155" s="533">
        <v>22250000</v>
      </c>
      <c r="AS155" s="532">
        <v>0</v>
      </c>
      <c r="AT155" s="587">
        <v>0</v>
      </c>
      <c r="AU155" s="532">
        <v>0</v>
      </c>
      <c r="AV155" s="587">
        <v>0</v>
      </c>
      <c r="AW155" s="532">
        <v>0</v>
      </c>
      <c r="AX155" s="587">
        <v>0</v>
      </c>
      <c r="AY155" s="532">
        <v>0</v>
      </c>
      <c r="AZ155" s="532">
        <v>0</v>
      </c>
      <c r="BA155" s="532">
        <v>0</v>
      </c>
      <c r="BB155" s="532">
        <v>0</v>
      </c>
    </row>
    <row r="156" spans="1:54" hidden="1" x14ac:dyDescent="0.25">
      <c r="A156" s="1170" t="s">
        <v>34</v>
      </c>
      <c r="B156" s="1009"/>
      <c r="C156" s="1170" t="s">
        <v>314</v>
      </c>
      <c r="D156" s="1009"/>
      <c r="E156" s="1170" t="s">
        <v>312</v>
      </c>
      <c r="F156" s="1009"/>
      <c r="G156" s="1170" t="s">
        <v>315</v>
      </c>
      <c r="H156" s="1009"/>
      <c r="I156" s="1170" t="s">
        <v>333</v>
      </c>
      <c r="J156" s="1009"/>
      <c r="K156" s="1009"/>
      <c r="L156" s="1170"/>
      <c r="M156" s="1009"/>
      <c r="N156" s="1009"/>
      <c r="O156" s="1170"/>
      <c r="P156" s="1009"/>
      <c r="Q156" s="1170"/>
      <c r="R156" s="1009"/>
      <c r="S156" s="1169" t="s">
        <v>338</v>
      </c>
      <c r="T156" s="1009"/>
      <c r="U156" s="1009"/>
      <c r="V156" s="1009"/>
      <c r="W156" s="1009"/>
      <c r="X156" s="1009"/>
      <c r="Y156" s="1009"/>
      <c r="Z156" s="1009"/>
      <c r="AA156" s="1170" t="s">
        <v>305</v>
      </c>
      <c r="AB156" s="1009"/>
      <c r="AC156" s="1009"/>
      <c r="AD156" s="1009"/>
      <c r="AE156" s="1009"/>
      <c r="AF156" s="1170" t="s">
        <v>306</v>
      </c>
      <c r="AG156" s="1009"/>
      <c r="AH156" s="1009"/>
      <c r="AI156" s="534" t="s">
        <v>335</v>
      </c>
      <c r="AJ156" s="1171" t="s">
        <v>353</v>
      </c>
      <c r="AK156" s="1009"/>
      <c r="AL156" s="1009"/>
      <c r="AM156" s="1009"/>
      <c r="AN156" s="1009"/>
      <c r="AO156" s="1009"/>
      <c r="AP156" s="533">
        <v>120000000</v>
      </c>
      <c r="AQ156" s="587">
        <v>0</v>
      </c>
      <c r="AR156" s="533">
        <v>120000000</v>
      </c>
      <c r="AS156" s="532">
        <v>0</v>
      </c>
      <c r="AT156" s="587">
        <v>0</v>
      </c>
      <c r="AU156" s="532">
        <v>0</v>
      </c>
      <c r="AV156" s="587">
        <v>0</v>
      </c>
      <c r="AW156" s="532">
        <v>0</v>
      </c>
      <c r="AX156" s="587">
        <v>0</v>
      </c>
      <c r="AY156" s="532">
        <v>0</v>
      </c>
      <c r="AZ156" s="532">
        <v>0</v>
      </c>
      <c r="BA156" s="532">
        <v>0</v>
      </c>
      <c r="BB156" s="532">
        <v>0</v>
      </c>
    </row>
    <row r="157" spans="1:54" hidden="1" x14ac:dyDescent="0.25">
      <c r="A157" s="1166" t="s">
        <v>34</v>
      </c>
      <c r="B157" s="1009"/>
      <c r="C157" s="1166" t="s">
        <v>314</v>
      </c>
      <c r="D157" s="1009"/>
      <c r="E157" s="1166" t="s">
        <v>312</v>
      </c>
      <c r="F157" s="1009"/>
      <c r="G157" s="1166" t="s">
        <v>315</v>
      </c>
      <c r="H157" s="1009"/>
      <c r="I157" s="1166" t="s">
        <v>333</v>
      </c>
      <c r="J157" s="1009"/>
      <c r="K157" s="1009"/>
      <c r="L157" s="1166" t="s">
        <v>311</v>
      </c>
      <c r="M157" s="1009"/>
      <c r="N157" s="1009"/>
      <c r="O157" s="1166"/>
      <c r="P157" s="1009"/>
      <c r="Q157" s="1166"/>
      <c r="R157" s="1009"/>
      <c r="S157" s="1167" t="s">
        <v>105</v>
      </c>
      <c r="T157" s="1009"/>
      <c r="U157" s="1009"/>
      <c r="V157" s="1009"/>
      <c r="W157" s="1009"/>
      <c r="X157" s="1009"/>
      <c r="Y157" s="1009"/>
      <c r="Z157" s="1009"/>
      <c r="AA157" s="1166" t="s">
        <v>305</v>
      </c>
      <c r="AB157" s="1009"/>
      <c r="AC157" s="1009"/>
      <c r="AD157" s="1009"/>
      <c r="AE157" s="1009"/>
      <c r="AF157" s="1166" t="s">
        <v>306</v>
      </c>
      <c r="AG157" s="1009"/>
      <c r="AH157" s="1009"/>
      <c r="AI157" s="531" t="s">
        <v>85</v>
      </c>
      <c r="AJ157" s="1168" t="s">
        <v>307</v>
      </c>
      <c r="AK157" s="1009"/>
      <c r="AL157" s="1009"/>
      <c r="AM157" s="1009"/>
      <c r="AN157" s="1009"/>
      <c r="AO157" s="1009"/>
      <c r="AP157" s="530">
        <v>13500000</v>
      </c>
      <c r="AQ157" s="590">
        <v>0</v>
      </c>
      <c r="AR157" s="530">
        <v>13250000</v>
      </c>
      <c r="AS157" s="529">
        <v>0</v>
      </c>
      <c r="AT157" s="590">
        <v>0</v>
      </c>
      <c r="AU157" s="529">
        <v>0</v>
      </c>
      <c r="AV157" s="590">
        <v>0</v>
      </c>
      <c r="AW157" s="529">
        <v>0</v>
      </c>
      <c r="AX157" s="590">
        <v>0</v>
      </c>
      <c r="AY157" s="529">
        <v>0</v>
      </c>
      <c r="AZ157" s="529">
        <v>0</v>
      </c>
      <c r="BA157" s="529">
        <v>0</v>
      </c>
      <c r="BB157" s="529">
        <v>0</v>
      </c>
    </row>
    <row r="158" spans="1:54" hidden="1" x14ac:dyDescent="0.25">
      <c r="A158" s="1166" t="s">
        <v>34</v>
      </c>
      <c r="B158" s="1009"/>
      <c r="C158" s="1166" t="s">
        <v>314</v>
      </c>
      <c r="D158" s="1009"/>
      <c r="E158" s="1166" t="s">
        <v>312</v>
      </c>
      <c r="F158" s="1009"/>
      <c r="G158" s="1166" t="s">
        <v>315</v>
      </c>
      <c r="H158" s="1009"/>
      <c r="I158" s="1166" t="s">
        <v>333</v>
      </c>
      <c r="J158" s="1009"/>
      <c r="K158" s="1009"/>
      <c r="L158" s="1166" t="s">
        <v>311</v>
      </c>
      <c r="M158" s="1009"/>
      <c r="N158" s="1009"/>
      <c r="O158" s="1166"/>
      <c r="P158" s="1009"/>
      <c r="Q158" s="1166"/>
      <c r="R158" s="1009"/>
      <c r="S158" s="1167" t="s">
        <v>105</v>
      </c>
      <c r="T158" s="1009"/>
      <c r="U158" s="1009"/>
      <c r="V158" s="1009"/>
      <c r="W158" s="1009"/>
      <c r="X158" s="1009"/>
      <c r="Y158" s="1009"/>
      <c r="Z158" s="1009"/>
      <c r="AA158" s="1166" t="s">
        <v>305</v>
      </c>
      <c r="AB158" s="1009"/>
      <c r="AC158" s="1009"/>
      <c r="AD158" s="1009"/>
      <c r="AE158" s="1009"/>
      <c r="AF158" s="1166" t="s">
        <v>306</v>
      </c>
      <c r="AG158" s="1009"/>
      <c r="AH158" s="1009"/>
      <c r="AI158" s="531" t="s">
        <v>335</v>
      </c>
      <c r="AJ158" s="1168" t="s">
        <v>353</v>
      </c>
      <c r="AK158" s="1009"/>
      <c r="AL158" s="1009"/>
      <c r="AM158" s="1009"/>
      <c r="AN158" s="1009"/>
      <c r="AO158" s="1009"/>
      <c r="AP158" s="530">
        <v>30000000</v>
      </c>
      <c r="AQ158" s="590">
        <v>0</v>
      </c>
      <c r="AR158" s="530">
        <v>30000000</v>
      </c>
      <c r="AS158" s="529">
        <v>0</v>
      </c>
      <c r="AT158" s="590">
        <v>0</v>
      </c>
      <c r="AU158" s="529">
        <v>0</v>
      </c>
      <c r="AV158" s="590">
        <v>0</v>
      </c>
      <c r="AW158" s="529">
        <v>0</v>
      </c>
      <c r="AX158" s="590">
        <v>0</v>
      </c>
      <c r="AY158" s="529">
        <v>0</v>
      </c>
      <c r="AZ158" s="529">
        <v>0</v>
      </c>
      <c r="BA158" s="529">
        <v>0</v>
      </c>
      <c r="BB158" s="529">
        <v>0</v>
      </c>
    </row>
    <row r="159" spans="1:54" hidden="1" x14ac:dyDescent="0.25">
      <c r="A159" s="1166" t="s">
        <v>34</v>
      </c>
      <c r="B159" s="1009"/>
      <c r="C159" s="1166" t="s">
        <v>314</v>
      </c>
      <c r="D159" s="1009"/>
      <c r="E159" s="1166" t="s">
        <v>312</v>
      </c>
      <c r="F159" s="1009"/>
      <c r="G159" s="1166" t="s">
        <v>315</v>
      </c>
      <c r="H159" s="1009"/>
      <c r="I159" s="1166" t="s">
        <v>333</v>
      </c>
      <c r="J159" s="1009"/>
      <c r="K159" s="1009"/>
      <c r="L159" s="1166" t="s">
        <v>315</v>
      </c>
      <c r="M159" s="1009"/>
      <c r="N159" s="1009"/>
      <c r="O159" s="1166"/>
      <c r="P159" s="1009"/>
      <c r="Q159" s="1166"/>
      <c r="R159" s="1009"/>
      <c r="S159" s="1167" t="s">
        <v>106</v>
      </c>
      <c r="T159" s="1009"/>
      <c r="U159" s="1009"/>
      <c r="V159" s="1009"/>
      <c r="W159" s="1009"/>
      <c r="X159" s="1009"/>
      <c r="Y159" s="1009"/>
      <c r="Z159" s="1009"/>
      <c r="AA159" s="1166" t="s">
        <v>305</v>
      </c>
      <c r="AB159" s="1009"/>
      <c r="AC159" s="1009"/>
      <c r="AD159" s="1009"/>
      <c r="AE159" s="1009"/>
      <c r="AF159" s="1166" t="s">
        <v>306</v>
      </c>
      <c r="AG159" s="1009"/>
      <c r="AH159" s="1009"/>
      <c r="AI159" s="531" t="s">
        <v>85</v>
      </c>
      <c r="AJ159" s="1168" t="s">
        <v>307</v>
      </c>
      <c r="AK159" s="1009"/>
      <c r="AL159" s="1009"/>
      <c r="AM159" s="1009"/>
      <c r="AN159" s="1009"/>
      <c r="AO159" s="1009"/>
      <c r="AP159" s="530">
        <v>4000000</v>
      </c>
      <c r="AQ159" s="590">
        <v>0</v>
      </c>
      <c r="AR159" s="530">
        <v>4000000</v>
      </c>
      <c r="AS159" s="529">
        <v>0</v>
      </c>
      <c r="AT159" s="590">
        <v>0</v>
      </c>
      <c r="AU159" s="529">
        <v>0</v>
      </c>
      <c r="AV159" s="590">
        <v>0</v>
      </c>
      <c r="AW159" s="529">
        <v>0</v>
      </c>
      <c r="AX159" s="590">
        <v>0</v>
      </c>
      <c r="AY159" s="529">
        <v>0</v>
      </c>
      <c r="AZ159" s="529">
        <v>0</v>
      </c>
      <c r="BA159" s="529">
        <v>0</v>
      </c>
      <c r="BB159" s="529">
        <v>0</v>
      </c>
    </row>
    <row r="160" spans="1:54" hidden="1" x14ac:dyDescent="0.25">
      <c r="A160" s="1166" t="s">
        <v>34</v>
      </c>
      <c r="B160" s="1009"/>
      <c r="C160" s="1166" t="s">
        <v>314</v>
      </c>
      <c r="D160" s="1009"/>
      <c r="E160" s="1166" t="s">
        <v>312</v>
      </c>
      <c r="F160" s="1009"/>
      <c r="G160" s="1166" t="s">
        <v>315</v>
      </c>
      <c r="H160" s="1009"/>
      <c r="I160" s="1166" t="s">
        <v>333</v>
      </c>
      <c r="J160" s="1009"/>
      <c r="K160" s="1009"/>
      <c r="L160" s="1166" t="s">
        <v>315</v>
      </c>
      <c r="M160" s="1009"/>
      <c r="N160" s="1009"/>
      <c r="O160" s="1166"/>
      <c r="P160" s="1009"/>
      <c r="Q160" s="1166"/>
      <c r="R160" s="1009"/>
      <c r="S160" s="1167" t="s">
        <v>106</v>
      </c>
      <c r="T160" s="1009"/>
      <c r="U160" s="1009"/>
      <c r="V160" s="1009"/>
      <c r="W160" s="1009"/>
      <c r="X160" s="1009"/>
      <c r="Y160" s="1009"/>
      <c r="Z160" s="1009"/>
      <c r="AA160" s="1166" t="s">
        <v>305</v>
      </c>
      <c r="AB160" s="1009"/>
      <c r="AC160" s="1009"/>
      <c r="AD160" s="1009"/>
      <c r="AE160" s="1009"/>
      <c r="AF160" s="1166" t="s">
        <v>306</v>
      </c>
      <c r="AG160" s="1009"/>
      <c r="AH160" s="1009"/>
      <c r="AI160" s="531" t="s">
        <v>335</v>
      </c>
      <c r="AJ160" s="1168" t="s">
        <v>353</v>
      </c>
      <c r="AK160" s="1009"/>
      <c r="AL160" s="1009"/>
      <c r="AM160" s="1009"/>
      <c r="AN160" s="1009"/>
      <c r="AO160" s="1009"/>
      <c r="AP160" s="530">
        <v>30000000</v>
      </c>
      <c r="AQ160" s="590">
        <v>0</v>
      </c>
      <c r="AR160" s="530">
        <v>30000000</v>
      </c>
      <c r="AS160" s="529">
        <v>0</v>
      </c>
      <c r="AT160" s="590">
        <v>0</v>
      </c>
      <c r="AU160" s="529">
        <v>0</v>
      </c>
      <c r="AV160" s="590">
        <v>0</v>
      </c>
      <c r="AW160" s="529">
        <v>0</v>
      </c>
      <c r="AX160" s="590">
        <v>0</v>
      </c>
      <c r="AY160" s="529">
        <v>0</v>
      </c>
      <c r="AZ160" s="529">
        <v>0</v>
      </c>
      <c r="BA160" s="529">
        <v>0</v>
      </c>
      <c r="BB160" s="529">
        <v>0</v>
      </c>
    </row>
    <row r="161" spans="1:54" hidden="1" x14ac:dyDescent="0.25">
      <c r="A161" s="1166" t="s">
        <v>34</v>
      </c>
      <c r="B161" s="1009"/>
      <c r="C161" s="1166" t="s">
        <v>314</v>
      </c>
      <c r="D161" s="1009"/>
      <c r="E161" s="1166" t="s">
        <v>312</v>
      </c>
      <c r="F161" s="1009"/>
      <c r="G161" s="1166" t="s">
        <v>315</v>
      </c>
      <c r="H161" s="1009"/>
      <c r="I161" s="1166" t="s">
        <v>333</v>
      </c>
      <c r="J161" s="1009"/>
      <c r="K161" s="1009"/>
      <c r="L161" s="1166" t="s">
        <v>316</v>
      </c>
      <c r="M161" s="1009"/>
      <c r="N161" s="1009"/>
      <c r="O161" s="1166"/>
      <c r="P161" s="1009"/>
      <c r="Q161" s="1166"/>
      <c r="R161" s="1009"/>
      <c r="S161" s="1167" t="s">
        <v>107</v>
      </c>
      <c r="T161" s="1009"/>
      <c r="U161" s="1009"/>
      <c r="V161" s="1009"/>
      <c r="W161" s="1009"/>
      <c r="X161" s="1009"/>
      <c r="Y161" s="1009"/>
      <c r="Z161" s="1009"/>
      <c r="AA161" s="1166" t="s">
        <v>305</v>
      </c>
      <c r="AB161" s="1009"/>
      <c r="AC161" s="1009"/>
      <c r="AD161" s="1009"/>
      <c r="AE161" s="1009"/>
      <c r="AF161" s="1166" t="s">
        <v>306</v>
      </c>
      <c r="AG161" s="1009"/>
      <c r="AH161" s="1009"/>
      <c r="AI161" s="531" t="s">
        <v>85</v>
      </c>
      <c r="AJ161" s="1168" t="s">
        <v>307</v>
      </c>
      <c r="AK161" s="1009"/>
      <c r="AL161" s="1009"/>
      <c r="AM161" s="1009"/>
      <c r="AN161" s="1009"/>
      <c r="AO161" s="1009"/>
      <c r="AP161" s="530">
        <v>66070000</v>
      </c>
      <c r="AQ161" s="590">
        <v>0</v>
      </c>
      <c r="AR161" s="529">
        <v>0</v>
      </c>
      <c r="AS161" s="529">
        <v>0</v>
      </c>
      <c r="AT161" s="590">
        <v>0</v>
      </c>
      <c r="AU161" s="529">
        <v>0</v>
      </c>
      <c r="AV161" s="590">
        <v>0</v>
      </c>
      <c r="AW161" s="529">
        <v>0</v>
      </c>
      <c r="AX161" s="590">
        <v>0</v>
      </c>
      <c r="AY161" s="529">
        <v>0</v>
      </c>
      <c r="AZ161" s="529">
        <v>0</v>
      </c>
      <c r="BA161" s="529">
        <v>0</v>
      </c>
      <c r="BB161" s="529">
        <v>0</v>
      </c>
    </row>
    <row r="162" spans="1:54" hidden="1" x14ac:dyDescent="0.25">
      <c r="A162" s="1166" t="s">
        <v>34</v>
      </c>
      <c r="B162" s="1009"/>
      <c r="C162" s="1166" t="s">
        <v>314</v>
      </c>
      <c r="D162" s="1009"/>
      <c r="E162" s="1166" t="s">
        <v>312</v>
      </c>
      <c r="F162" s="1009"/>
      <c r="G162" s="1166" t="s">
        <v>315</v>
      </c>
      <c r="H162" s="1009"/>
      <c r="I162" s="1166" t="s">
        <v>333</v>
      </c>
      <c r="J162" s="1009"/>
      <c r="K162" s="1009"/>
      <c r="L162" s="1166" t="s">
        <v>316</v>
      </c>
      <c r="M162" s="1009"/>
      <c r="N162" s="1009"/>
      <c r="O162" s="1166"/>
      <c r="P162" s="1009"/>
      <c r="Q162" s="1166"/>
      <c r="R162" s="1009"/>
      <c r="S162" s="1167" t="s">
        <v>107</v>
      </c>
      <c r="T162" s="1009"/>
      <c r="U162" s="1009"/>
      <c r="V162" s="1009"/>
      <c r="W162" s="1009"/>
      <c r="X162" s="1009"/>
      <c r="Y162" s="1009"/>
      <c r="Z162" s="1009"/>
      <c r="AA162" s="1166" t="s">
        <v>305</v>
      </c>
      <c r="AB162" s="1009"/>
      <c r="AC162" s="1009"/>
      <c r="AD162" s="1009"/>
      <c r="AE162" s="1009"/>
      <c r="AF162" s="1166" t="s">
        <v>306</v>
      </c>
      <c r="AG162" s="1009"/>
      <c r="AH162" s="1009"/>
      <c r="AI162" s="531" t="s">
        <v>335</v>
      </c>
      <c r="AJ162" s="1168" t="s">
        <v>353</v>
      </c>
      <c r="AK162" s="1009"/>
      <c r="AL162" s="1009"/>
      <c r="AM162" s="1009"/>
      <c r="AN162" s="1009"/>
      <c r="AO162" s="1009"/>
      <c r="AP162" s="530">
        <v>30000000</v>
      </c>
      <c r="AQ162" s="590">
        <v>0</v>
      </c>
      <c r="AR162" s="530">
        <v>30000000</v>
      </c>
      <c r="AS162" s="529">
        <v>0</v>
      </c>
      <c r="AT162" s="590">
        <v>0</v>
      </c>
      <c r="AU162" s="529">
        <v>0</v>
      </c>
      <c r="AV162" s="590">
        <v>0</v>
      </c>
      <c r="AW162" s="529">
        <v>0</v>
      </c>
      <c r="AX162" s="590">
        <v>0</v>
      </c>
      <c r="AY162" s="529">
        <v>0</v>
      </c>
      <c r="AZ162" s="529">
        <v>0</v>
      </c>
      <c r="BA162" s="529">
        <v>0</v>
      </c>
      <c r="BB162" s="529">
        <v>0</v>
      </c>
    </row>
    <row r="163" spans="1:54" hidden="1" x14ac:dyDescent="0.25">
      <c r="A163" s="1166" t="s">
        <v>34</v>
      </c>
      <c r="B163" s="1009"/>
      <c r="C163" s="1166" t="s">
        <v>314</v>
      </c>
      <c r="D163" s="1009"/>
      <c r="E163" s="1166" t="s">
        <v>312</v>
      </c>
      <c r="F163" s="1009"/>
      <c r="G163" s="1166" t="s">
        <v>315</v>
      </c>
      <c r="H163" s="1009"/>
      <c r="I163" s="1166" t="s">
        <v>333</v>
      </c>
      <c r="J163" s="1009"/>
      <c r="K163" s="1009"/>
      <c r="L163" s="1166" t="s">
        <v>326</v>
      </c>
      <c r="M163" s="1009"/>
      <c r="N163" s="1009"/>
      <c r="O163" s="1166"/>
      <c r="P163" s="1009"/>
      <c r="Q163" s="1166"/>
      <c r="R163" s="1009"/>
      <c r="S163" s="1167" t="s">
        <v>108</v>
      </c>
      <c r="T163" s="1009"/>
      <c r="U163" s="1009"/>
      <c r="V163" s="1009"/>
      <c r="W163" s="1009"/>
      <c r="X163" s="1009"/>
      <c r="Y163" s="1009"/>
      <c r="Z163" s="1009"/>
      <c r="AA163" s="1166" t="s">
        <v>305</v>
      </c>
      <c r="AB163" s="1009"/>
      <c r="AC163" s="1009"/>
      <c r="AD163" s="1009"/>
      <c r="AE163" s="1009"/>
      <c r="AF163" s="1166" t="s">
        <v>306</v>
      </c>
      <c r="AG163" s="1009"/>
      <c r="AH163" s="1009"/>
      <c r="AI163" s="531" t="s">
        <v>85</v>
      </c>
      <c r="AJ163" s="1168" t="s">
        <v>307</v>
      </c>
      <c r="AK163" s="1009"/>
      <c r="AL163" s="1009"/>
      <c r="AM163" s="1009"/>
      <c r="AN163" s="1009"/>
      <c r="AO163" s="1009"/>
      <c r="AP163" s="530">
        <v>5000000</v>
      </c>
      <c r="AQ163" s="590">
        <v>0</v>
      </c>
      <c r="AR163" s="530">
        <v>5000000</v>
      </c>
      <c r="AS163" s="529">
        <v>0</v>
      </c>
      <c r="AT163" s="590">
        <v>0</v>
      </c>
      <c r="AU163" s="529">
        <v>0</v>
      </c>
      <c r="AV163" s="590">
        <v>0</v>
      </c>
      <c r="AW163" s="529">
        <v>0</v>
      </c>
      <c r="AX163" s="590">
        <v>0</v>
      </c>
      <c r="AY163" s="529">
        <v>0</v>
      </c>
      <c r="AZ163" s="529">
        <v>0</v>
      </c>
      <c r="BA163" s="529">
        <v>0</v>
      </c>
      <c r="BB163" s="529">
        <v>0</v>
      </c>
    </row>
    <row r="164" spans="1:54" hidden="1" x14ac:dyDescent="0.25">
      <c r="A164" s="1166" t="s">
        <v>34</v>
      </c>
      <c r="B164" s="1009"/>
      <c r="C164" s="1166" t="s">
        <v>314</v>
      </c>
      <c r="D164" s="1009"/>
      <c r="E164" s="1166" t="s">
        <v>312</v>
      </c>
      <c r="F164" s="1009"/>
      <c r="G164" s="1166" t="s">
        <v>315</v>
      </c>
      <c r="H164" s="1009"/>
      <c r="I164" s="1166" t="s">
        <v>333</v>
      </c>
      <c r="J164" s="1009"/>
      <c r="K164" s="1009"/>
      <c r="L164" s="1166" t="s">
        <v>326</v>
      </c>
      <c r="M164" s="1009"/>
      <c r="N164" s="1009"/>
      <c r="O164" s="1166"/>
      <c r="P164" s="1009"/>
      <c r="Q164" s="1166"/>
      <c r="R164" s="1009"/>
      <c r="S164" s="1167" t="s">
        <v>108</v>
      </c>
      <c r="T164" s="1009"/>
      <c r="U164" s="1009"/>
      <c r="V164" s="1009"/>
      <c r="W164" s="1009"/>
      <c r="X164" s="1009"/>
      <c r="Y164" s="1009"/>
      <c r="Z164" s="1009"/>
      <c r="AA164" s="1166" t="s">
        <v>305</v>
      </c>
      <c r="AB164" s="1009"/>
      <c r="AC164" s="1009"/>
      <c r="AD164" s="1009"/>
      <c r="AE164" s="1009"/>
      <c r="AF164" s="1166" t="s">
        <v>306</v>
      </c>
      <c r="AG164" s="1009"/>
      <c r="AH164" s="1009"/>
      <c r="AI164" s="531" t="s">
        <v>335</v>
      </c>
      <c r="AJ164" s="1168" t="s">
        <v>353</v>
      </c>
      <c r="AK164" s="1009"/>
      <c r="AL164" s="1009"/>
      <c r="AM164" s="1009"/>
      <c r="AN164" s="1009"/>
      <c r="AO164" s="1009"/>
      <c r="AP164" s="530">
        <v>30000000</v>
      </c>
      <c r="AQ164" s="590">
        <v>0</v>
      </c>
      <c r="AR164" s="530">
        <v>30000000</v>
      </c>
      <c r="AS164" s="529">
        <v>0</v>
      </c>
      <c r="AT164" s="590">
        <v>0</v>
      </c>
      <c r="AU164" s="529">
        <v>0</v>
      </c>
      <c r="AV164" s="590">
        <v>0</v>
      </c>
      <c r="AW164" s="529">
        <v>0</v>
      </c>
      <c r="AX164" s="590">
        <v>0</v>
      </c>
      <c r="AY164" s="529">
        <v>0</v>
      </c>
      <c r="AZ164" s="529">
        <v>0</v>
      </c>
      <c r="BA164" s="529">
        <v>0</v>
      </c>
      <c r="BB164" s="529">
        <v>0</v>
      </c>
    </row>
    <row r="165" spans="1:54" hidden="1" x14ac:dyDescent="0.25">
      <c r="A165" s="1170" t="s">
        <v>34</v>
      </c>
      <c r="B165" s="1009"/>
      <c r="C165" s="1170" t="s">
        <v>314</v>
      </c>
      <c r="D165" s="1009"/>
      <c r="E165" s="1170" t="s">
        <v>312</v>
      </c>
      <c r="F165" s="1009"/>
      <c r="G165" s="1170" t="s">
        <v>315</v>
      </c>
      <c r="H165" s="1009"/>
      <c r="I165" s="1170" t="s">
        <v>339</v>
      </c>
      <c r="J165" s="1009"/>
      <c r="K165" s="1009"/>
      <c r="L165" s="1170"/>
      <c r="M165" s="1009"/>
      <c r="N165" s="1009"/>
      <c r="O165" s="1170"/>
      <c r="P165" s="1009"/>
      <c r="Q165" s="1170"/>
      <c r="R165" s="1009"/>
      <c r="S165" s="1169" t="s">
        <v>340</v>
      </c>
      <c r="T165" s="1009"/>
      <c r="U165" s="1009"/>
      <c r="V165" s="1009"/>
      <c r="W165" s="1009"/>
      <c r="X165" s="1009"/>
      <c r="Y165" s="1009"/>
      <c r="Z165" s="1009"/>
      <c r="AA165" s="1170" t="s">
        <v>305</v>
      </c>
      <c r="AB165" s="1009"/>
      <c r="AC165" s="1009"/>
      <c r="AD165" s="1009"/>
      <c r="AE165" s="1009"/>
      <c r="AF165" s="1170" t="s">
        <v>306</v>
      </c>
      <c r="AG165" s="1009"/>
      <c r="AH165" s="1009"/>
      <c r="AI165" s="534" t="s">
        <v>85</v>
      </c>
      <c r="AJ165" s="1171" t="s">
        <v>307</v>
      </c>
      <c r="AK165" s="1009"/>
      <c r="AL165" s="1009"/>
      <c r="AM165" s="1009"/>
      <c r="AN165" s="1009"/>
      <c r="AO165" s="1009"/>
      <c r="AP165" s="533">
        <v>9880000</v>
      </c>
      <c r="AQ165" s="587">
        <v>0</v>
      </c>
      <c r="AR165" s="533">
        <v>9487200</v>
      </c>
      <c r="AS165" s="532">
        <v>0</v>
      </c>
      <c r="AT165" s="587">
        <v>0</v>
      </c>
      <c r="AU165" s="532">
        <v>0</v>
      </c>
      <c r="AV165" s="587">
        <v>0</v>
      </c>
      <c r="AW165" s="532">
        <v>0</v>
      </c>
      <c r="AX165" s="587">
        <v>0</v>
      </c>
      <c r="AY165" s="532">
        <v>0</v>
      </c>
      <c r="AZ165" s="532">
        <v>0</v>
      </c>
      <c r="BA165" s="532">
        <v>0</v>
      </c>
      <c r="BB165" s="532">
        <v>0</v>
      </c>
    </row>
    <row r="166" spans="1:54" hidden="1" x14ac:dyDescent="0.25">
      <c r="A166" s="1166" t="s">
        <v>34</v>
      </c>
      <c r="B166" s="1009"/>
      <c r="C166" s="1166" t="s">
        <v>314</v>
      </c>
      <c r="D166" s="1009"/>
      <c r="E166" s="1166" t="s">
        <v>312</v>
      </c>
      <c r="F166" s="1009"/>
      <c r="G166" s="1166" t="s">
        <v>315</v>
      </c>
      <c r="H166" s="1009"/>
      <c r="I166" s="1166" t="s">
        <v>339</v>
      </c>
      <c r="J166" s="1009"/>
      <c r="K166" s="1009"/>
      <c r="L166" s="1166" t="s">
        <v>318</v>
      </c>
      <c r="M166" s="1009"/>
      <c r="N166" s="1009"/>
      <c r="O166" s="1166"/>
      <c r="P166" s="1009"/>
      <c r="Q166" s="1166"/>
      <c r="R166" s="1009"/>
      <c r="S166" s="1167" t="s">
        <v>206</v>
      </c>
      <c r="T166" s="1009"/>
      <c r="U166" s="1009"/>
      <c r="V166" s="1009"/>
      <c r="W166" s="1009"/>
      <c r="X166" s="1009"/>
      <c r="Y166" s="1009"/>
      <c r="Z166" s="1009"/>
      <c r="AA166" s="1166" t="s">
        <v>305</v>
      </c>
      <c r="AB166" s="1009"/>
      <c r="AC166" s="1009"/>
      <c r="AD166" s="1009"/>
      <c r="AE166" s="1009"/>
      <c r="AF166" s="1166" t="s">
        <v>306</v>
      </c>
      <c r="AG166" s="1009"/>
      <c r="AH166" s="1009"/>
      <c r="AI166" s="531" t="s">
        <v>85</v>
      </c>
      <c r="AJ166" s="1168" t="s">
        <v>307</v>
      </c>
      <c r="AK166" s="1009"/>
      <c r="AL166" s="1009"/>
      <c r="AM166" s="1009"/>
      <c r="AN166" s="1009"/>
      <c r="AO166" s="1009"/>
      <c r="AP166" s="530">
        <v>9880000</v>
      </c>
      <c r="AQ166" s="590">
        <v>0</v>
      </c>
      <c r="AR166" s="530">
        <v>9487200</v>
      </c>
      <c r="AS166" s="529">
        <v>0</v>
      </c>
      <c r="AT166" s="590">
        <v>0</v>
      </c>
      <c r="AU166" s="529">
        <v>0</v>
      </c>
      <c r="AV166" s="590">
        <v>0</v>
      </c>
      <c r="AW166" s="529">
        <v>0</v>
      </c>
      <c r="AX166" s="590">
        <v>0</v>
      </c>
      <c r="AY166" s="529">
        <v>0</v>
      </c>
      <c r="AZ166" s="529">
        <v>0</v>
      </c>
      <c r="BA166" s="529">
        <v>0</v>
      </c>
      <c r="BB166" s="529">
        <v>0</v>
      </c>
    </row>
    <row r="167" spans="1:54" hidden="1" x14ac:dyDescent="0.25">
      <c r="A167" s="1170" t="s">
        <v>34</v>
      </c>
      <c r="B167" s="1009"/>
      <c r="C167" s="1170" t="s">
        <v>314</v>
      </c>
      <c r="D167" s="1009"/>
      <c r="E167" s="1170" t="s">
        <v>312</v>
      </c>
      <c r="F167" s="1009"/>
      <c r="G167" s="1170" t="s">
        <v>315</v>
      </c>
      <c r="H167" s="1009"/>
      <c r="I167" s="1170" t="s">
        <v>341</v>
      </c>
      <c r="J167" s="1009"/>
      <c r="K167" s="1009"/>
      <c r="L167" s="1170"/>
      <c r="M167" s="1009"/>
      <c r="N167" s="1009"/>
      <c r="O167" s="1170"/>
      <c r="P167" s="1009"/>
      <c r="Q167" s="1170"/>
      <c r="R167" s="1009"/>
      <c r="S167" s="1169" t="s">
        <v>109</v>
      </c>
      <c r="T167" s="1009"/>
      <c r="U167" s="1009"/>
      <c r="V167" s="1009"/>
      <c r="W167" s="1009"/>
      <c r="X167" s="1009"/>
      <c r="Y167" s="1009"/>
      <c r="Z167" s="1009"/>
      <c r="AA167" s="1170" t="s">
        <v>305</v>
      </c>
      <c r="AB167" s="1009"/>
      <c r="AC167" s="1009"/>
      <c r="AD167" s="1009"/>
      <c r="AE167" s="1009"/>
      <c r="AF167" s="1170" t="s">
        <v>306</v>
      </c>
      <c r="AG167" s="1009"/>
      <c r="AH167" s="1009"/>
      <c r="AI167" s="534" t="s">
        <v>85</v>
      </c>
      <c r="AJ167" s="1171" t="s">
        <v>307</v>
      </c>
      <c r="AK167" s="1009"/>
      <c r="AL167" s="1009"/>
      <c r="AM167" s="1009"/>
      <c r="AN167" s="1009"/>
      <c r="AO167" s="1009"/>
      <c r="AP167" s="533">
        <v>357000000</v>
      </c>
      <c r="AQ167" s="587">
        <v>0</v>
      </c>
      <c r="AR167" s="533">
        <v>338384538</v>
      </c>
      <c r="AS167" s="532">
        <v>0</v>
      </c>
      <c r="AT167" s="587">
        <v>0</v>
      </c>
      <c r="AU167" s="532">
        <v>0</v>
      </c>
      <c r="AV167" s="587">
        <v>0</v>
      </c>
      <c r="AW167" s="532">
        <v>0</v>
      </c>
      <c r="AX167" s="587">
        <v>0</v>
      </c>
      <c r="AY167" s="532">
        <v>0</v>
      </c>
      <c r="AZ167" s="532">
        <v>0</v>
      </c>
      <c r="BA167" s="532">
        <v>0</v>
      </c>
      <c r="BB167" s="532">
        <v>0</v>
      </c>
    </row>
    <row r="168" spans="1:54" hidden="1" x14ac:dyDescent="0.25">
      <c r="A168" s="1170" t="s">
        <v>34</v>
      </c>
      <c r="B168" s="1009"/>
      <c r="C168" s="1170" t="s">
        <v>314</v>
      </c>
      <c r="D168" s="1009"/>
      <c r="E168" s="1170" t="s">
        <v>312</v>
      </c>
      <c r="F168" s="1009"/>
      <c r="G168" s="1170" t="s">
        <v>315</v>
      </c>
      <c r="H168" s="1009"/>
      <c r="I168" s="1170" t="s">
        <v>341</v>
      </c>
      <c r="J168" s="1009"/>
      <c r="K168" s="1009"/>
      <c r="L168" s="1170"/>
      <c r="M168" s="1009"/>
      <c r="N168" s="1009"/>
      <c r="O168" s="1170"/>
      <c r="P168" s="1009"/>
      <c r="Q168" s="1170"/>
      <c r="R168" s="1009"/>
      <c r="S168" s="1169" t="s">
        <v>109</v>
      </c>
      <c r="T168" s="1009"/>
      <c r="U168" s="1009"/>
      <c r="V168" s="1009"/>
      <c r="W168" s="1009"/>
      <c r="X168" s="1009"/>
      <c r="Y168" s="1009"/>
      <c r="Z168" s="1009"/>
      <c r="AA168" s="1170" t="s">
        <v>305</v>
      </c>
      <c r="AB168" s="1009"/>
      <c r="AC168" s="1009"/>
      <c r="AD168" s="1009"/>
      <c r="AE168" s="1009"/>
      <c r="AF168" s="1170" t="s">
        <v>306</v>
      </c>
      <c r="AG168" s="1009"/>
      <c r="AH168" s="1009"/>
      <c r="AI168" s="534" t="s">
        <v>335</v>
      </c>
      <c r="AJ168" s="1171" t="s">
        <v>353</v>
      </c>
      <c r="AK168" s="1009"/>
      <c r="AL168" s="1009"/>
      <c r="AM168" s="1009"/>
      <c r="AN168" s="1009"/>
      <c r="AO168" s="1009"/>
      <c r="AP168" s="533">
        <v>116000000</v>
      </c>
      <c r="AQ168" s="587">
        <v>0</v>
      </c>
      <c r="AR168" s="533">
        <v>116000000</v>
      </c>
      <c r="AS168" s="532">
        <v>0</v>
      </c>
      <c r="AT168" s="587">
        <v>0</v>
      </c>
      <c r="AU168" s="532">
        <v>0</v>
      </c>
      <c r="AV168" s="587">
        <v>0</v>
      </c>
      <c r="AW168" s="532">
        <v>0</v>
      </c>
      <c r="AX168" s="587">
        <v>0</v>
      </c>
      <c r="AY168" s="532">
        <v>0</v>
      </c>
      <c r="AZ168" s="532">
        <v>0</v>
      </c>
      <c r="BA168" s="532">
        <v>0</v>
      </c>
      <c r="BB168" s="532">
        <v>0</v>
      </c>
    </row>
    <row r="169" spans="1:54" hidden="1" x14ac:dyDescent="0.25">
      <c r="A169" s="1166" t="s">
        <v>34</v>
      </c>
      <c r="B169" s="1009"/>
      <c r="C169" s="1166" t="s">
        <v>314</v>
      </c>
      <c r="D169" s="1009"/>
      <c r="E169" s="1166" t="s">
        <v>312</v>
      </c>
      <c r="F169" s="1009"/>
      <c r="G169" s="1166" t="s">
        <v>315</v>
      </c>
      <c r="H169" s="1009"/>
      <c r="I169" s="1166" t="s">
        <v>341</v>
      </c>
      <c r="J169" s="1009"/>
      <c r="K169" s="1009"/>
      <c r="L169" s="1166" t="s">
        <v>314</v>
      </c>
      <c r="M169" s="1009"/>
      <c r="N169" s="1009"/>
      <c r="O169" s="1166"/>
      <c r="P169" s="1009"/>
      <c r="Q169" s="1166"/>
      <c r="R169" s="1009"/>
      <c r="S169" s="1167" t="s">
        <v>110</v>
      </c>
      <c r="T169" s="1009"/>
      <c r="U169" s="1009"/>
      <c r="V169" s="1009"/>
      <c r="W169" s="1009"/>
      <c r="X169" s="1009"/>
      <c r="Y169" s="1009"/>
      <c r="Z169" s="1009"/>
      <c r="AA169" s="1166" t="s">
        <v>305</v>
      </c>
      <c r="AB169" s="1009"/>
      <c r="AC169" s="1009"/>
      <c r="AD169" s="1009"/>
      <c r="AE169" s="1009"/>
      <c r="AF169" s="1166" t="s">
        <v>306</v>
      </c>
      <c r="AG169" s="1009"/>
      <c r="AH169" s="1009"/>
      <c r="AI169" s="531" t="s">
        <v>85</v>
      </c>
      <c r="AJ169" s="1168" t="s">
        <v>307</v>
      </c>
      <c r="AK169" s="1009"/>
      <c r="AL169" s="1009"/>
      <c r="AM169" s="1009"/>
      <c r="AN169" s="1009"/>
      <c r="AO169" s="1009"/>
      <c r="AP169" s="530">
        <v>12000000</v>
      </c>
      <c r="AQ169" s="590">
        <v>0</v>
      </c>
      <c r="AR169" s="530">
        <v>12000000</v>
      </c>
      <c r="AS169" s="529">
        <v>0</v>
      </c>
      <c r="AT169" s="590">
        <v>0</v>
      </c>
      <c r="AU169" s="529">
        <v>0</v>
      </c>
      <c r="AV169" s="590">
        <v>0</v>
      </c>
      <c r="AW169" s="529">
        <v>0</v>
      </c>
      <c r="AX169" s="590">
        <v>0</v>
      </c>
      <c r="AY169" s="529">
        <v>0</v>
      </c>
      <c r="AZ169" s="529">
        <v>0</v>
      </c>
      <c r="BA169" s="529">
        <v>0</v>
      </c>
      <c r="BB169" s="529">
        <v>0</v>
      </c>
    </row>
    <row r="170" spans="1:54" hidden="1" x14ac:dyDescent="0.25">
      <c r="A170" s="1166" t="s">
        <v>34</v>
      </c>
      <c r="B170" s="1009"/>
      <c r="C170" s="1166" t="s">
        <v>314</v>
      </c>
      <c r="D170" s="1009"/>
      <c r="E170" s="1166" t="s">
        <v>312</v>
      </c>
      <c r="F170" s="1009"/>
      <c r="G170" s="1166" t="s">
        <v>315</v>
      </c>
      <c r="H170" s="1009"/>
      <c r="I170" s="1166" t="s">
        <v>341</v>
      </c>
      <c r="J170" s="1009"/>
      <c r="K170" s="1009"/>
      <c r="L170" s="1166" t="s">
        <v>314</v>
      </c>
      <c r="M170" s="1009"/>
      <c r="N170" s="1009"/>
      <c r="O170" s="1166"/>
      <c r="P170" s="1009"/>
      <c r="Q170" s="1166"/>
      <c r="R170" s="1009"/>
      <c r="S170" s="1167" t="s">
        <v>110</v>
      </c>
      <c r="T170" s="1009"/>
      <c r="U170" s="1009"/>
      <c r="V170" s="1009"/>
      <c r="W170" s="1009"/>
      <c r="X170" s="1009"/>
      <c r="Y170" s="1009"/>
      <c r="Z170" s="1009"/>
      <c r="AA170" s="1166" t="s">
        <v>305</v>
      </c>
      <c r="AB170" s="1009"/>
      <c r="AC170" s="1009"/>
      <c r="AD170" s="1009"/>
      <c r="AE170" s="1009"/>
      <c r="AF170" s="1166" t="s">
        <v>306</v>
      </c>
      <c r="AG170" s="1009"/>
      <c r="AH170" s="1009"/>
      <c r="AI170" s="531" t="s">
        <v>335</v>
      </c>
      <c r="AJ170" s="1168" t="s">
        <v>353</v>
      </c>
      <c r="AK170" s="1009"/>
      <c r="AL170" s="1009"/>
      <c r="AM170" s="1009"/>
      <c r="AN170" s="1009"/>
      <c r="AO170" s="1009"/>
      <c r="AP170" s="530">
        <v>116000000</v>
      </c>
      <c r="AQ170" s="590">
        <v>0</v>
      </c>
      <c r="AR170" s="530">
        <v>116000000</v>
      </c>
      <c r="AS170" s="529">
        <v>0</v>
      </c>
      <c r="AT170" s="590">
        <v>0</v>
      </c>
      <c r="AU170" s="529">
        <v>0</v>
      </c>
      <c r="AV170" s="590">
        <v>0</v>
      </c>
      <c r="AW170" s="529">
        <v>0</v>
      </c>
      <c r="AX170" s="590">
        <v>0</v>
      </c>
      <c r="AY170" s="529">
        <v>0</v>
      </c>
      <c r="AZ170" s="529">
        <v>0</v>
      </c>
      <c r="BA170" s="529">
        <v>0</v>
      </c>
      <c r="BB170" s="529">
        <v>0</v>
      </c>
    </row>
    <row r="171" spans="1:54" hidden="1" x14ac:dyDescent="0.25">
      <c r="A171" s="1166" t="s">
        <v>34</v>
      </c>
      <c r="B171" s="1009"/>
      <c r="C171" s="1166" t="s">
        <v>314</v>
      </c>
      <c r="D171" s="1009"/>
      <c r="E171" s="1166" t="s">
        <v>312</v>
      </c>
      <c r="F171" s="1009"/>
      <c r="G171" s="1166" t="s">
        <v>315</v>
      </c>
      <c r="H171" s="1009"/>
      <c r="I171" s="1166" t="s">
        <v>341</v>
      </c>
      <c r="J171" s="1009"/>
      <c r="K171" s="1009"/>
      <c r="L171" s="1166" t="s">
        <v>316</v>
      </c>
      <c r="M171" s="1009"/>
      <c r="N171" s="1009"/>
      <c r="O171" s="1166"/>
      <c r="P171" s="1009"/>
      <c r="Q171" s="1166"/>
      <c r="R171" s="1009"/>
      <c r="S171" s="1167" t="s">
        <v>111</v>
      </c>
      <c r="T171" s="1009"/>
      <c r="U171" s="1009"/>
      <c r="V171" s="1009"/>
      <c r="W171" s="1009"/>
      <c r="X171" s="1009"/>
      <c r="Y171" s="1009"/>
      <c r="Z171" s="1009"/>
      <c r="AA171" s="1166" t="s">
        <v>305</v>
      </c>
      <c r="AB171" s="1009"/>
      <c r="AC171" s="1009"/>
      <c r="AD171" s="1009"/>
      <c r="AE171" s="1009"/>
      <c r="AF171" s="1166" t="s">
        <v>306</v>
      </c>
      <c r="AG171" s="1009"/>
      <c r="AH171" s="1009"/>
      <c r="AI171" s="531" t="s">
        <v>85</v>
      </c>
      <c r="AJ171" s="1168" t="s">
        <v>307</v>
      </c>
      <c r="AK171" s="1009"/>
      <c r="AL171" s="1009"/>
      <c r="AM171" s="1009"/>
      <c r="AN171" s="1009"/>
      <c r="AO171" s="1009"/>
      <c r="AP171" s="530">
        <v>5000000</v>
      </c>
      <c r="AQ171" s="590">
        <v>0</v>
      </c>
      <c r="AR171" s="530">
        <v>1384538</v>
      </c>
      <c r="AS171" s="529">
        <v>0</v>
      </c>
      <c r="AT171" s="590">
        <v>0</v>
      </c>
      <c r="AU171" s="529">
        <v>0</v>
      </c>
      <c r="AV171" s="590">
        <v>0</v>
      </c>
      <c r="AW171" s="529">
        <v>0</v>
      </c>
      <c r="AX171" s="590">
        <v>0</v>
      </c>
      <c r="AY171" s="529">
        <v>0</v>
      </c>
      <c r="AZ171" s="529">
        <v>0</v>
      </c>
      <c r="BA171" s="529">
        <v>0</v>
      </c>
      <c r="BB171" s="529">
        <v>0</v>
      </c>
    </row>
    <row r="172" spans="1:54" hidden="1" x14ac:dyDescent="0.25">
      <c r="A172" s="1166" t="s">
        <v>34</v>
      </c>
      <c r="B172" s="1009"/>
      <c r="C172" s="1166" t="s">
        <v>314</v>
      </c>
      <c r="D172" s="1009"/>
      <c r="E172" s="1166" t="s">
        <v>312</v>
      </c>
      <c r="F172" s="1009"/>
      <c r="G172" s="1166" t="s">
        <v>315</v>
      </c>
      <c r="H172" s="1009"/>
      <c r="I172" s="1166" t="s">
        <v>341</v>
      </c>
      <c r="J172" s="1009"/>
      <c r="K172" s="1009"/>
      <c r="L172" s="1166" t="s">
        <v>335</v>
      </c>
      <c r="M172" s="1009"/>
      <c r="N172" s="1009"/>
      <c r="O172" s="1166"/>
      <c r="P172" s="1009"/>
      <c r="Q172" s="1166"/>
      <c r="R172" s="1009"/>
      <c r="S172" s="1167" t="s">
        <v>109</v>
      </c>
      <c r="T172" s="1009"/>
      <c r="U172" s="1009"/>
      <c r="V172" s="1009"/>
      <c r="W172" s="1009"/>
      <c r="X172" s="1009"/>
      <c r="Y172" s="1009"/>
      <c r="Z172" s="1009"/>
      <c r="AA172" s="1166" t="s">
        <v>305</v>
      </c>
      <c r="AB172" s="1009"/>
      <c r="AC172" s="1009"/>
      <c r="AD172" s="1009"/>
      <c r="AE172" s="1009"/>
      <c r="AF172" s="1166" t="s">
        <v>306</v>
      </c>
      <c r="AG172" s="1009"/>
      <c r="AH172" s="1009"/>
      <c r="AI172" s="531" t="s">
        <v>85</v>
      </c>
      <c r="AJ172" s="1168" t="s">
        <v>307</v>
      </c>
      <c r="AK172" s="1009"/>
      <c r="AL172" s="1009"/>
      <c r="AM172" s="1009"/>
      <c r="AN172" s="1009"/>
      <c r="AO172" s="1009"/>
      <c r="AP172" s="530">
        <v>340000000</v>
      </c>
      <c r="AQ172" s="590">
        <v>0</v>
      </c>
      <c r="AR172" s="530">
        <v>325000000</v>
      </c>
      <c r="AS172" s="529">
        <v>0</v>
      </c>
      <c r="AT172" s="590">
        <v>0</v>
      </c>
      <c r="AU172" s="529">
        <v>0</v>
      </c>
      <c r="AV172" s="590">
        <v>0</v>
      </c>
      <c r="AW172" s="529">
        <v>0</v>
      </c>
      <c r="AX172" s="590">
        <v>0</v>
      </c>
      <c r="AY172" s="529">
        <v>0</v>
      </c>
      <c r="AZ172" s="529">
        <v>0</v>
      </c>
      <c r="BA172" s="529">
        <v>0</v>
      </c>
      <c r="BB172" s="529">
        <v>0</v>
      </c>
    </row>
    <row r="173" spans="1:54" s="535" customFormat="1" hidden="1" x14ac:dyDescent="0.25">
      <c r="A173" s="1138" t="s">
        <v>34</v>
      </c>
      <c r="B173" s="1139"/>
      <c r="C173" s="1138" t="s">
        <v>321</v>
      </c>
      <c r="D173" s="1139"/>
      <c r="E173" s="1138"/>
      <c r="F173" s="1139"/>
      <c r="G173" s="1138"/>
      <c r="H173" s="1139"/>
      <c r="I173" s="1138"/>
      <c r="J173" s="1139"/>
      <c r="K173" s="1139"/>
      <c r="L173" s="1138"/>
      <c r="M173" s="1139"/>
      <c r="N173" s="1139"/>
      <c r="O173" s="1138"/>
      <c r="P173" s="1139"/>
      <c r="Q173" s="1138"/>
      <c r="R173" s="1139"/>
      <c r="S173" s="1141" t="s">
        <v>26</v>
      </c>
      <c r="T173" s="1139"/>
      <c r="U173" s="1139"/>
      <c r="V173" s="1139"/>
      <c r="W173" s="1139"/>
      <c r="X173" s="1139"/>
      <c r="Y173" s="1139"/>
      <c r="Z173" s="1139"/>
      <c r="AA173" s="1138" t="s">
        <v>305</v>
      </c>
      <c r="AB173" s="1139"/>
      <c r="AC173" s="1139"/>
      <c r="AD173" s="1139"/>
      <c r="AE173" s="1139"/>
      <c r="AF173" s="1138" t="s">
        <v>306</v>
      </c>
      <c r="AG173" s="1139"/>
      <c r="AH173" s="1139"/>
      <c r="AI173" s="538" t="s">
        <v>85</v>
      </c>
      <c r="AJ173" s="1140" t="s">
        <v>307</v>
      </c>
      <c r="AK173" s="1139"/>
      <c r="AL173" s="1139"/>
      <c r="AM173" s="1139"/>
      <c r="AN173" s="1139"/>
      <c r="AO173" s="1139"/>
      <c r="AP173" s="537">
        <v>212324200000</v>
      </c>
      <c r="AQ173" s="588">
        <v>409464151</v>
      </c>
      <c r="AR173" s="537">
        <v>9263235849</v>
      </c>
      <c r="AS173" s="537">
        <v>-420000000</v>
      </c>
      <c r="AT173" s="588">
        <v>2209042327</v>
      </c>
      <c r="AU173" s="537">
        <v>-1799578176</v>
      </c>
      <c r="AV173" s="588">
        <v>16140256074</v>
      </c>
      <c r="AW173" s="537">
        <v>-13931213747</v>
      </c>
      <c r="AX173" s="588">
        <v>15771540468</v>
      </c>
      <c r="AY173" s="537">
        <v>368715606</v>
      </c>
      <c r="AZ173" s="537">
        <v>15771540468</v>
      </c>
      <c r="BA173" s="536">
        <v>0</v>
      </c>
      <c r="BB173" s="537">
        <v>181183</v>
      </c>
    </row>
    <row r="174" spans="1:54" s="535" customFormat="1" hidden="1" x14ac:dyDescent="0.25">
      <c r="A174" s="1138" t="s">
        <v>34</v>
      </c>
      <c r="B174" s="1139"/>
      <c r="C174" s="1138" t="s">
        <v>321</v>
      </c>
      <c r="D174" s="1139"/>
      <c r="E174" s="1138"/>
      <c r="F174" s="1139"/>
      <c r="G174" s="1138"/>
      <c r="H174" s="1139"/>
      <c r="I174" s="1138"/>
      <c r="J174" s="1139"/>
      <c r="K174" s="1139"/>
      <c r="L174" s="1138"/>
      <c r="M174" s="1139"/>
      <c r="N174" s="1139"/>
      <c r="O174" s="1138"/>
      <c r="P174" s="1139"/>
      <c r="Q174" s="1138"/>
      <c r="R174" s="1139"/>
      <c r="S174" s="1141" t="s">
        <v>26</v>
      </c>
      <c r="T174" s="1139"/>
      <c r="U174" s="1139"/>
      <c r="V174" s="1139"/>
      <c r="W174" s="1139"/>
      <c r="X174" s="1139"/>
      <c r="Y174" s="1139"/>
      <c r="Z174" s="1139"/>
      <c r="AA174" s="1138" t="s">
        <v>305</v>
      </c>
      <c r="AB174" s="1139"/>
      <c r="AC174" s="1139"/>
      <c r="AD174" s="1139"/>
      <c r="AE174" s="1139"/>
      <c r="AF174" s="1138" t="s">
        <v>308</v>
      </c>
      <c r="AG174" s="1139"/>
      <c r="AH174" s="1139"/>
      <c r="AI174" s="538" t="s">
        <v>100</v>
      </c>
      <c r="AJ174" s="1140" t="s">
        <v>309</v>
      </c>
      <c r="AK174" s="1139"/>
      <c r="AL174" s="1139"/>
      <c r="AM174" s="1139"/>
      <c r="AN174" s="1139"/>
      <c r="AO174" s="1139"/>
      <c r="AP174" s="537">
        <v>519000000</v>
      </c>
      <c r="AQ174" s="593">
        <v>0</v>
      </c>
      <c r="AR174" s="537">
        <v>519000000</v>
      </c>
      <c r="AS174" s="536">
        <v>0</v>
      </c>
      <c r="AT174" s="593">
        <v>0</v>
      </c>
      <c r="AU174" s="536">
        <v>0</v>
      </c>
      <c r="AV174" s="593">
        <v>0</v>
      </c>
      <c r="AW174" s="536">
        <v>0</v>
      </c>
      <c r="AX174" s="593">
        <v>0</v>
      </c>
      <c r="AY174" s="536">
        <v>0</v>
      </c>
      <c r="AZ174" s="536">
        <v>0</v>
      </c>
      <c r="BA174" s="536">
        <v>0</v>
      </c>
      <c r="BB174" s="536">
        <v>0</v>
      </c>
    </row>
    <row r="175" spans="1:54" s="535" customFormat="1" hidden="1" x14ac:dyDescent="0.25">
      <c r="A175" s="1138" t="s">
        <v>34</v>
      </c>
      <c r="B175" s="1139"/>
      <c r="C175" s="1138" t="s">
        <v>321</v>
      </c>
      <c r="D175" s="1139"/>
      <c r="E175" s="1138"/>
      <c r="F175" s="1139"/>
      <c r="G175" s="1138"/>
      <c r="H175" s="1139"/>
      <c r="I175" s="1138"/>
      <c r="J175" s="1139"/>
      <c r="K175" s="1139"/>
      <c r="L175" s="1138"/>
      <c r="M175" s="1139"/>
      <c r="N175" s="1139"/>
      <c r="O175" s="1138"/>
      <c r="P175" s="1139"/>
      <c r="Q175" s="1138"/>
      <c r="R175" s="1139"/>
      <c r="S175" s="1141" t="s">
        <v>26</v>
      </c>
      <c r="T175" s="1139"/>
      <c r="U175" s="1139"/>
      <c r="V175" s="1139"/>
      <c r="W175" s="1139"/>
      <c r="X175" s="1139"/>
      <c r="Y175" s="1139"/>
      <c r="Z175" s="1139"/>
      <c r="AA175" s="1138" t="s">
        <v>305</v>
      </c>
      <c r="AB175" s="1139"/>
      <c r="AC175" s="1139"/>
      <c r="AD175" s="1139"/>
      <c r="AE175" s="1139"/>
      <c r="AF175" s="1138" t="s">
        <v>308</v>
      </c>
      <c r="AG175" s="1139"/>
      <c r="AH175" s="1139"/>
      <c r="AI175" s="538" t="s">
        <v>43</v>
      </c>
      <c r="AJ175" s="1140" t="s">
        <v>310</v>
      </c>
      <c r="AK175" s="1139"/>
      <c r="AL175" s="1139"/>
      <c r="AM175" s="1139"/>
      <c r="AN175" s="1139"/>
      <c r="AO175" s="1139"/>
      <c r="AP175" s="537">
        <v>66513900000</v>
      </c>
      <c r="AQ175" s="588">
        <v>383351860</v>
      </c>
      <c r="AR175" s="537">
        <v>50027245401</v>
      </c>
      <c r="AS175" s="536">
        <v>0</v>
      </c>
      <c r="AT175" s="588">
        <v>795844296</v>
      </c>
      <c r="AU175" s="537">
        <v>-412492436</v>
      </c>
      <c r="AV175" s="588">
        <v>1086745468</v>
      </c>
      <c r="AW175" s="537">
        <v>-290901172</v>
      </c>
      <c r="AX175" s="588">
        <v>777770556</v>
      </c>
      <c r="AY175" s="537">
        <v>308974912</v>
      </c>
      <c r="AZ175" s="537">
        <v>777770556</v>
      </c>
      <c r="BA175" s="536">
        <v>0</v>
      </c>
      <c r="BB175" s="536">
        <v>0</v>
      </c>
    </row>
    <row r="176" spans="1:54" hidden="1" x14ac:dyDescent="0.25">
      <c r="A176" s="1170" t="s">
        <v>34</v>
      </c>
      <c r="B176" s="1009"/>
      <c r="C176" s="1170" t="s">
        <v>321</v>
      </c>
      <c r="D176" s="1009"/>
      <c r="E176" s="1170" t="s">
        <v>314</v>
      </c>
      <c r="F176" s="1009"/>
      <c r="G176" s="1170"/>
      <c r="H176" s="1009"/>
      <c r="I176" s="1170"/>
      <c r="J176" s="1009"/>
      <c r="K176" s="1009"/>
      <c r="L176" s="1170"/>
      <c r="M176" s="1009"/>
      <c r="N176" s="1009"/>
      <c r="O176" s="1170"/>
      <c r="P176" s="1009"/>
      <c r="Q176" s="1170"/>
      <c r="R176" s="1009"/>
      <c r="S176" s="1169" t="s">
        <v>342</v>
      </c>
      <c r="T176" s="1009"/>
      <c r="U176" s="1009"/>
      <c r="V176" s="1009"/>
      <c r="W176" s="1009"/>
      <c r="X176" s="1009"/>
      <c r="Y176" s="1009"/>
      <c r="Z176" s="1009"/>
      <c r="AA176" s="1170" t="s">
        <v>305</v>
      </c>
      <c r="AB176" s="1009"/>
      <c r="AC176" s="1009"/>
      <c r="AD176" s="1009"/>
      <c r="AE176" s="1009"/>
      <c r="AF176" s="1170" t="s">
        <v>308</v>
      </c>
      <c r="AG176" s="1009"/>
      <c r="AH176" s="1009"/>
      <c r="AI176" s="534" t="s">
        <v>100</v>
      </c>
      <c r="AJ176" s="1171" t="s">
        <v>309</v>
      </c>
      <c r="AK176" s="1009"/>
      <c r="AL176" s="1009"/>
      <c r="AM176" s="1009"/>
      <c r="AN176" s="1009"/>
      <c r="AO176" s="1009"/>
      <c r="AP176" s="533">
        <v>519000000</v>
      </c>
      <c r="AQ176" s="587">
        <v>0</v>
      </c>
      <c r="AR176" s="533">
        <v>519000000</v>
      </c>
      <c r="AS176" s="532">
        <v>0</v>
      </c>
      <c r="AT176" s="587">
        <v>0</v>
      </c>
      <c r="AU176" s="532">
        <v>0</v>
      </c>
      <c r="AV176" s="587">
        <v>0</v>
      </c>
      <c r="AW176" s="532">
        <v>0</v>
      </c>
      <c r="AX176" s="587">
        <v>0</v>
      </c>
      <c r="AY176" s="532">
        <v>0</v>
      </c>
      <c r="AZ176" s="532">
        <v>0</v>
      </c>
      <c r="BA176" s="532">
        <v>0</v>
      </c>
      <c r="BB176" s="532">
        <v>0</v>
      </c>
    </row>
    <row r="177" spans="1:54" hidden="1" x14ac:dyDescent="0.25">
      <c r="A177" s="1170" t="s">
        <v>34</v>
      </c>
      <c r="B177" s="1009"/>
      <c r="C177" s="1170" t="s">
        <v>321</v>
      </c>
      <c r="D177" s="1009"/>
      <c r="E177" s="1170" t="s">
        <v>314</v>
      </c>
      <c r="F177" s="1009"/>
      <c r="G177" s="1170" t="s">
        <v>311</v>
      </c>
      <c r="H177" s="1009"/>
      <c r="I177" s="1170"/>
      <c r="J177" s="1009"/>
      <c r="K177" s="1009"/>
      <c r="L177" s="1170"/>
      <c r="M177" s="1009"/>
      <c r="N177" s="1009"/>
      <c r="O177" s="1170"/>
      <c r="P177" s="1009"/>
      <c r="Q177" s="1170"/>
      <c r="R177" s="1009"/>
      <c r="S177" s="1169" t="s">
        <v>343</v>
      </c>
      <c r="T177" s="1009"/>
      <c r="U177" s="1009"/>
      <c r="V177" s="1009"/>
      <c r="W177" s="1009"/>
      <c r="X177" s="1009"/>
      <c r="Y177" s="1009"/>
      <c r="Z177" s="1009"/>
      <c r="AA177" s="1170" t="s">
        <v>305</v>
      </c>
      <c r="AB177" s="1009"/>
      <c r="AC177" s="1009"/>
      <c r="AD177" s="1009"/>
      <c r="AE177" s="1009"/>
      <c r="AF177" s="1170" t="s">
        <v>308</v>
      </c>
      <c r="AG177" s="1009"/>
      <c r="AH177" s="1009"/>
      <c r="AI177" s="534" t="s">
        <v>100</v>
      </c>
      <c r="AJ177" s="1171" t="s">
        <v>309</v>
      </c>
      <c r="AK177" s="1009"/>
      <c r="AL177" s="1009"/>
      <c r="AM177" s="1009"/>
      <c r="AN177" s="1009"/>
      <c r="AO177" s="1009"/>
      <c r="AP177" s="533">
        <v>519000000</v>
      </c>
      <c r="AQ177" s="587">
        <v>0</v>
      </c>
      <c r="AR177" s="533">
        <v>519000000</v>
      </c>
      <c r="AS177" s="532">
        <v>0</v>
      </c>
      <c r="AT177" s="587">
        <v>0</v>
      </c>
      <c r="AU177" s="532">
        <v>0</v>
      </c>
      <c r="AV177" s="587">
        <v>0</v>
      </c>
      <c r="AW177" s="532">
        <v>0</v>
      </c>
      <c r="AX177" s="587">
        <v>0</v>
      </c>
      <c r="AY177" s="532">
        <v>0</v>
      </c>
      <c r="AZ177" s="532">
        <v>0</v>
      </c>
      <c r="BA177" s="532">
        <v>0</v>
      </c>
      <c r="BB177" s="532">
        <v>0</v>
      </c>
    </row>
    <row r="178" spans="1:54" hidden="1" x14ac:dyDescent="0.25">
      <c r="A178" s="1166" t="s">
        <v>34</v>
      </c>
      <c r="B178" s="1009"/>
      <c r="C178" s="1166" t="s">
        <v>321</v>
      </c>
      <c r="D178" s="1009"/>
      <c r="E178" s="1166" t="s">
        <v>314</v>
      </c>
      <c r="F178" s="1009"/>
      <c r="G178" s="1166" t="s">
        <v>311</v>
      </c>
      <c r="H178" s="1009"/>
      <c r="I178" s="1166" t="s">
        <v>311</v>
      </c>
      <c r="J178" s="1009"/>
      <c r="K178" s="1009"/>
      <c r="L178" s="1166"/>
      <c r="M178" s="1009"/>
      <c r="N178" s="1009"/>
      <c r="O178" s="1166"/>
      <c r="P178" s="1009"/>
      <c r="Q178" s="1166"/>
      <c r="R178" s="1009"/>
      <c r="S178" s="1167" t="s">
        <v>112</v>
      </c>
      <c r="T178" s="1009"/>
      <c r="U178" s="1009"/>
      <c r="V178" s="1009"/>
      <c r="W178" s="1009"/>
      <c r="X178" s="1009"/>
      <c r="Y178" s="1009"/>
      <c r="Z178" s="1009"/>
      <c r="AA178" s="1166" t="s">
        <v>305</v>
      </c>
      <c r="AB178" s="1009"/>
      <c r="AC178" s="1009"/>
      <c r="AD178" s="1009"/>
      <c r="AE178" s="1009"/>
      <c r="AF178" s="1166" t="s">
        <v>308</v>
      </c>
      <c r="AG178" s="1009"/>
      <c r="AH178" s="1009"/>
      <c r="AI178" s="531" t="s">
        <v>100</v>
      </c>
      <c r="AJ178" s="1168" t="s">
        <v>309</v>
      </c>
      <c r="AK178" s="1009"/>
      <c r="AL178" s="1009"/>
      <c r="AM178" s="1009"/>
      <c r="AN178" s="1009"/>
      <c r="AO178" s="1009"/>
      <c r="AP178" s="530">
        <v>519000000</v>
      </c>
      <c r="AQ178" s="590">
        <v>0</v>
      </c>
      <c r="AR178" s="530">
        <v>519000000</v>
      </c>
      <c r="AS178" s="529">
        <v>0</v>
      </c>
      <c r="AT178" s="590">
        <v>0</v>
      </c>
      <c r="AU178" s="529">
        <v>0</v>
      </c>
      <c r="AV178" s="590">
        <v>0</v>
      </c>
      <c r="AW178" s="529">
        <v>0</v>
      </c>
      <c r="AX178" s="590">
        <v>0</v>
      </c>
      <c r="AY178" s="529">
        <v>0</v>
      </c>
      <c r="AZ178" s="529">
        <v>0</v>
      </c>
      <c r="BA178" s="529">
        <v>0</v>
      </c>
      <c r="BB178" s="529">
        <v>0</v>
      </c>
    </row>
    <row r="179" spans="1:54" hidden="1" x14ac:dyDescent="0.25">
      <c r="A179" s="1170" t="s">
        <v>34</v>
      </c>
      <c r="B179" s="1009"/>
      <c r="C179" s="1170" t="s">
        <v>321</v>
      </c>
      <c r="D179" s="1009"/>
      <c r="E179" s="1170" t="s">
        <v>316</v>
      </c>
      <c r="F179" s="1009"/>
      <c r="G179" s="1170"/>
      <c r="H179" s="1009"/>
      <c r="I179" s="1170"/>
      <c r="J179" s="1009"/>
      <c r="K179" s="1009"/>
      <c r="L179" s="1170"/>
      <c r="M179" s="1009"/>
      <c r="N179" s="1009"/>
      <c r="O179" s="1170"/>
      <c r="P179" s="1009"/>
      <c r="Q179" s="1170"/>
      <c r="R179" s="1009"/>
      <c r="S179" s="1169" t="s">
        <v>344</v>
      </c>
      <c r="T179" s="1009"/>
      <c r="U179" s="1009"/>
      <c r="V179" s="1009"/>
      <c r="W179" s="1009"/>
      <c r="X179" s="1009"/>
      <c r="Y179" s="1009"/>
      <c r="Z179" s="1009"/>
      <c r="AA179" s="1170" t="s">
        <v>305</v>
      </c>
      <c r="AB179" s="1009"/>
      <c r="AC179" s="1009"/>
      <c r="AD179" s="1009"/>
      <c r="AE179" s="1009"/>
      <c r="AF179" s="1170" t="s">
        <v>306</v>
      </c>
      <c r="AG179" s="1009"/>
      <c r="AH179" s="1009"/>
      <c r="AI179" s="534" t="s">
        <v>85</v>
      </c>
      <c r="AJ179" s="1171" t="s">
        <v>307</v>
      </c>
      <c r="AK179" s="1009"/>
      <c r="AL179" s="1009"/>
      <c r="AM179" s="1009"/>
      <c r="AN179" s="1009"/>
      <c r="AO179" s="1009"/>
      <c r="AP179" s="533">
        <v>606200000</v>
      </c>
      <c r="AQ179" s="587">
        <v>0</v>
      </c>
      <c r="AR179" s="533">
        <v>186200000</v>
      </c>
      <c r="AS179" s="533">
        <v>-420000000</v>
      </c>
      <c r="AT179" s="587">
        <v>0</v>
      </c>
      <c r="AU179" s="532">
        <v>0</v>
      </c>
      <c r="AV179" s="587">
        <v>0</v>
      </c>
      <c r="AW179" s="532">
        <v>0</v>
      </c>
      <c r="AX179" s="587">
        <v>0</v>
      </c>
      <c r="AY179" s="532">
        <v>0</v>
      </c>
      <c r="AZ179" s="532">
        <v>0</v>
      </c>
      <c r="BA179" s="532">
        <v>0</v>
      </c>
      <c r="BB179" s="532">
        <v>0</v>
      </c>
    </row>
    <row r="180" spans="1:54" hidden="1" x14ac:dyDescent="0.25">
      <c r="A180" s="1170" t="s">
        <v>34</v>
      </c>
      <c r="B180" s="1009"/>
      <c r="C180" s="1170" t="s">
        <v>321</v>
      </c>
      <c r="D180" s="1009"/>
      <c r="E180" s="1170" t="s">
        <v>316</v>
      </c>
      <c r="F180" s="1009"/>
      <c r="G180" s="1170" t="s">
        <v>321</v>
      </c>
      <c r="H180" s="1009"/>
      <c r="I180" s="1170"/>
      <c r="J180" s="1009"/>
      <c r="K180" s="1009"/>
      <c r="L180" s="1170"/>
      <c r="M180" s="1009"/>
      <c r="N180" s="1009"/>
      <c r="O180" s="1170"/>
      <c r="P180" s="1009"/>
      <c r="Q180" s="1170"/>
      <c r="R180" s="1009"/>
      <c r="S180" s="1169" t="s">
        <v>345</v>
      </c>
      <c r="T180" s="1009"/>
      <c r="U180" s="1009"/>
      <c r="V180" s="1009"/>
      <c r="W180" s="1009"/>
      <c r="X180" s="1009"/>
      <c r="Y180" s="1009"/>
      <c r="Z180" s="1009"/>
      <c r="AA180" s="1170" t="s">
        <v>305</v>
      </c>
      <c r="AB180" s="1009"/>
      <c r="AC180" s="1009"/>
      <c r="AD180" s="1009"/>
      <c r="AE180" s="1009"/>
      <c r="AF180" s="1170" t="s">
        <v>306</v>
      </c>
      <c r="AG180" s="1009"/>
      <c r="AH180" s="1009"/>
      <c r="AI180" s="534" t="s">
        <v>85</v>
      </c>
      <c r="AJ180" s="1171" t="s">
        <v>307</v>
      </c>
      <c r="AK180" s="1009"/>
      <c r="AL180" s="1009"/>
      <c r="AM180" s="1009"/>
      <c r="AN180" s="1009"/>
      <c r="AO180" s="1009"/>
      <c r="AP180" s="533">
        <v>606200000</v>
      </c>
      <c r="AQ180" s="587">
        <v>0</v>
      </c>
      <c r="AR180" s="533">
        <v>186200000</v>
      </c>
      <c r="AS180" s="533">
        <v>-420000000</v>
      </c>
      <c r="AT180" s="587">
        <v>0</v>
      </c>
      <c r="AU180" s="532">
        <v>0</v>
      </c>
      <c r="AV180" s="587">
        <v>0</v>
      </c>
      <c r="AW180" s="532">
        <v>0</v>
      </c>
      <c r="AX180" s="587">
        <v>0</v>
      </c>
      <c r="AY180" s="532">
        <v>0</v>
      </c>
      <c r="AZ180" s="532">
        <v>0</v>
      </c>
      <c r="BA180" s="532">
        <v>0</v>
      </c>
      <c r="BB180" s="532">
        <v>0</v>
      </c>
    </row>
    <row r="181" spans="1:54" hidden="1" x14ac:dyDescent="0.25">
      <c r="A181" s="1166" t="s">
        <v>34</v>
      </c>
      <c r="B181" s="1009"/>
      <c r="C181" s="1166" t="s">
        <v>321</v>
      </c>
      <c r="D181" s="1009"/>
      <c r="E181" s="1166" t="s">
        <v>316</v>
      </c>
      <c r="F181" s="1009"/>
      <c r="G181" s="1166" t="s">
        <v>321</v>
      </c>
      <c r="H181" s="1009"/>
      <c r="I181" s="1166" t="s">
        <v>346</v>
      </c>
      <c r="J181" s="1009"/>
      <c r="K181" s="1009"/>
      <c r="L181" s="1166"/>
      <c r="M181" s="1009"/>
      <c r="N181" s="1009"/>
      <c r="O181" s="1166"/>
      <c r="P181" s="1009"/>
      <c r="Q181" s="1166"/>
      <c r="R181" s="1009"/>
      <c r="S181" s="1167" t="s">
        <v>113</v>
      </c>
      <c r="T181" s="1009"/>
      <c r="U181" s="1009"/>
      <c r="V181" s="1009"/>
      <c r="W181" s="1009"/>
      <c r="X181" s="1009"/>
      <c r="Y181" s="1009"/>
      <c r="Z181" s="1009"/>
      <c r="AA181" s="1166" t="s">
        <v>305</v>
      </c>
      <c r="AB181" s="1009"/>
      <c r="AC181" s="1009"/>
      <c r="AD181" s="1009"/>
      <c r="AE181" s="1009"/>
      <c r="AF181" s="1166" t="s">
        <v>306</v>
      </c>
      <c r="AG181" s="1009"/>
      <c r="AH181" s="1009"/>
      <c r="AI181" s="531" t="s">
        <v>85</v>
      </c>
      <c r="AJ181" s="1168" t="s">
        <v>307</v>
      </c>
      <c r="AK181" s="1009"/>
      <c r="AL181" s="1009"/>
      <c r="AM181" s="1009"/>
      <c r="AN181" s="1009"/>
      <c r="AO181" s="1009"/>
      <c r="AP181" s="530">
        <v>606200000</v>
      </c>
      <c r="AQ181" s="590">
        <v>0</v>
      </c>
      <c r="AR181" s="530">
        <v>186200000</v>
      </c>
      <c r="AS181" s="530">
        <v>-420000000</v>
      </c>
      <c r="AT181" s="590">
        <v>0</v>
      </c>
      <c r="AU181" s="529">
        <v>0</v>
      </c>
      <c r="AV181" s="590">
        <v>0</v>
      </c>
      <c r="AW181" s="529">
        <v>0</v>
      </c>
      <c r="AX181" s="590">
        <v>0</v>
      </c>
      <c r="AY181" s="529">
        <v>0</v>
      </c>
      <c r="AZ181" s="529">
        <v>0</v>
      </c>
      <c r="BA181" s="529">
        <v>0</v>
      </c>
      <c r="BB181" s="529">
        <v>0</v>
      </c>
    </row>
    <row r="182" spans="1:54" hidden="1" x14ac:dyDescent="0.25">
      <c r="A182" s="1170" t="s">
        <v>34</v>
      </c>
      <c r="B182" s="1009"/>
      <c r="C182" s="1170" t="s">
        <v>321</v>
      </c>
      <c r="D182" s="1009"/>
      <c r="E182" s="1170" t="s">
        <v>324</v>
      </c>
      <c r="F182" s="1009"/>
      <c r="G182" s="1170"/>
      <c r="H182" s="1009"/>
      <c r="I182" s="1170"/>
      <c r="J182" s="1009"/>
      <c r="K182" s="1009"/>
      <c r="L182" s="1170"/>
      <c r="M182" s="1009"/>
      <c r="N182" s="1009"/>
      <c r="O182" s="1170"/>
      <c r="P182" s="1009"/>
      <c r="Q182" s="1170"/>
      <c r="R182" s="1009"/>
      <c r="S182" s="1169" t="s">
        <v>347</v>
      </c>
      <c r="T182" s="1009"/>
      <c r="U182" s="1009"/>
      <c r="V182" s="1009"/>
      <c r="W182" s="1009"/>
      <c r="X182" s="1009"/>
      <c r="Y182" s="1009"/>
      <c r="Z182" s="1009"/>
      <c r="AA182" s="1170" t="s">
        <v>305</v>
      </c>
      <c r="AB182" s="1009"/>
      <c r="AC182" s="1009"/>
      <c r="AD182" s="1009"/>
      <c r="AE182" s="1009"/>
      <c r="AF182" s="1170" t="s">
        <v>306</v>
      </c>
      <c r="AG182" s="1009"/>
      <c r="AH182" s="1009"/>
      <c r="AI182" s="534" t="s">
        <v>85</v>
      </c>
      <c r="AJ182" s="1171" t="s">
        <v>307</v>
      </c>
      <c r="AK182" s="1009"/>
      <c r="AL182" s="1009"/>
      <c r="AM182" s="1009"/>
      <c r="AN182" s="1009"/>
      <c r="AO182" s="1009"/>
      <c r="AP182" s="533">
        <v>211718000000</v>
      </c>
      <c r="AQ182" s="586">
        <v>409464151</v>
      </c>
      <c r="AR182" s="533">
        <v>9077035849</v>
      </c>
      <c r="AS182" s="532">
        <v>0</v>
      </c>
      <c r="AT182" s="586">
        <v>2209042327</v>
      </c>
      <c r="AU182" s="533">
        <v>-1799578176</v>
      </c>
      <c r="AV182" s="586">
        <v>16140256074</v>
      </c>
      <c r="AW182" s="533">
        <v>-13931213747</v>
      </c>
      <c r="AX182" s="586">
        <v>15771540468</v>
      </c>
      <c r="AY182" s="533">
        <v>368715606</v>
      </c>
      <c r="AZ182" s="533">
        <v>15771540468</v>
      </c>
      <c r="BA182" s="532">
        <v>0</v>
      </c>
      <c r="BB182" s="533">
        <v>181183</v>
      </c>
    </row>
    <row r="183" spans="1:54" hidden="1" x14ac:dyDescent="0.25">
      <c r="A183" s="1170" t="s">
        <v>34</v>
      </c>
      <c r="B183" s="1009"/>
      <c r="C183" s="1170" t="s">
        <v>321</v>
      </c>
      <c r="D183" s="1009"/>
      <c r="E183" s="1170" t="s">
        <v>324</v>
      </c>
      <c r="F183" s="1009"/>
      <c r="G183" s="1170"/>
      <c r="H183" s="1009"/>
      <c r="I183" s="1170"/>
      <c r="J183" s="1009"/>
      <c r="K183" s="1009"/>
      <c r="L183" s="1170"/>
      <c r="M183" s="1009"/>
      <c r="N183" s="1009"/>
      <c r="O183" s="1170"/>
      <c r="P183" s="1009"/>
      <c r="Q183" s="1170"/>
      <c r="R183" s="1009"/>
      <c r="S183" s="1169" t="s">
        <v>347</v>
      </c>
      <c r="T183" s="1009"/>
      <c r="U183" s="1009"/>
      <c r="V183" s="1009"/>
      <c r="W183" s="1009"/>
      <c r="X183" s="1009"/>
      <c r="Y183" s="1009"/>
      <c r="Z183" s="1009"/>
      <c r="AA183" s="1170" t="s">
        <v>305</v>
      </c>
      <c r="AB183" s="1009"/>
      <c r="AC183" s="1009"/>
      <c r="AD183" s="1009"/>
      <c r="AE183" s="1009"/>
      <c r="AF183" s="1170" t="s">
        <v>308</v>
      </c>
      <c r="AG183" s="1009"/>
      <c r="AH183" s="1009"/>
      <c r="AI183" s="534" t="s">
        <v>43</v>
      </c>
      <c r="AJ183" s="1171" t="s">
        <v>310</v>
      </c>
      <c r="AK183" s="1009"/>
      <c r="AL183" s="1009"/>
      <c r="AM183" s="1009"/>
      <c r="AN183" s="1009"/>
      <c r="AO183" s="1009"/>
      <c r="AP183" s="533">
        <v>66513900000</v>
      </c>
      <c r="AQ183" s="586">
        <v>383351860</v>
      </c>
      <c r="AR183" s="533">
        <v>50027245401</v>
      </c>
      <c r="AS183" s="532">
        <v>0</v>
      </c>
      <c r="AT183" s="586">
        <v>795844296</v>
      </c>
      <c r="AU183" s="533">
        <v>-412492436</v>
      </c>
      <c r="AV183" s="586">
        <v>1086745468</v>
      </c>
      <c r="AW183" s="533">
        <v>-290901172</v>
      </c>
      <c r="AX183" s="586">
        <v>777770556</v>
      </c>
      <c r="AY183" s="533">
        <v>308974912</v>
      </c>
      <c r="AZ183" s="533">
        <v>777770556</v>
      </c>
      <c r="BA183" s="532">
        <v>0</v>
      </c>
      <c r="BB183" s="532">
        <v>0</v>
      </c>
    </row>
    <row r="184" spans="1:54" hidden="1" x14ac:dyDescent="0.25">
      <c r="A184" s="1170" t="s">
        <v>34</v>
      </c>
      <c r="B184" s="1009"/>
      <c r="C184" s="1170" t="s">
        <v>321</v>
      </c>
      <c r="D184" s="1009"/>
      <c r="E184" s="1170" t="s">
        <v>324</v>
      </c>
      <c r="F184" s="1009"/>
      <c r="G184" s="1170" t="s">
        <v>311</v>
      </c>
      <c r="H184" s="1009"/>
      <c r="I184" s="1170"/>
      <c r="J184" s="1009"/>
      <c r="K184" s="1009"/>
      <c r="L184" s="1170"/>
      <c r="M184" s="1009"/>
      <c r="N184" s="1009"/>
      <c r="O184" s="1170"/>
      <c r="P184" s="1009"/>
      <c r="Q184" s="1170"/>
      <c r="R184" s="1009"/>
      <c r="S184" s="1169" t="s">
        <v>453</v>
      </c>
      <c r="T184" s="1009"/>
      <c r="U184" s="1009"/>
      <c r="V184" s="1009"/>
      <c r="W184" s="1009"/>
      <c r="X184" s="1009"/>
      <c r="Y184" s="1009"/>
      <c r="Z184" s="1009"/>
      <c r="AA184" s="1170" t="s">
        <v>305</v>
      </c>
      <c r="AB184" s="1009"/>
      <c r="AC184" s="1009"/>
      <c r="AD184" s="1009"/>
      <c r="AE184" s="1009"/>
      <c r="AF184" s="1170" t="s">
        <v>306</v>
      </c>
      <c r="AG184" s="1009"/>
      <c r="AH184" s="1009"/>
      <c r="AI184" s="534" t="s">
        <v>85</v>
      </c>
      <c r="AJ184" s="1171" t="s">
        <v>307</v>
      </c>
      <c r="AK184" s="1009"/>
      <c r="AL184" s="1009"/>
      <c r="AM184" s="1009"/>
      <c r="AN184" s="1009"/>
      <c r="AO184" s="1009"/>
      <c r="AP184" s="533">
        <v>420000000</v>
      </c>
      <c r="AQ184" s="586">
        <v>401464151</v>
      </c>
      <c r="AR184" s="533">
        <v>18535849</v>
      </c>
      <c r="AS184" s="532">
        <v>0</v>
      </c>
      <c r="AT184" s="586">
        <v>401464151</v>
      </c>
      <c r="AU184" s="532">
        <v>0</v>
      </c>
      <c r="AV184" s="586">
        <v>401464151</v>
      </c>
      <c r="AW184" s="532">
        <v>0</v>
      </c>
      <c r="AX184" s="587">
        <v>0</v>
      </c>
      <c r="AY184" s="533">
        <v>401464151</v>
      </c>
      <c r="AZ184" s="532">
        <v>0</v>
      </c>
      <c r="BA184" s="532">
        <v>0</v>
      </c>
      <c r="BB184" s="532">
        <v>0</v>
      </c>
    </row>
    <row r="185" spans="1:54" hidden="1" x14ac:dyDescent="0.25">
      <c r="A185" s="1166" t="s">
        <v>34</v>
      </c>
      <c r="B185" s="1009"/>
      <c r="C185" s="1166" t="s">
        <v>321</v>
      </c>
      <c r="D185" s="1009"/>
      <c r="E185" s="1166" t="s">
        <v>324</v>
      </c>
      <c r="F185" s="1009"/>
      <c r="G185" s="1166" t="s">
        <v>311</v>
      </c>
      <c r="H185" s="1009"/>
      <c r="I185" s="1166" t="s">
        <v>311</v>
      </c>
      <c r="J185" s="1009"/>
      <c r="K185" s="1009"/>
      <c r="L185" s="1166"/>
      <c r="M185" s="1009"/>
      <c r="N185" s="1009"/>
      <c r="O185" s="1166"/>
      <c r="P185" s="1009"/>
      <c r="Q185" s="1166"/>
      <c r="R185" s="1009"/>
      <c r="S185" s="1167" t="s">
        <v>453</v>
      </c>
      <c r="T185" s="1009"/>
      <c r="U185" s="1009"/>
      <c r="V185" s="1009"/>
      <c r="W185" s="1009"/>
      <c r="X185" s="1009"/>
      <c r="Y185" s="1009"/>
      <c r="Z185" s="1009"/>
      <c r="AA185" s="1166" t="s">
        <v>305</v>
      </c>
      <c r="AB185" s="1009"/>
      <c r="AC185" s="1009"/>
      <c r="AD185" s="1009"/>
      <c r="AE185" s="1009"/>
      <c r="AF185" s="1166" t="s">
        <v>306</v>
      </c>
      <c r="AG185" s="1009"/>
      <c r="AH185" s="1009"/>
      <c r="AI185" s="531" t="s">
        <v>85</v>
      </c>
      <c r="AJ185" s="1168" t="s">
        <v>307</v>
      </c>
      <c r="AK185" s="1009"/>
      <c r="AL185" s="1009"/>
      <c r="AM185" s="1009"/>
      <c r="AN185" s="1009"/>
      <c r="AO185" s="1009"/>
      <c r="AP185" s="530">
        <v>420000000</v>
      </c>
      <c r="AQ185" s="589">
        <v>401464151</v>
      </c>
      <c r="AR185" s="530">
        <v>18535849</v>
      </c>
      <c r="AS185" s="529">
        <v>0</v>
      </c>
      <c r="AT185" s="589">
        <v>401464151</v>
      </c>
      <c r="AU185" s="529">
        <v>0</v>
      </c>
      <c r="AV185" s="589">
        <v>401464151</v>
      </c>
      <c r="AW185" s="529">
        <v>0</v>
      </c>
      <c r="AX185" s="590">
        <v>0</v>
      </c>
      <c r="AY185" s="530">
        <v>401464151</v>
      </c>
      <c r="AZ185" s="529">
        <v>0</v>
      </c>
      <c r="BA185" s="529">
        <v>0</v>
      </c>
      <c r="BB185" s="529">
        <v>0</v>
      </c>
    </row>
    <row r="186" spans="1:54" hidden="1" x14ac:dyDescent="0.25">
      <c r="A186" s="1166" t="s">
        <v>34</v>
      </c>
      <c r="B186" s="1009"/>
      <c r="C186" s="1166" t="s">
        <v>321</v>
      </c>
      <c r="D186" s="1009"/>
      <c r="E186" s="1166" t="s">
        <v>324</v>
      </c>
      <c r="F186" s="1009"/>
      <c r="G186" s="1166" t="s">
        <v>311</v>
      </c>
      <c r="H186" s="1009"/>
      <c r="I186" s="1166" t="s">
        <v>311</v>
      </c>
      <c r="J186" s="1009"/>
      <c r="K186" s="1009"/>
      <c r="L186" s="1166" t="s">
        <v>314</v>
      </c>
      <c r="M186" s="1009"/>
      <c r="N186" s="1009"/>
      <c r="O186" s="1166"/>
      <c r="P186" s="1009"/>
      <c r="Q186" s="1166"/>
      <c r="R186" s="1009"/>
      <c r="S186" s="1167" t="s">
        <v>454</v>
      </c>
      <c r="T186" s="1009"/>
      <c r="U186" s="1009"/>
      <c r="V186" s="1009"/>
      <c r="W186" s="1009"/>
      <c r="X186" s="1009"/>
      <c r="Y186" s="1009"/>
      <c r="Z186" s="1009"/>
      <c r="AA186" s="1166" t="s">
        <v>305</v>
      </c>
      <c r="AB186" s="1009"/>
      <c r="AC186" s="1009"/>
      <c r="AD186" s="1009"/>
      <c r="AE186" s="1009"/>
      <c r="AF186" s="1166" t="s">
        <v>306</v>
      </c>
      <c r="AG186" s="1009"/>
      <c r="AH186" s="1009"/>
      <c r="AI186" s="531" t="s">
        <v>85</v>
      </c>
      <c r="AJ186" s="1168" t="s">
        <v>307</v>
      </c>
      <c r="AK186" s="1009"/>
      <c r="AL186" s="1009"/>
      <c r="AM186" s="1009"/>
      <c r="AN186" s="1009"/>
      <c r="AO186" s="1009"/>
      <c r="AP186" s="530">
        <v>420000000</v>
      </c>
      <c r="AQ186" s="589">
        <v>401464151</v>
      </c>
      <c r="AR186" s="530">
        <v>18535849</v>
      </c>
      <c r="AS186" s="529">
        <v>0</v>
      </c>
      <c r="AT186" s="589">
        <v>401464151</v>
      </c>
      <c r="AU186" s="529">
        <v>0</v>
      </c>
      <c r="AV186" s="589">
        <v>401464151</v>
      </c>
      <c r="AW186" s="529">
        <v>0</v>
      </c>
      <c r="AX186" s="590">
        <v>0</v>
      </c>
      <c r="AY186" s="530">
        <v>401464151</v>
      </c>
      <c r="AZ186" s="529">
        <v>0</v>
      </c>
      <c r="BA186" s="529">
        <v>0</v>
      </c>
      <c r="BB186" s="529">
        <v>0</v>
      </c>
    </row>
    <row r="187" spans="1:54" hidden="1" x14ac:dyDescent="0.25">
      <c r="A187" s="1170" t="s">
        <v>34</v>
      </c>
      <c r="B187" s="1009"/>
      <c r="C187" s="1170" t="s">
        <v>321</v>
      </c>
      <c r="D187" s="1009"/>
      <c r="E187" s="1170" t="s">
        <v>324</v>
      </c>
      <c r="F187" s="1009"/>
      <c r="G187" s="1170" t="s">
        <v>321</v>
      </c>
      <c r="H187" s="1009"/>
      <c r="I187" s="1170"/>
      <c r="J187" s="1009"/>
      <c r="K187" s="1009"/>
      <c r="L187" s="1170"/>
      <c r="M187" s="1009"/>
      <c r="N187" s="1009"/>
      <c r="O187" s="1170"/>
      <c r="P187" s="1009"/>
      <c r="Q187" s="1170"/>
      <c r="R187" s="1009"/>
      <c r="S187" s="1169" t="s">
        <v>348</v>
      </c>
      <c r="T187" s="1009"/>
      <c r="U187" s="1009"/>
      <c r="V187" s="1009"/>
      <c r="W187" s="1009"/>
      <c r="X187" s="1009"/>
      <c r="Y187" s="1009"/>
      <c r="Z187" s="1009"/>
      <c r="AA187" s="1170" t="s">
        <v>305</v>
      </c>
      <c r="AB187" s="1009"/>
      <c r="AC187" s="1009"/>
      <c r="AD187" s="1009"/>
      <c r="AE187" s="1009"/>
      <c r="AF187" s="1170" t="s">
        <v>306</v>
      </c>
      <c r="AG187" s="1009"/>
      <c r="AH187" s="1009"/>
      <c r="AI187" s="534" t="s">
        <v>85</v>
      </c>
      <c r="AJ187" s="1171" t="s">
        <v>307</v>
      </c>
      <c r="AK187" s="1009"/>
      <c r="AL187" s="1009"/>
      <c r="AM187" s="1009"/>
      <c r="AN187" s="1009"/>
      <c r="AO187" s="1009"/>
      <c r="AP187" s="533">
        <v>211298000000</v>
      </c>
      <c r="AQ187" s="586">
        <v>8000000</v>
      </c>
      <c r="AR187" s="533">
        <v>9058500000</v>
      </c>
      <c r="AS187" s="532">
        <v>0</v>
      </c>
      <c r="AT187" s="586">
        <v>1807578176</v>
      </c>
      <c r="AU187" s="533">
        <v>-1799578176</v>
      </c>
      <c r="AV187" s="586">
        <v>15738791923</v>
      </c>
      <c r="AW187" s="533">
        <v>-13931213747</v>
      </c>
      <c r="AX187" s="586">
        <v>15771540468</v>
      </c>
      <c r="AY187" s="533">
        <v>-32748545</v>
      </c>
      <c r="AZ187" s="533">
        <v>15771540468</v>
      </c>
      <c r="BA187" s="532">
        <v>0</v>
      </c>
      <c r="BB187" s="533">
        <v>181183</v>
      </c>
    </row>
    <row r="188" spans="1:54" hidden="1" x14ac:dyDescent="0.25">
      <c r="A188" s="1170" t="s">
        <v>34</v>
      </c>
      <c r="B188" s="1009"/>
      <c r="C188" s="1170" t="s">
        <v>321</v>
      </c>
      <c r="D188" s="1009"/>
      <c r="E188" s="1170" t="s">
        <v>324</v>
      </c>
      <c r="F188" s="1009"/>
      <c r="G188" s="1170" t="s">
        <v>321</v>
      </c>
      <c r="H188" s="1009"/>
      <c r="I188" s="1170"/>
      <c r="J188" s="1009"/>
      <c r="K188" s="1009"/>
      <c r="L188" s="1170"/>
      <c r="M188" s="1009"/>
      <c r="N188" s="1009"/>
      <c r="O188" s="1170"/>
      <c r="P188" s="1009"/>
      <c r="Q188" s="1170"/>
      <c r="R188" s="1009"/>
      <c r="S188" s="1169" t="s">
        <v>348</v>
      </c>
      <c r="T188" s="1009"/>
      <c r="U188" s="1009"/>
      <c r="V188" s="1009"/>
      <c r="W188" s="1009"/>
      <c r="X188" s="1009"/>
      <c r="Y188" s="1009"/>
      <c r="Z188" s="1009"/>
      <c r="AA188" s="1170" t="s">
        <v>305</v>
      </c>
      <c r="AB188" s="1009"/>
      <c r="AC188" s="1009"/>
      <c r="AD188" s="1009"/>
      <c r="AE188" s="1009"/>
      <c r="AF188" s="1170" t="s">
        <v>308</v>
      </c>
      <c r="AG188" s="1009"/>
      <c r="AH188" s="1009"/>
      <c r="AI188" s="534" t="s">
        <v>43</v>
      </c>
      <c r="AJ188" s="1171" t="s">
        <v>310</v>
      </c>
      <c r="AK188" s="1009"/>
      <c r="AL188" s="1009"/>
      <c r="AM188" s="1009"/>
      <c r="AN188" s="1009"/>
      <c r="AO188" s="1009"/>
      <c r="AP188" s="533">
        <v>66513900000</v>
      </c>
      <c r="AQ188" s="586">
        <v>383351860</v>
      </c>
      <c r="AR188" s="533">
        <v>50027245401</v>
      </c>
      <c r="AS188" s="532">
        <v>0</v>
      </c>
      <c r="AT188" s="586">
        <v>795844296</v>
      </c>
      <c r="AU188" s="533">
        <v>-412492436</v>
      </c>
      <c r="AV188" s="586">
        <v>1086745468</v>
      </c>
      <c r="AW188" s="533">
        <v>-290901172</v>
      </c>
      <c r="AX188" s="586">
        <v>777770556</v>
      </c>
      <c r="AY188" s="533">
        <v>308974912</v>
      </c>
      <c r="AZ188" s="533">
        <v>777770556</v>
      </c>
      <c r="BA188" s="532">
        <v>0</v>
      </c>
      <c r="BB188" s="532">
        <v>0</v>
      </c>
    </row>
    <row r="189" spans="1:54" hidden="1" x14ac:dyDescent="0.25">
      <c r="A189" s="1166" t="s">
        <v>34</v>
      </c>
      <c r="B189" s="1009"/>
      <c r="C189" s="1166" t="s">
        <v>321</v>
      </c>
      <c r="D189" s="1009"/>
      <c r="E189" s="1166" t="s">
        <v>324</v>
      </c>
      <c r="F189" s="1009"/>
      <c r="G189" s="1166" t="s">
        <v>321</v>
      </c>
      <c r="H189" s="1009"/>
      <c r="I189" s="1166" t="s">
        <v>315</v>
      </c>
      <c r="J189" s="1009"/>
      <c r="K189" s="1009"/>
      <c r="L189" s="1166"/>
      <c r="M189" s="1009"/>
      <c r="N189" s="1009"/>
      <c r="O189" s="1166"/>
      <c r="P189" s="1009"/>
      <c r="Q189" s="1166"/>
      <c r="R189" s="1009"/>
      <c r="S189" s="1167" t="s">
        <v>114</v>
      </c>
      <c r="T189" s="1009"/>
      <c r="U189" s="1009"/>
      <c r="V189" s="1009"/>
      <c r="W189" s="1009"/>
      <c r="X189" s="1009"/>
      <c r="Y189" s="1009"/>
      <c r="Z189" s="1009"/>
      <c r="AA189" s="1166" t="s">
        <v>305</v>
      </c>
      <c r="AB189" s="1009"/>
      <c r="AC189" s="1009"/>
      <c r="AD189" s="1009"/>
      <c r="AE189" s="1009"/>
      <c r="AF189" s="1166" t="s">
        <v>306</v>
      </c>
      <c r="AG189" s="1009"/>
      <c r="AH189" s="1009"/>
      <c r="AI189" s="531" t="s">
        <v>85</v>
      </c>
      <c r="AJ189" s="1168" t="s">
        <v>307</v>
      </c>
      <c r="AK189" s="1009"/>
      <c r="AL189" s="1009"/>
      <c r="AM189" s="1009"/>
      <c r="AN189" s="1009"/>
      <c r="AO189" s="1009"/>
      <c r="AP189" s="530">
        <v>298000000</v>
      </c>
      <c r="AQ189" s="589">
        <v>8000000</v>
      </c>
      <c r="AR189" s="530">
        <v>58500000</v>
      </c>
      <c r="AS189" s="529">
        <v>0</v>
      </c>
      <c r="AT189" s="589">
        <v>8000000</v>
      </c>
      <c r="AU189" s="529">
        <v>0</v>
      </c>
      <c r="AV189" s="589">
        <v>16500000</v>
      </c>
      <c r="AW189" s="530">
        <v>-8500000</v>
      </c>
      <c r="AX189" s="589">
        <v>16500000</v>
      </c>
      <c r="AY189" s="529">
        <v>0</v>
      </c>
      <c r="AZ189" s="530">
        <v>16500000</v>
      </c>
      <c r="BA189" s="529">
        <v>0</v>
      </c>
      <c r="BB189" s="529">
        <v>0</v>
      </c>
    </row>
    <row r="190" spans="1:54" hidden="1" x14ac:dyDescent="0.25">
      <c r="A190" s="1166" t="s">
        <v>34</v>
      </c>
      <c r="B190" s="1009"/>
      <c r="C190" s="1166" t="s">
        <v>321</v>
      </c>
      <c r="D190" s="1009"/>
      <c r="E190" s="1166" t="s">
        <v>324</v>
      </c>
      <c r="F190" s="1009"/>
      <c r="G190" s="1166" t="s">
        <v>321</v>
      </c>
      <c r="H190" s="1009"/>
      <c r="I190" s="1166" t="s">
        <v>325</v>
      </c>
      <c r="J190" s="1009"/>
      <c r="K190" s="1009"/>
      <c r="L190" s="1166"/>
      <c r="M190" s="1009"/>
      <c r="N190" s="1009"/>
      <c r="O190" s="1166"/>
      <c r="P190" s="1009"/>
      <c r="Q190" s="1166"/>
      <c r="R190" s="1009"/>
      <c r="S190" s="1167" t="s">
        <v>115</v>
      </c>
      <c r="T190" s="1009"/>
      <c r="U190" s="1009"/>
      <c r="V190" s="1009"/>
      <c r="W190" s="1009"/>
      <c r="X190" s="1009"/>
      <c r="Y190" s="1009"/>
      <c r="Z190" s="1009"/>
      <c r="AA190" s="1166" t="s">
        <v>305</v>
      </c>
      <c r="AB190" s="1009"/>
      <c r="AC190" s="1009"/>
      <c r="AD190" s="1009"/>
      <c r="AE190" s="1009"/>
      <c r="AF190" s="1166" t="s">
        <v>306</v>
      </c>
      <c r="AG190" s="1009"/>
      <c r="AH190" s="1009"/>
      <c r="AI190" s="531" t="s">
        <v>85</v>
      </c>
      <c r="AJ190" s="1168" t="s">
        <v>307</v>
      </c>
      <c r="AK190" s="1009"/>
      <c r="AL190" s="1009"/>
      <c r="AM190" s="1009"/>
      <c r="AN190" s="1009"/>
      <c r="AO190" s="1009"/>
      <c r="AP190" s="530">
        <v>211000000000</v>
      </c>
      <c r="AQ190" s="590">
        <v>0</v>
      </c>
      <c r="AR190" s="530">
        <v>9000000000</v>
      </c>
      <c r="AS190" s="529">
        <v>0</v>
      </c>
      <c r="AT190" s="589">
        <v>1799578176</v>
      </c>
      <c r="AU190" s="530">
        <v>-1799578176</v>
      </c>
      <c r="AV190" s="589">
        <v>15722291923</v>
      </c>
      <c r="AW190" s="530">
        <v>-13922713747</v>
      </c>
      <c r="AX190" s="589">
        <v>15755040468</v>
      </c>
      <c r="AY190" s="530">
        <v>-32748545</v>
      </c>
      <c r="AZ190" s="530">
        <v>15755040468</v>
      </c>
      <c r="BA190" s="529">
        <v>0</v>
      </c>
      <c r="BB190" s="530">
        <v>181183</v>
      </c>
    </row>
    <row r="191" spans="1:54" hidden="1" x14ac:dyDescent="0.25">
      <c r="A191" s="1166" t="s">
        <v>34</v>
      </c>
      <c r="B191" s="1009"/>
      <c r="C191" s="1166" t="s">
        <v>321</v>
      </c>
      <c r="D191" s="1009"/>
      <c r="E191" s="1166" t="s">
        <v>324</v>
      </c>
      <c r="F191" s="1009"/>
      <c r="G191" s="1166" t="s">
        <v>321</v>
      </c>
      <c r="H191" s="1009"/>
      <c r="I191" s="1166" t="s">
        <v>100</v>
      </c>
      <c r="J191" s="1009"/>
      <c r="K191" s="1009"/>
      <c r="L191" s="1166"/>
      <c r="M191" s="1009"/>
      <c r="N191" s="1009"/>
      <c r="O191" s="1166"/>
      <c r="P191" s="1009"/>
      <c r="Q191" s="1166"/>
      <c r="R191" s="1009"/>
      <c r="S191" s="1167" t="s">
        <v>207</v>
      </c>
      <c r="T191" s="1009"/>
      <c r="U191" s="1009"/>
      <c r="V191" s="1009"/>
      <c r="W191" s="1009"/>
      <c r="X191" s="1009"/>
      <c r="Y191" s="1009"/>
      <c r="Z191" s="1009"/>
      <c r="AA191" s="1166" t="s">
        <v>305</v>
      </c>
      <c r="AB191" s="1009"/>
      <c r="AC191" s="1009"/>
      <c r="AD191" s="1009"/>
      <c r="AE191" s="1009"/>
      <c r="AF191" s="1166" t="s">
        <v>308</v>
      </c>
      <c r="AG191" s="1009"/>
      <c r="AH191" s="1009"/>
      <c r="AI191" s="531" t="s">
        <v>43</v>
      </c>
      <c r="AJ191" s="1168" t="s">
        <v>310</v>
      </c>
      <c r="AK191" s="1009"/>
      <c r="AL191" s="1009"/>
      <c r="AM191" s="1009"/>
      <c r="AN191" s="1009"/>
      <c r="AO191" s="1009"/>
      <c r="AP191" s="530">
        <v>66009000000</v>
      </c>
      <c r="AQ191" s="589">
        <v>383351860</v>
      </c>
      <c r="AR191" s="530">
        <v>49522345401</v>
      </c>
      <c r="AS191" s="529">
        <v>0</v>
      </c>
      <c r="AT191" s="589">
        <v>795844296</v>
      </c>
      <c r="AU191" s="530">
        <v>-412492436</v>
      </c>
      <c r="AV191" s="589">
        <v>1086745468</v>
      </c>
      <c r="AW191" s="530">
        <v>-290901172</v>
      </c>
      <c r="AX191" s="589">
        <v>777770556</v>
      </c>
      <c r="AY191" s="530">
        <v>308974912</v>
      </c>
      <c r="AZ191" s="530">
        <v>777770556</v>
      </c>
      <c r="BA191" s="529">
        <v>0</v>
      </c>
      <c r="BB191" s="529">
        <v>0</v>
      </c>
    </row>
    <row r="192" spans="1:54" hidden="1" x14ac:dyDescent="0.25">
      <c r="A192" s="1166" t="s">
        <v>34</v>
      </c>
      <c r="B192" s="1009"/>
      <c r="C192" s="1166" t="s">
        <v>321</v>
      </c>
      <c r="D192" s="1009"/>
      <c r="E192" s="1166" t="s">
        <v>324</v>
      </c>
      <c r="F192" s="1009"/>
      <c r="G192" s="1166" t="s">
        <v>321</v>
      </c>
      <c r="H192" s="1009"/>
      <c r="I192" s="1166" t="s">
        <v>100</v>
      </c>
      <c r="J192" s="1009"/>
      <c r="K192" s="1009"/>
      <c r="L192" s="1166" t="s">
        <v>311</v>
      </c>
      <c r="M192" s="1009"/>
      <c r="N192" s="1009"/>
      <c r="O192" s="1166" t="s">
        <v>268</v>
      </c>
      <c r="P192" s="1009"/>
      <c r="Q192" s="1166" t="s">
        <v>268</v>
      </c>
      <c r="R192" s="1009"/>
      <c r="S192" s="1167" t="s">
        <v>116</v>
      </c>
      <c r="T192" s="1009"/>
      <c r="U192" s="1009"/>
      <c r="V192" s="1009"/>
      <c r="W192" s="1009"/>
      <c r="X192" s="1009"/>
      <c r="Y192" s="1009"/>
      <c r="Z192" s="1009"/>
      <c r="AA192" s="1166" t="s">
        <v>305</v>
      </c>
      <c r="AB192" s="1009"/>
      <c r="AC192" s="1009"/>
      <c r="AD192" s="1009"/>
      <c r="AE192" s="1009"/>
      <c r="AF192" s="1166" t="s">
        <v>308</v>
      </c>
      <c r="AG192" s="1009"/>
      <c r="AH192" s="1009"/>
      <c r="AI192" s="531" t="s">
        <v>43</v>
      </c>
      <c r="AJ192" s="1168" t="s">
        <v>310</v>
      </c>
      <c r="AK192" s="1009"/>
      <c r="AL192" s="1009"/>
      <c r="AM192" s="1009"/>
      <c r="AN192" s="1009"/>
      <c r="AO192" s="1009"/>
      <c r="AP192" s="530">
        <v>58014500000</v>
      </c>
      <c r="AQ192" s="589">
        <v>383351860</v>
      </c>
      <c r="AR192" s="530">
        <v>49447345401</v>
      </c>
      <c r="AS192" s="529">
        <v>0</v>
      </c>
      <c r="AT192" s="589">
        <v>792988821</v>
      </c>
      <c r="AU192" s="530">
        <v>-409636961</v>
      </c>
      <c r="AV192" s="589">
        <v>1083302133</v>
      </c>
      <c r="AW192" s="530">
        <v>-290313312</v>
      </c>
      <c r="AX192" s="589">
        <v>774327221</v>
      </c>
      <c r="AY192" s="530">
        <v>308974912</v>
      </c>
      <c r="AZ192" s="530">
        <v>774327221</v>
      </c>
      <c r="BA192" s="529">
        <v>0</v>
      </c>
      <c r="BB192" s="529">
        <v>0</v>
      </c>
    </row>
    <row r="193" spans="1:54" hidden="1" x14ac:dyDescent="0.25">
      <c r="A193" s="1166" t="s">
        <v>34</v>
      </c>
      <c r="B193" s="1009"/>
      <c r="C193" s="1166" t="s">
        <v>321</v>
      </c>
      <c r="D193" s="1009"/>
      <c r="E193" s="1166" t="s">
        <v>324</v>
      </c>
      <c r="F193" s="1009"/>
      <c r="G193" s="1166" t="s">
        <v>321</v>
      </c>
      <c r="H193" s="1009"/>
      <c r="I193" s="1166" t="s">
        <v>100</v>
      </c>
      <c r="J193" s="1009"/>
      <c r="K193" s="1009"/>
      <c r="L193" s="1166" t="s">
        <v>314</v>
      </c>
      <c r="M193" s="1009"/>
      <c r="N193" s="1009"/>
      <c r="O193" s="1166" t="s">
        <v>268</v>
      </c>
      <c r="P193" s="1009"/>
      <c r="Q193" s="1166" t="s">
        <v>268</v>
      </c>
      <c r="R193" s="1009"/>
      <c r="S193" s="1167" t="s">
        <v>117</v>
      </c>
      <c r="T193" s="1009"/>
      <c r="U193" s="1009"/>
      <c r="V193" s="1009"/>
      <c r="W193" s="1009"/>
      <c r="X193" s="1009"/>
      <c r="Y193" s="1009"/>
      <c r="Z193" s="1009"/>
      <c r="AA193" s="1166" t="s">
        <v>305</v>
      </c>
      <c r="AB193" s="1009"/>
      <c r="AC193" s="1009"/>
      <c r="AD193" s="1009"/>
      <c r="AE193" s="1009"/>
      <c r="AF193" s="1166" t="s">
        <v>308</v>
      </c>
      <c r="AG193" s="1009"/>
      <c r="AH193" s="1009"/>
      <c r="AI193" s="531" t="s">
        <v>43</v>
      </c>
      <c r="AJ193" s="1168" t="s">
        <v>310</v>
      </c>
      <c r="AK193" s="1009"/>
      <c r="AL193" s="1009"/>
      <c r="AM193" s="1009"/>
      <c r="AN193" s="1009"/>
      <c r="AO193" s="1009"/>
      <c r="AP193" s="530">
        <v>7994500000</v>
      </c>
      <c r="AQ193" s="590">
        <v>0</v>
      </c>
      <c r="AR193" s="530">
        <v>75000000</v>
      </c>
      <c r="AS193" s="529">
        <v>0</v>
      </c>
      <c r="AT193" s="589">
        <v>2855475</v>
      </c>
      <c r="AU193" s="530">
        <v>-2855475</v>
      </c>
      <c r="AV193" s="589">
        <v>3443335</v>
      </c>
      <c r="AW193" s="530">
        <v>-587860</v>
      </c>
      <c r="AX193" s="589">
        <v>3443335</v>
      </c>
      <c r="AY193" s="529">
        <v>0</v>
      </c>
      <c r="AZ193" s="530">
        <v>3443335</v>
      </c>
      <c r="BA193" s="529">
        <v>0</v>
      </c>
      <c r="BB193" s="529">
        <v>0</v>
      </c>
    </row>
    <row r="194" spans="1:54" hidden="1" x14ac:dyDescent="0.25">
      <c r="A194" s="1166" t="s">
        <v>34</v>
      </c>
      <c r="B194" s="1009"/>
      <c r="C194" s="1166" t="s">
        <v>321</v>
      </c>
      <c r="D194" s="1009"/>
      <c r="E194" s="1166" t="s">
        <v>324</v>
      </c>
      <c r="F194" s="1009"/>
      <c r="G194" s="1166" t="s">
        <v>321</v>
      </c>
      <c r="H194" s="1009"/>
      <c r="I194" s="1166" t="s">
        <v>349</v>
      </c>
      <c r="J194" s="1009"/>
      <c r="K194" s="1009"/>
      <c r="L194" s="1166"/>
      <c r="M194" s="1009"/>
      <c r="N194" s="1009"/>
      <c r="O194" s="1166"/>
      <c r="P194" s="1009"/>
      <c r="Q194" s="1166"/>
      <c r="R194" s="1009"/>
      <c r="S194" s="1167" t="s">
        <v>118</v>
      </c>
      <c r="T194" s="1009"/>
      <c r="U194" s="1009"/>
      <c r="V194" s="1009"/>
      <c r="W194" s="1009"/>
      <c r="X194" s="1009"/>
      <c r="Y194" s="1009"/>
      <c r="Z194" s="1009"/>
      <c r="AA194" s="1166" t="s">
        <v>305</v>
      </c>
      <c r="AB194" s="1009"/>
      <c r="AC194" s="1009"/>
      <c r="AD194" s="1009"/>
      <c r="AE194" s="1009"/>
      <c r="AF194" s="1166" t="s">
        <v>308</v>
      </c>
      <c r="AG194" s="1009"/>
      <c r="AH194" s="1009"/>
      <c r="AI194" s="531" t="s">
        <v>43</v>
      </c>
      <c r="AJ194" s="1168" t="s">
        <v>310</v>
      </c>
      <c r="AK194" s="1009"/>
      <c r="AL194" s="1009"/>
      <c r="AM194" s="1009"/>
      <c r="AN194" s="1009"/>
      <c r="AO194" s="1009"/>
      <c r="AP194" s="530">
        <v>504900000</v>
      </c>
      <c r="AQ194" s="590">
        <v>0</v>
      </c>
      <c r="AR194" s="530">
        <v>504900000</v>
      </c>
      <c r="AS194" s="529">
        <v>0</v>
      </c>
      <c r="AT194" s="590">
        <v>0</v>
      </c>
      <c r="AU194" s="529">
        <v>0</v>
      </c>
      <c r="AV194" s="590">
        <v>0</v>
      </c>
      <c r="AW194" s="529">
        <v>0</v>
      </c>
      <c r="AX194" s="590">
        <v>0</v>
      </c>
      <c r="AY194" s="529">
        <v>0</v>
      </c>
      <c r="AZ194" s="529">
        <v>0</v>
      </c>
      <c r="BA194" s="529">
        <v>0</v>
      </c>
      <c r="BB194" s="529">
        <v>0</v>
      </c>
    </row>
    <row r="195" spans="1:54" s="535" customFormat="1" x14ac:dyDescent="0.25">
      <c r="A195" s="1138" t="s">
        <v>119</v>
      </c>
      <c r="B195" s="1139"/>
      <c r="C195" s="1138"/>
      <c r="D195" s="1139"/>
      <c r="E195" s="1138"/>
      <c r="F195" s="1139"/>
      <c r="G195" s="1138"/>
      <c r="H195" s="1139"/>
      <c r="I195" s="1138"/>
      <c r="J195" s="1139"/>
      <c r="K195" s="1139"/>
      <c r="L195" s="1138"/>
      <c r="M195" s="1139"/>
      <c r="N195" s="1139"/>
      <c r="O195" s="1138"/>
      <c r="P195" s="1139"/>
      <c r="Q195" s="1138"/>
      <c r="R195" s="1139"/>
      <c r="S195" s="1141" t="s">
        <v>27</v>
      </c>
      <c r="T195" s="1139"/>
      <c r="U195" s="1139"/>
      <c r="V195" s="1139"/>
      <c r="W195" s="1139"/>
      <c r="X195" s="1139"/>
      <c r="Y195" s="1139"/>
      <c r="Z195" s="1139"/>
      <c r="AA195" s="1138" t="s">
        <v>305</v>
      </c>
      <c r="AB195" s="1139"/>
      <c r="AC195" s="1139"/>
      <c r="AD195" s="1139"/>
      <c r="AE195" s="1139"/>
      <c r="AF195" s="1138" t="s">
        <v>306</v>
      </c>
      <c r="AG195" s="1139"/>
      <c r="AH195" s="1139"/>
      <c r="AI195" s="538" t="s">
        <v>85</v>
      </c>
      <c r="AJ195" s="1140" t="s">
        <v>307</v>
      </c>
      <c r="AK195" s="1139"/>
      <c r="AL195" s="1139"/>
      <c r="AM195" s="1139"/>
      <c r="AN195" s="1139"/>
      <c r="AO195" s="1139"/>
      <c r="AP195" s="537">
        <v>29223254179</v>
      </c>
      <c r="AQ195" s="588">
        <v>280000000</v>
      </c>
      <c r="AR195" s="537">
        <v>12793815076</v>
      </c>
      <c r="AS195" s="537">
        <v>-2302834179</v>
      </c>
      <c r="AT195" s="588">
        <v>627426889</v>
      </c>
      <c r="AU195" s="537">
        <v>-347426889</v>
      </c>
      <c r="AV195" s="588">
        <v>768970216</v>
      </c>
      <c r="AW195" s="537">
        <v>-141543327</v>
      </c>
      <c r="AX195" s="588">
        <v>801934355</v>
      </c>
      <c r="AY195" s="537">
        <v>-32964139</v>
      </c>
      <c r="AZ195" s="537">
        <v>801934355</v>
      </c>
      <c r="BA195" s="536">
        <v>0</v>
      </c>
      <c r="BB195" s="536">
        <v>0</v>
      </c>
    </row>
    <row r="196" spans="1:54" s="535" customFormat="1" x14ac:dyDescent="0.25">
      <c r="A196" s="1138" t="s">
        <v>119</v>
      </c>
      <c r="B196" s="1139"/>
      <c r="C196" s="1138"/>
      <c r="D196" s="1139"/>
      <c r="E196" s="1138"/>
      <c r="F196" s="1139"/>
      <c r="G196" s="1138"/>
      <c r="H196" s="1139"/>
      <c r="I196" s="1138"/>
      <c r="J196" s="1139"/>
      <c r="K196" s="1139"/>
      <c r="L196" s="1138"/>
      <c r="M196" s="1139"/>
      <c r="N196" s="1139"/>
      <c r="O196" s="1138"/>
      <c r="P196" s="1139"/>
      <c r="Q196" s="1138"/>
      <c r="R196" s="1139"/>
      <c r="S196" s="1141" t="s">
        <v>27</v>
      </c>
      <c r="T196" s="1139"/>
      <c r="U196" s="1139"/>
      <c r="V196" s="1139"/>
      <c r="W196" s="1139"/>
      <c r="X196" s="1139"/>
      <c r="Y196" s="1139"/>
      <c r="Z196" s="1139"/>
      <c r="AA196" s="1138" t="s">
        <v>305</v>
      </c>
      <c r="AB196" s="1139"/>
      <c r="AC196" s="1139"/>
      <c r="AD196" s="1139"/>
      <c r="AE196" s="1139"/>
      <c r="AF196" s="1138" t="s">
        <v>306</v>
      </c>
      <c r="AG196" s="1139"/>
      <c r="AH196" s="1139"/>
      <c r="AI196" s="538" t="s">
        <v>335</v>
      </c>
      <c r="AJ196" s="1140" t="s">
        <v>353</v>
      </c>
      <c r="AK196" s="1139"/>
      <c r="AL196" s="1139"/>
      <c r="AM196" s="1139"/>
      <c r="AN196" s="1139"/>
      <c r="AO196" s="1139"/>
      <c r="AP196" s="537">
        <v>9021085821</v>
      </c>
      <c r="AQ196" s="593">
        <v>0</v>
      </c>
      <c r="AR196" s="536">
        <v>0</v>
      </c>
      <c r="AS196" s="537">
        <v>-4021085821</v>
      </c>
      <c r="AT196" s="593">
        <v>0</v>
      </c>
      <c r="AU196" s="536">
        <v>0</v>
      </c>
      <c r="AV196" s="588">
        <v>25907273.640000001</v>
      </c>
      <c r="AW196" s="537">
        <v>-25907273.640000001</v>
      </c>
      <c r="AX196" s="588">
        <v>25907273.640000001</v>
      </c>
      <c r="AY196" s="536">
        <v>0</v>
      </c>
      <c r="AZ196" s="537">
        <v>25907273.640000001</v>
      </c>
      <c r="BA196" s="536">
        <v>0</v>
      </c>
      <c r="BB196" s="536">
        <v>0</v>
      </c>
    </row>
    <row r="197" spans="1:54" s="535" customFormat="1" x14ac:dyDescent="0.25">
      <c r="A197" s="1138" t="s">
        <v>119</v>
      </c>
      <c r="B197" s="1139"/>
      <c r="C197" s="1138"/>
      <c r="D197" s="1139"/>
      <c r="E197" s="1138"/>
      <c r="F197" s="1139"/>
      <c r="G197" s="1138"/>
      <c r="H197" s="1139"/>
      <c r="I197" s="1138"/>
      <c r="J197" s="1139"/>
      <c r="K197" s="1139"/>
      <c r="L197" s="1138"/>
      <c r="M197" s="1139"/>
      <c r="N197" s="1139"/>
      <c r="O197" s="1138"/>
      <c r="P197" s="1139"/>
      <c r="Q197" s="1138"/>
      <c r="R197" s="1139"/>
      <c r="S197" s="1141" t="s">
        <v>27</v>
      </c>
      <c r="T197" s="1139"/>
      <c r="U197" s="1139"/>
      <c r="V197" s="1139"/>
      <c r="W197" s="1139"/>
      <c r="X197" s="1139"/>
      <c r="Y197" s="1139"/>
      <c r="Z197" s="1139"/>
      <c r="AA197" s="1138" t="s">
        <v>305</v>
      </c>
      <c r="AB197" s="1139"/>
      <c r="AC197" s="1139"/>
      <c r="AD197" s="1139"/>
      <c r="AE197" s="1139"/>
      <c r="AF197" s="1138" t="s">
        <v>306</v>
      </c>
      <c r="AG197" s="1139"/>
      <c r="AH197" s="1139"/>
      <c r="AI197" s="538" t="s">
        <v>318</v>
      </c>
      <c r="AJ197" s="1140" t="s">
        <v>455</v>
      </c>
      <c r="AK197" s="1139"/>
      <c r="AL197" s="1139"/>
      <c r="AM197" s="1139"/>
      <c r="AN197" s="1139"/>
      <c r="AO197" s="1139"/>
      <c r="AP197" s="537">
        <v>2815325822</v>
      </c>
      <c r="AQ197" s="588">
        <v>165600000</v>
      </c>
      <c r="AR197" s="537">
        <v>2343725822</v>
      </c>
      <c r="AS197" s="536">
        <v>0</v>
      </c>
      <c r="AT197" s="588">
        <v>328800000</v>
      </c>
      <c r="AU197" s="537">
        <v>-163200000</v>
      </c>
      <c r="AV197" s="593">
        <v>0</v>
      </c>
      <c r="AW197" s="537">
        <v>328800000</v>
      </c>
      <c r="AX197" s="593">
        <v>0</v>
      </c>
      <c r="AY197" s="536">
        <v>0</v>
      </c>
      <c r="AZ197" s="536">
        <v>0</v>
      </c>
      <c r="BA197" s="536">
        <v>0</v>
      </c>
      <c r="BB197" s="536">
        <v>0</v>
      </c>
    </row>
    <row r="198" spans="1:54" x14ac:dyDescent="0.25">
      <c r="A198" s="1170" t="s">
        <v>119</v>
      </c>
      <c r="B198" s="1009"/>
      <c r="C198" s="1170" t="s">
        <v>354</v>
      </c>
      <c r="D198" s="1009"/>
      <c r="E198" s="1170"/>
      <c r="F198" s="1009"/>
      <c r="G198" s="1170"/>
      <c r="H198" s="1009"/>
      <c r="I198" s="1170"/>
      <c r="J198" s="1009"/>
      <c r="K198" s="1009"/>
      <c r="L198" s="1170"/>
      <c r="M198" s="1009"/>
      <c r="N198" s="1009"/>
      <c r="O198" s="1170"/>
      <c r="P198" s="1009"/>
      <c r="Q198" s="1170"/>
      <c r="R198" s="1009"/>
      <c r="S198" s="1169" t="s">
        <v>355</v>
      </c>
      <c r="T198" s="1009"/>
      <c r="U198" s="1009"/>
      <c r="V198" s="1009"/>
      <c r="W198" s="1009"/>
      <c r="X198" s="1009"/>
      <c r="Y198" s="1009"/>
      <c r="Z198" s="1009"/>
      <c r="AA198" s="1170" t="s">
        <v>305</v>
      </c>
      <c r="AB198" s="1009"/>
      <c r="AC198" s="1009"/>
      <c r="AD198" s="1009"/>
      <c r="AE198" s="1009"/>
      <c r="AF198" s="1170" t="s">
        <v>306</v>
      </c>
      <c r="AG198" s="1009"/>
      <c r="AH198" s="1009"/>
      <c r="AI198" s="534" t="s">
        <v>85</v>
      </c>
      <c r="AJ198" s="1171" t="s">
        <v>307</v>
      </c>
      <c r="AK198" s="1009"/>
      <c r="AL198" s="1009"/>
      <c r="AM198" s="1009"/>
      <c r="AN198" s="1009"/>
      <c r="AO198" s="1009"/>
      <c r="AP198" s="533">
        <v>17073920000</v>
      </c>
      <c r="AQ198" s="586">
        <v>280000000</v>
      </c>
      <c r="AR198" s="533">
        <v>3123395076</v>
      </c>
      <c r="AS198" s="533">
        <v>176080000</v>
      </c>
      <c r="AT198" s="586">
        <v>627426889</v>
      </c>
      <c r="AU198" s="533">
        <v>-347426889</v>
      </c>
      <c r="AV198" s="586">
        <v>768970216</v>
      </c>
      <c r="AW198" s="533">
        <v>-141543327</v>
      </c>
      <c r="AX198" s="586">
        <v>801934355</v>
      </c>
      <c r="AY198" s="533">
        <v>-32964139</v>
      </c>
      <c r="AZ198" s="533">
        <v>801934355</v>
      </c>
      <c r="BA198" s="532">
        <v>0</v>
      </c>
      <c r="BB198" s="532">
        <v>0</v>
      </c>
    </row>
    <row r="199" spans="1:54" x14ac:dyDescent="0.25">
      <c r="A199" s="1170" t="s">
        <v>119</v>
      </c>
      <c r="B199" s="1009"/>
      <c r="C199" s="1170" t="s">
        <v>354</v>
      </c>
      <c r="D199" s="1009"/>
      <c r="E199" s="1170"/>
      <c r="F199" s="1009"/>
      <c r="G199" s="1170"/>
      <c r="H199" s="1009"/>
      <c r="I199" s="1170"/>
      <c r="J199" s="1009"/>
      <c r="K199" s="1009"/>
      <c r="L199" s="1170"/>
      <c r="M199" s="1009"/>
      <c r="N199" s="1009"/>
      <c r="O199" s="1170"/>
      <c r="P199" s="1009"/>
      <c r="Q199" s="1170"/>
      <c r="R199" s="1009"/>
      <c r="S199" s="1169" t="s">
        <v>355</v>
      </c>
      <c r="T199" s="1009"/>
      <c r="U199" s="1009"/>
      <c r="V199" s="1009"/>
      <c r="W199" s="1009"/>
      <c r="X199" s="1009"/>
      <c r="Y199" s="1009"/>
      <c r="Z199" s="1009"/>
      <c r="AA199" s="1170" t="s">
        <v>305</v>
      </c>
      <c r="AB199" s="1009"/>
      <c r="AC199" s="1009"/>
      <c r="AD199" s="1009"/>
      <c r="AE199" s="1009"/>
      <c r="AF199" s="1170" t="s">
        <v>306</v>
      </c>
      <c r="AG199" s="1009"/>
      <c r="AH199" s="1009"/>
      <c r="AI199" s="534" t="s">
        <v>318</v>
      </c>
      <c r="AJ199" s="1171" t="s">
        <v>455</v>
      </c>
      <c r="AK199" s="1009"/>
      <c r="AL199" s="1009"/>
      <c r="AM199" s="1009"/>
      <c r="AN199" s="1009"/>
      <c r="AO199" s="1009"/>
      <c r="AP199" s="533">
        <v>2815325822</v>
      </c>
      <c r="AQ199" s="586">
        <v>165600000</v>
      </c>
      <c r="AR199" s="533">
        <v>2343725822</v>
      </c>
      <c r="AS199" s="532">
        <v>0</v>
      </c>
      <c r="AT199" s="586">
        <v>328800000</v>
      </c>
      <c r="AU199" s="533">
        <v>-163200000</v>
      </c>
      <c r="AV199" s="587">
        <v>0</v>
      </c>
      <c r="AW199" s="533">
        <v>328800000</v>
      </c>
      <c r="AX199" s="587">
        <v>0</v>
      </c>
      <c r="AY199" s="532">
        <v>0</v>
      </c>
      <c r="AZ199" s="532">
        <v>0</v>
      </c>
      <c r="BA199" s="532">
        <v>0</v>
      </c>
      <c r="BB199" s="532">
        <v>0</v>
      </c>
    </row>
    <row r="200" spans="1:54" x14ac:dyDescent="0.25">
      <c r="A200" s="1170" t="s">
        <v>119</v>
      </c>
      <c r="B200" s="1009"/>
      <c r="C200" s="1170" t="s">
        <v>354</v>
      </c>
      <c r="D200" s="1009"/>
      <c r="E200" s="1170" t="s">
        <v>356</v>
      </c>
      <c r="F200" s="1009"/>
      <c r="G200" s="1170"/>
      <c r="H200" s="1009"/>
      <c r="I200" s="1170"/>
      <c r="J200" s="1009"/>
      <c r="K200" s="1009"/>
      <c r="L200" s="1170"/>
      <c r="M200" s="1009"/>
      <c r="N200" s="1009"/>
      <c r="O200" s="1170"/>
      <c r="P200" s="1009"/>
      <c r="Q200" s="1170"/>
      <c r="R200" s="1009"/>
      <c r="S200" s="1169" t="s">
        <v>357</v>
      </c>
      <c r="T200" s="1009"/>
      <c r="U200" s="1009"/>
      <c r="V200" s="1009"/>
      <c r="W200" s="1009"/>
      <c r="X200" s="1009"/>
      <c r="Y200" s="1009"/>
      <c r="Z200" s="1009"/>
      <c r="AA200" s="1170" t="s">
        <v>305</v>
      </c>
      <c r="AB200" s="1009"/>
      <c r="AC200" s="1009"/>
      <c r="AD200" s="1009"/>
      <c r="AE200" s="1009"/>
      <c r="AF200" s="1170" t="s">
        <v>306</v>
      </c>
      <c r="AG200" s="1009"/>
      <c r="AH200" s="1009"/>
      <c r="AI200" s="534" t="s">
        <v>85</v>
      </c>
      <c r="AJ200" s="1171" t="s">
        <v>307</v>
      </c>
      <c r="AK200" s="1009"/>
      <c r="AL200" s="1009"/>
      <c r="AM200" s="1009"/>
      <c r="AN200" s="1009"/>
      <c r="AO200" s="1009"/>
      <c r="AP200" s="533">
        <v>17073920000</v>
      </c>
      <c r="AQ200" s="586">
        <v>280000000</v>
      </c>
      <c r="AR200" s="533">
        <v>3123395076</v>
      </c>
      <c r="AS200" s="533">
        <v>176080000</v>
      </c>
      <c r="AT200" s="586">
        <v>627426889</v>
      </c>
      <c r="AU200" s="533">
        <v>-347426889</v>
      </c>
      <c r="AV200" s="586">
        <v>768970216</v>
      </c>
      <c r="AW200" s="533">
        <v>-141543327</v>
      </c>
      <c r="AX200" s="586">
        <v>801934355</v>
      </c>
      <c r="AY200" s="533">
        <v>-32964139</v>
      </c>
      <c r="AZ200" s="533">
        <v>801934355</v>
      </c>
      <c r="BA200" s="532">
        <v>0</v>
      </c>
      <c r="BB200" s="532">
        <v>0</v>
      </c>
    </row>
    <row r="201" spans="1:54" x14ac:dyDescent="0.25">
      <c r="A201" s="1170" t="s">
        <v>119</v>
      </c>
      <c r="B201" s="1009"/>
      <c r="C201" s="1170" t="s">
        <v>354</v>
      </c>
      <c r="D201" s="1009"/>
      <c r="E201" s="1170" t="s">
        <v>356</v>
      </c>
      <c r="F201" s="1009"/>
      <c r="G201" s="1170"/>
      <c r="H201" s="1009"/>
      <c r="I201" s="1170"/>
      <c r="J201" s="1009"/>
      <c r="K201" s="1009"/>
      <c r="L201" s="1170"/>
      <c r="M201" s="1009"/>
      <c r="N201" s="1009"/>
      <c r="O201" s="1170"/>
      <c r="P201" s="1009"/>
      <c r="Q201" s="1170"/>
      <c r="R201" s="1009"/>
      <c r="S201" s="1169" t="s">
        <v>357</v>
      </c>
      <c r="T201" s="1009"/>
      <c r="U201" s="1009"/>
      <c r="V201" s="1009"/>
      <c r="W201" s="1009"/>
      <c r="X201" s="1009"/>
      <c r="Y201" s="1009"/>
      <c r="Z201" s="1009"/>
      <c r="AA201" s="1170" t="s">
        <v>305</v>
      </c>
      <c r="AB201" s="1009"/>
      <c r="AC201" s="1009"/>
      <c r="AD201" s="1009"/>
      <c r="AE201" s="1009"/>
      <c r="AF201" s="1170" t="s">
        <v>306</v>
      </c>
      <c r="AG201" s="1009"/>
      <c r="AH201" s="1009"/>
      <c r="AI201" s="534" t="s">
        <v>318</v>
      </c>
      <c r="AJ201" s="1171" t="s">
        <v>455</v>
      </c>
      <c r="AK201" s="1009"/>
      <c r="AL201" s="1009"/>
      <c r="AM201" s="1009"/>
      <c r="AN201" s="1009"/>
      <c r="AO201" s="1009"/>
      <c r="AP201" s="533">
        <v>2815325822</v>
      </c>
      <c r="AQ201" s="586">
        <v>165600000</v>
      </c>
      <c r="AR201" s="533">
        <v>2343725822</v>
      </c>
      <c r="AS201" s="532">
        <v>0</v>
      </c>
      <c r="AT201" s="586">
        <v>328800000</v>
      </c>
      <c r="AU201" s="533">
        <v>-163200000</v>
      </c>
      <c r="AV201" s="587">
        <v>0</v>
      </c>
      <c r="AW201" s="533">
        <v>328800000</v>
      </c>
      <c r="AX201" s="587">
        <v>0</v>
      </c>
      <c r="AY201" s="532">
        <v>0</v>
      </c>
      <c r="AZ201" s="532">
        <v>0</v>
      </c>
      <c r="BA201" s="532">
        <v>0</v>
      </c>
      <c r="BB201" s="532">
        <v>0</v>
      </c>
    </row>
    <row r="202" spans="1:54" s="565" customFormat="1" x14ac:dyDescent="0.25">
      <c r="A202" s="1215" t="s">
        <v>119</v>
      </c>
      <c r="B202" s="1212"/>
      <c r="C202" s="1215" t="s">
        <v>354</v>
      </c>
      <c r="D202" s="1212"/>
      <c r="E202" s="1215" t="s">
        <v>356</v>
      </c>
      <c r="F202" s="1212"/>
      <c r="G202" s="1215" t="s">
        <v>311</v>
      </c>
      <c r="H202" s="1212"/>
      <c r="I202" s="1215"/>
      <c r="J202" s="1212"/>
      <c r="K202" s="1212"/>
      <c r="L202" s="1215"/>
      <c r="M202" s="1212"/>
      <c r="N202" s="1212"/>
      <c r="O202" s="1215"/>
      <c r="P202" s="1212"/>
      <c r="Q202" s="1215"/>
      <c r="R202" s="1212"/>
      <c r="S202" s="1217" t="s">
        <v>269</v>
      </c>
      <c r="T202" s="1212"/>
      <c r="U202" s="1212"/>
      <c r="V202" s="1212"/>
      <c r="W202" s="1212"/>
      <c r="X202" s="1212"/>
      <c r="Y202" s="1212"/>
      <c r="Z202" s="1212"/>
      <c r="AA202" s="1215" t="s">
        <v>305</v>
      </c>
      <c r="AB202" s="1212"/>
      <c r="AC202" s="1212"/>
      <c r="AD202" s="1212"/>
      <c r="AE202" s="1212"/>
      <c r="AF202" s="1215" t="s">
        <v>306</v>
      </c>
      <c r="AG202" s="1212"/>
      <c r="AH202" s="1212"/>
      <c r="AI202" s="596" t="s">
        <v>85</v>
      </c>
      <c r="AJ202" s="1216" t="s">
        <v>307</v>
      </c>
      <c r="AK202" s="1212"/>
      <c r="AL202" s="1212"/>
      <c r="AM202" s="1212"/>
      <c r="AN202" s="1212"/>
      <c r="AO202" s="1212"/>
      <c r="AP202" s="530">
        <v>1300000000</v>
      </c>
      <c r="AQ202" s="590">
        <v>0</v>
      </c>
      <c r="AR202" s="530">
        <v>199000000</v>
      </c>
      <c r="AS202" s="530">
        <v>400000000</v>
      </c>
      <c r="AT202" s="589">
        <v>2129998</v>
      </c>
      <c r="AU202" s="530">
        <v>-2129998</v>
      </c>
      <c r="AV202" s="597">
        <v>9347274</v>
      </c>
      <c r="AW202" s="597">
        <v>-7217276</v>
      </c>
      <c r="AX202" s="597">
        <v>10418015</v>
      </c>
      <c r="AY202" s="597">
        <v>-1070741</v>
      </c>
      <c r="AZ202" s="597">
        <v>10418015</v>
      </c>
      <c r="BA202" s="598">
        <v>0</v>
      </c>
      <c r="BB202" s="598">
        <v>0</v>
      </c>
    </row>
    <row r="203" spans="1:54" x14ac:dyDescent="0.25">
      <c r="A203" s="1170" t="s">
        <v>119</v>
      </c>
      <c r="B203" s="1009"/>
      <c r="C203" s="1170" t="s">
        <v>354</v>
      </c>
      <c r="D203" s="1009"/>
      <c r="E203" s="1170" t="s">
        <v>356</v>
      </c>
      <c r="F203" s="1009"/>
      <c r="G203" s="1170" t="s">
        <v>311</v>
      </c>
      <c r="H203" s="1009"/>
      <c r="I203" s="1170"/>
      <c r="J203" s="1009"/>
      <c r="K203" s="1009"/>
      <c r="L203" s="1170"/>
      <c r="M203" s="1009"/>
      <c r="N203" s="1009"/>
      <c r="O203" s="1170"/>
      <c r="P203" s="1009"/>
      <c r="Q203" s="1170"/>
      <c r="R203" s="1009"/>
      <c r="S203" s="1169" t="s">
        <v>269</v>
      </c>
      <c r="T203" s="1009"/>
      <c r="U203" s="1009"/>
      <c r="V203" s="1009"/>
      <c r="W203" s="1009"/>
      <c r="X203" s="1009"/>
      <c r="Y203" s="1009"/>
      <c r="Z203" s="1009"/>
      <c r="AA203" s="1170" t="s">
        <v>305</v>
      </c>
      <c r="AB203" s="1009"/>
      <c r="AC203" s="1009"/>
      <c r="AD203" s="1009"/>
      <c r="AE203" s="1009"/>
      <c r="AF203" s="1170" t="s">
        <v>306</v>
      </c>
      <c r="AG203" s="1009"/>
      <c r="AH203" s="1009"/>
      <c r="AI203" s="534" t="s">
        <v>318</v>
      </c>
      <c r="AJ203" s="1171" t="s">
        <v>455</v>
      </c>
      <c r="AK203" s="1009"/>
      <c r="AL203" s="1009"/>
      <c r="AM203" s="1009"/>
      <c r="AN203" s="1009"/>
      <c r="AO203" s="1009"/>
      <c r="AP203" s="533">
        <v>2815325822</v>
      </c>
      <c r="AQ203" s="586">
        <v>165600000</v>
      </c>
      <c r="AR203" s="533">
        <v>2343725822</v>
      </c>
      <c r="AS203" s="532">
        <v>0</v>
      </c>
      <c r="AT203" s="586">
        <v>328800000</v>
      </c>
      <c r="AU203" s="533">
        <v>-163200000</v>
      </c>
      <c r="AV203" s="587">
        <v>0</v>
      </c>
      <c r="AW203" s="533">
        <v>328800000</v>
      </c>
      <c r="AX203" s="587">
        <v>0</v>
      </c>
      <c r="AY203" s="532">
        <v>0</v>
      </c>
      <c r="AZ203" s="532">
        <v>0</v>
      </c>
      <c r="BA203" s="532">
        <v>0</v>
      </c>
      <c r="BB203" s="532">
        <v>0</v>
      </c>
    </row>
    <row r="204" spans="1:54" x14ac:dyDescent="0.25">
      <c r="A204" s="1170" t="s">
        <v>119</v>
      </c>
      <c r="B204" s="1009"/>
      <c r="C204" s="1170" t="s">
        <v>354</v>
      </c>
      <c r="D204" s="1009"/>
      <c r="E204" s="1170" t="s">
        <v>356</v>
      </c>
      <c r="F204" s="1009"/>
      <c r="G204" s="1170" t="s">
        <v>311</v>
      </c>
      <c r="H204" s="1009"/>
      <c r="I204" s="1170" t="s">
        <v>312</v>
      </c>
      <c r="J204" s="1009"/>
      <c r="K204" s="1009"/>
      <c r="L204" s="1170"/>
      <c r="M204" s="1009"/>
      <c r="N204" s="1009"/>
      <c r="O204" s="1170"/>
      <c r="P204" s="1009"/>
      <c r="Q204" s="1170"/>
      <c r="R204" s="1009"/>
      <c r="S204" s="1169" t="s">
        <v>269</v>
      </c>
      <c r="T204" s="1009"/>
      <c r="U204" s="1009"/>
      <c r="V204" s="1009"/>
      <c r="W204" s="1009"/>
      <c r="X204" s="1009"/>
      <c r="Y204" s="1009"/>
      <c r="Z204" s="1009"/>
      <c r="AA204" s="1170" t="s">
        <v>305</v>
      </c>
      <c r="AB204" s="1009"/>
      <c r="AC204" s="1009"/>
      <c r="AD204" s="1009"/>
      <c r="AE204" s="1009"/>
      <c r="AF204" s="1170" t="s">
        <v>306</v>
      </c>
      <c r="AG204" s="1009"/>
      <c r="AH204" s="1009"/>
      <c r="AI204" s="534" t="s">
        <v>85</v>
      </c>
      <c r="AJ204" s="1171" t="s">
        <v>307</v>
      </c>
      <c r="AK204" s="1009"/>
      <c r="AL204" s="1009"/>
      <c r="AM204" s="1009"/>
      <c r="AN204" s="1009"/>
      <c r="AO204" s="1009"/>
      <c r="AP204" s="533">
        <v>1300000000</v>
      </c>
      <c r="AQ204" s="587">
        <v>0</v>
      </c>
      <c r="AR204" s="533">
        <v>199000000</v>
      </c>
      <c r="AS204" s="532">
        <v>0</v>
      </c>
      <c r="AT204" s="586">
        <v>2129998</v>
      </c>
      <c r="AU204" s="533">
        <v>-2129998</v>
      </c>
      <c r="AV204" s="586">
        <v>9347274</v>
      </c>
      <c r="AW204" s="533">
        <v>-7217276</v>
      </c>
      <c r="AX204" s="586">
        <v>10418015</v>
      </c>
      <c r="AY204" s="533">
        <v>-1070741</v>
      </c>
      <c r="AZ204" s="533">
        <v>10418015</v>
      </c>
      <c r="BA204" s="532">
        <v>0</v>
      </c>
      <c r="BB204" s="532">
        <v>0</v>
      </c>
    </row>
    <row r="205" spans="1:54" x14ac:dyDescent="0.25">
      <c r="A205" s="1170" t="s">
        <v>119</v>
      </c>
      <c r="B205" s="1009"/>
      <c r="C205" s="1170" t="s">
        <v>354</v>
      </c>
      <c r="D205" s="1009"/>
      <c r="E205" s="1170" t="s">
        <v>356</v>
      </c>
      <c r="F205" s="1009"/>
      <c r="G205" s="1170" t="s">
        <v>311</v>
      </c>
      <c r="H205" s="1009"/>
      <c r="I205" s="1170" t="s">
        <v>312</v>
      </c>
      <c r="J205" s="1009"/>
      <c r="K205" s="1009"/>
      <c r="L205" s="1170"/>
      <c r="M205" s="1009"/>
      <c r="N205" s="1009"/>
      <c r="O205" s="1170"/>
      <c r="P205" s="1009"/>
      <c r="Q205" s="1170"/>
      <c r="R205" s="1009"/>
      <c r="S205" s="1169" t="s">
        <v>269</v>
      </c>
      <c r="T205" s="1009"/>
      <c r="U205" s="1009"/>
      <c r="V205" s="1009"/>
      <c r="W205" s="1009"/>
      <c r="X205" s="1009"/>
      <c r="Y205" s="1009"/>
      <c r="Z205" s="1009"/>
      <c r="AA205" s="1170" t="s">
        <v>305</v>
      </c>
      <c r="AB205" s="1009"/>
      <c r="AC205" s="1009"/>
      <c r="AD205" s="1009"/>
      <c r="AE205" s="1009"/>
      <c r="AF205" s="1170" t="s">
        <v>306</v>
      </c>
      <c r="AG205" s="1009"/>
      <c r="AH205" s="1009"/>
      <c r="AI205" s="534" t="s">
        <v>318</v>
      </c>
      <c r="AJ205" s="1171" t="s">
        <v>455</v>
      </c>
      <c r="AK205" s="1009"/>
      <c r="AL205" s="1009"/>
      <c r="AM205" s="1009"/>
      <c r="AN205" s="1009"/>
      <c r="AO205" s="1009"/>
      <c r="AP205" s="533">
        <v>2815325822</v>
      </c>
      <c r="AQ205" s="586">
        <v>165600000</v>
      </c>
      <c r="AR205" s="533">
        <v>2343725822</v>
      </c>
      <c r="AS205" s="532">
        <v>0</v>
      </c>
      <c r="AT205" s="586">
        <v>328800000</v>
      </c>
      <c r="AU205" s="533">
        <v>-163200000</v>
      </c>
      <c r="AV205" s="587">
        <v>0</v>
      </c>
      <c r="AW205" s="533">
        <v>328800000</v>
      </c>
      <c r="AX205" s="587">
        <v>0</v>
      </c>
      <c r="AY205" s="532">
        <v>0</v>
      </c>
      <c r="AZ205" s="532">
        <v>0</v>
      </c>
      <c r="BA205" s="532">
        <v>0</v>
      </c>
      <c r="BB205" s="532">
        <v>0</v>
      </c>
    </row>
    <row r="206" spans="1:54" x14ac:dyDescent="0.25">
      <c r="A206" s="1170" t="s">
        <v>119</v>
      </c>
      <c r="B206" s="1009"/>
      <c r="C206" s="1170" t="s">
        <v>354</v>
      </c>
      <c r="D206" s="1009"/>
      <c r="E206" s="1170" t="s">
        <v>356</v>
      </c>
      <c r="F206" s="1009"/>
      <c r="G206" s="1170" t="s">
        <v>311</v>
      </c>
      <c r="H206" s="1009"/>
      <c r="I206" s="1170" t="s">
        <v>312</v>
      </c>
      <c r="J206" s="1009"/>
      <c r="K206" s="1009"/>
      <c r="L206" s="1170" t="s">
        <v>314</v>
      </c>
      <c r="M206" s="1009"/>
      <c r="N206" s="1009"/>
      <c r="O206" s="1170"/>
      <c r="P206" s="1009"/>
      <c r="Q206" s="1170"/>
      <c r="R206" s="1009"/>
      <c r="S206" s="1169" t="s">
        <v>358</v>
      </c>
      <c r="T206" s="1009"/>
      <c r="U206" s="1009"/>
      <c r="V206" s="1009"/>
      <c r="W206" s="1009"/>
      <c r="X206" s="1009"/>
      <c r="Y206" s="1009"/>
      <c r="Z206" s="1009"/>
      <c r="AA206" s="1170" t="s">
        <v>305</v>
      </c>
      <c r="AB206" s="1009"/>
      <c r="AC206" s="1009"/>
      <c r="AD206" s="1009"/>
      <c r="AE206" s="1009"/>
      <c r="AF206" s="1170" t="s">
        <v>306</v>
      </c>
      <c r="AG206" s="1009"/>
      <c r="AH206" s="1009"/>
      <c r="AI206" s="534" t="s">
        <v>85</v>
      </c>
      <c r="AJ206" s="1171" t="s">
        <v>307</v>
      </c>
      <c r="AK206" s="1009"/>
      <c r="AL206" s="1009"/>
      <c r="AM206" s="1009"/>
      <c r="AN206" s="1009"/>
      <c r="AO206" s="1009"/>
      <c r="AP206" s="533">
        <v>1300000000</v>
      </c>
      <c r="AQ206" s="587">
        <v>0</v>
      </c>
      <c r="AR206" s="533">
        <v>199000000</v>
      </c>
      <c r="AS206" s="532">
        <v>0</v>
      </c>
      <c r="AT206" s="586">
        <v>2129998</v>
      </c>
      <c r="AU206" s="533">
        <v>-2129998</v>
      </c>
      <c r="AV206" s="586">
        <v>9347274</v>
      </c>
      <c r="AW206" s="533">
        <v>-7217276</v>
      </c>
      <c r="AX206" s="586">
        <v>10418015</v>
      </c>
      <c r="AY206" s="533">
        <v>-1070741</v>
      </c>
      <c r="AZ206" s="533">
        <v>10418015</v>
      </c>
      <c r="BA206" s="532">
        <v>0</v>
      </c>
      <c r="BB206" s="532">
        <v>0</v>
      </c>
    </row>
    <row r="207" spans="1:54" x14ac:dyDescent="0.25">
      <c r="A207" s="1166" t="s">
        <v>119</v>
      </c>
      <c r="B207" s="1009"/>
      <c r="C207" s="1166" t="s">
        <v>354</v>
      </c>
      <c r="D207" s="1009"/>
      <c r="E207" s="1166" t="s">
        <v>356</v>
      </c>
      <c r="F207" s="1009"/>
      <c r="G207" s="1166" t="s">
        <v>311</v>
      </c>
      <c r="H207" s="1009"/>
      <c r="I207" s="1166" t="s">
        <v>312</v>
      </c>
      <c r="J207" s="1009"/>
      <c r="K207" s="1009"/>
      <c r="L207" s="1166" t="s">
        <v>314</v>
      </c>
      <c r="M207" s="1009"/>
      <c r="N207" s="1009"/>
      <c r="O207" s="1166" t="s">
        <v>311</v>
      </c>
      <c r="P207" s="1009"/>
      <c r="Q207" s="1166"/>
      <c r="R207" s="1009"/>
      <c r="S207" s="1167" t="s">
        <v>364</v>
      </c>
      <c r="T207" s="1009"/>
      <c r="U207" s="1009"/>
      <c r="V207" s="1009"/>
      <c r="W207" s="1009"/>
      <c r="X207" s="1009"/>
      <c r="Y207" s="1009"/>
      <c r="Z207" s="1009"/>
      <c r="AA207" s="1166" t="s">
        <v>305</v>
      </c>
      <c r="AB207" s="1009"/>
      <c r="AC207" s="1009"/>
      <c r="AD207" s="1009"/>
      <c r="AE207" s="1009"/>
      <c r="AF207" s="1166" t="s">
        <v>306</v>
      </c>
      <c r="AG207" s="1009"/>
      <c r="AH207" s="1009"/>
      <c r="AI207" s="531" t="s">
        <v>85</v>
      </c>
      <c r="AJ207" s="1168" t="s">
        <v>307</v>
      </c>
      <c r="AK207" s="1009"/>
      <c r="AL207" s="1009"/>
      <c r="AM207" s="1009"/>
      <c r="AN207" s="1009"/>
      <c r="AO207" s="1009"/>
      <c r="AP207" s="530">
        <v>197200000</v>
      </c>
      <c r="AQ207" s="590">
        <v>0</v>
      </c>
      <c r="AR207" s="530">
        <v>107200000</v>
      </c>
      <c r="AS207" s="529">
        <v>0</v>
      </c>
      <c r="AT207" s="590">
        <v>0</v>
      </c>
      <c r="AU207" s="529">
        <v>0</v>
      </c>
      <c r="AV207" s="590">
        <v>0</v>
      </c>
      <c r="AW207" s="529">
        <v>0</v>
      </c>
      <c r="AX207" s="590">
        <v>0</v>
      </c>
      <c r="AY207" s="529">
        <v>0</v>
      </c>
      <c r="AZ207" s="529">
        <v>0</v>
      </c>
      <c r="BA207" s="529">
        <v>0</v>
      </c>
      <c r="BB207" s="529">
        <v>0</v>
      </c>
    </row>
    <row r="208" spans="1:54" x14ac:dyDescent="0.25">
      <c r="A208" s="1166" t="s">
        <v>119</v>
      </c>
      <c r="B208" s="1009"/>
      <c r="C208" s="1166" t="s">
        <v>354</v>
      </c>
      <c r="D208" s="1009"/>
      <c r="E208" s="1166" t="s">
        <v>356</v>
      </c>
      <c r="F208" s="1009"/>
      <c r="G208" s="1166" t="s">
        <v>311</v>
      </c>
      <c r="H208" s="1009"/>
      <c r="I208" s="1166" t="s">
        <v>312</v>
      </c>
      <c r="J208" s="1009"/>
      <c r="K208" s="1009"/>
      <c r="L208" s="1166" t="s">
        <v>314</v>
      </c>
      <c r="M208" s="1009"/>
      <c r="N208" s="1009"/>
      <c r="O208" s="1166" t="s">
        <v>314</v>
      </c>
      <c r="P208" s="1009"/>
      <c r="Q208" s="1166"/>
      <c r="R208" s="1009"/>
      <c r="S208" s="1167" t="s">
        <v>359</v>
      </c>
      <c r="T208" s="1009"/>
      <c r="U208" s="1009"/>
      <c r="V208" s="1009"/>
      <c r="W208" s="1009"/>
      <c r="X208" s="1009"/>
      <c r="Y208" s="1009"/>
      <c r="Z208" s="1009"/>
      <c r="AA208" s="1166" t="s">
        <v>305</v>
      </c>
      <c r="AB208" s="1009"/>
      <c r="AC208" s="1009"/>
      <c r="AD208" s="1009"/>
      <c r="AE208" s="1009"/>
      <c r="AF208" s="1166" t="s">
        <v>306</v>
      </c>
      <c r="AG208" s="1009"/>
      <c r="AH208" s="1009"/>
      <c r="AI208" s="531" t="s">
        <v>85</v>
      </c>
      <c r="AJ208" s="1168" t="s">
        <v>307</v>
      </c>
      <c r="AK208" s="1009"/>
      <c r="AL208" s="1009"/>
      <c r="AM208" s="1009"/>
      <c r="AN208" s="1009"/>
      <c r="AO208" s="1009"/>
      <c r="AP208" s="530">
        <v>135600000</v>
      </c>
      <c r="AQ208" s="590">
        <v>0</v>
      </c>
      <c r="AR208" s="530">
        <v>30600000</v>
      </c>
      <c r="AS208" s="529">
        <v>0</v>
      </c>
      <c r="AT208" s="590">
        <v>0</v>
      </c>
      <c r="AU208" s="529">
        <v>0</v>
      </c>
      <c r="AV208" s="590">
        <v>0</v>
      </c>
      <c r="AW208" s="529">
        <v>0</v>
      </c>
      <c r="AX208" s="590">
        <v>0</v>
      </c>
      <c r="AY208" s="529">
        <v>0</v>
      </c>
      <c r="AZ208" s="529">
        <v>0</v>
      </c>
      <c r="BA208" s="529">
        <v>0</v>
      </c>
      <c r="BB208" s="529">
        <v>0</v>
      </c>
    </row>
    <row r="209" spans="1:54" x14ac:dyDescent="0.25">
      <c r="A209" s="1166" t="s">
        <v>119</v>
      </c>
      <c r="B209" s="1009"/>
      <c r="C209" s="1166" t="s">
        <v>354</v>
      </c>
      <c r="D209" s="1009"/>
      <c r="E209" s="1166" t="s">
        <v>356</v>
      </c>
      <c r="F209" s="1009"/>
      <c r="G209" s="1166" t="s">
        <v>311</v>
      </c>
      <c r="H209" s="1009"/>
      <c r="I209" s="1166" t="s">
        <v>312</v>
      </c>
      <c r="J209" s="1009"/>
      <c r="K209" s="1009"/>
      <c r="L209" s="1166" t="s">
        <v>314</v>
      </c>
      <c r="M209" s="1009"/>
      <c r="N209" s="1009"/>
      <c r="O209" s="1166" t="s">
        <v>321</v>
      </c>
      <c r="P209" s="1009"/>
      <c r="Q209" s="1166"/>
      <c r="R209" s="1009"/>
      <c r="S209" s="1167" t="s">
        <v>360</v>
      </c>
      <c r="T209" s="1009"/>
      <c r="U209" s="1009"/>
      <c r="V209" s="1009"/>
      <c r="W209" s="1009"/>
      <c r="X209" s="1009"/>
      <c r="Y209" s="1009"/>
      <c r="Z209" s="1009"/>
      <c r="AA209" s="1166" t="s">
        <v>305</v>
      </c>
      <c r="AB209" s="1009"/>
      <c r="AC209" s="1009"/>
      <c r="AD209" s="1009"/>
      <c r="AE209" s="1009"/>
      <c r="AF209" s="1166" t="s">
        <v>306</v>
      </c>
      <c r="AG209" s="1009"/>
      <c r="AH209" s="1009"/>
      <c r="AI209" s="531" t="s">
        <v>85</v>
      </c>
      <c r="AJ209" s="1168" t="s">
        <v>307</v>
      </c>
      <c r="AK209" s="1009"/>
      <c r="AL209" s="1009"/>
      <c r="AM209" s="1009"/>
      <c r="AN209" s="1009"/>
      <c r="AO209" s="1009"/>
      <c r="AP209" s="530">
        <v>341600000</v>
      </c>
      <c r="AQ209" s="590">
        <v>0</v>
      </c>
      <c r="AR209" s="529">
        <v>0</v>
      </c>
      <c r="AS209" s="529">
        <v>0</v>
      </c>
      <c r="AT209" s="590">
        <v>0</v>
      </c>
      <c r="AU209" s="529">
        <v>0</v>
      </c>
      <c r="AV209" s="589">
        <v>1787432</v>
      </c>
      <c r="AW209" s="530">
        <v>-1787432</v>
      </c>
      <c r="AX209" s="589">
        <v>1787432</v>
      </c>
      <c r="AY209" s="529">
        <v>0</v>
      </c>
      <c r="AZ209" s="530">
        <v>1787432</v>
      </c>
      <c r="BA209" s="529">
        <v>0</v>
      </c>
      <c r="BB209" s="529">
        <v>0</v>
      </c>
    </row>
    <row r="210" spans="1:54" x14ac:dyDescent="0.25">
      <c r="A210" s="1166" t="s">
        <v>119</v>
      </c>
      <c r="B210" s="1009"/>
      <c r="C210" s="1166" t="s">
        <v>354</v>
      </c>
      <c r="D210" s="1009"/>
      <c r="E210" s="1166" t="s">
        <v>356</v>
      </c>
      <c r="F210" s="1009"/>
      <c r="G210" s="1166" t="s">
        <v>311</v>
      </c>
      <c r="H210" s="1009"/>
      <c r="I210" s="1166" t="s">
        <v>312</v>
      </c>
      <c r="J210" s="1009"/>
      <c r="K210" s="1009"/>
      <c r="L210" s="1166" t="s">
        <v>314</v>
      </c>
      <c r="M210" s="1009"/>
      <c r="N210" s="1009"/>
      <c r="O210" s="1166" t="s">
        <v>315</v>
      </c>
      <c r="P210" s="1009"/>
      <c r="Q210" s="1166"/>
      <c r="R210" s="1009"/>
      <c r="S210" s="1167" t="s">
        <v>104</v>
      </c>
      <c r="T210" s="1009"/>
      <c r="U210" s="1009"/>
      <c r="V210" s="1009"/>
      <c r="W210" s="1009"/>
      <c r="X210" s="1009"/>
      <c r="Y210" s="1009"/>
      <c r="Z210" s="1009"/>
      <c r="AA210" s="1166" t="s">
        <v>305</v>
      </c>
      <c r="AB210" s="1009"/>
      <c r="AC210" s="1009"/>
      <c r="AD210" s="1009"/>
      <c r="AE210" s="1009"/>
      <c r="AF210" s="1166" t="s">
        <v>306</v>
      </c>
      <c r="AG210" s="1009"/>
      <c r="AH210" s="1009"/>
      <c r="AI210" s="531" t="s">
        <v>85</v>
      </c>
      <c r="AJ210" s="1168" t="s">
        <v>307</v>
      </c>
      <c r="AK210" s="1009"/>
      <c r="AL210" s="1009"/>
      <c r="AM210" s="1009"/>
      <c r="AN210" s="1009"/>
      <c r="AO210" s="1009"/>
      <c r="AP210" s="530">
        <v>394400000</v>
      </c>
      <c r="AQ210" s="590">
        <v>0</v>
      </c>
      <c r="AR210" s="529">
        <v>0</v>
      </c>
      <c r="AS210" s="529">
        <v>0</v>
      </c>
      <c r="AT210" s="589">
        <v>2129998</v>
      </c>
      <c r="AU210" s="530">
        <v>-2129998</v>
      </c>
      <c r="AV210" s="589">
        <v>7559842</v>
      </c>
      <c r="AW210" s="530">
        <v>-5429844</v>
      </c>
      <c r="AX210" s="589">
        <v>8630583</v>
      </c>
      <c r="AY210" s="530">
        <v>-1070741</v>
      </c>
      <c r="AZ210" s="530">
        <v>8630583</v>
      </c>
      <c r="BA210" s="529">
        <v>0</v>
      </c>
      <c r="BB210" s="529">
        <v>0</v>
      </c>
    </row>
    <row r="211" spans="1:54" x14ac:dyDescent="0.25">
      <c r="A211" s="1166" t="s">
        <v>119</v>
      </c>
      <c r="B211" s="1009"/>
      <c r="C211" s="1166" t="s">
        <v>354</v>
      </c>
      <c r="D211" s="1009"/>
      <c r="E211" s="1166" t="s">
        <v>356</v>
      </c>
      <c r="F211" s="1009"/>
      <c r="G211" s="1166" t="s">
        <v>311</v>
      </c>
      <c r="H211" s="1009"/>
      <c r="I211" s="1166" t="s">
        <v>312</v>
      </c>
      <c r="J211" s="1009"/>
      <c r="K211" s="1009"/>
      <c r="L211" s="1166" t="s">
        <v>314</v>
      </c>
      <c r="M211" s="1009"/>
      <c r="N211" s="1009"/>
      <c r="O211" s="1166" t="s">
        <v>324</v>
      </c>
      <c r="P211" s="1009"/>
      <c r="Q211" s="1166"/>
      <c r="R211" s="1009"/>
      <c r="S211" s="1167" t="s">
        <v>361</v>
      </c>
      <c r="T211" s="1009"/>
      <c r="U211" s="1009"/>
      <c r="V211" s="1009"/>
      <c r="W211" s="1009"/>
      <c r="X211" s="1009"/>
      <c r="Y211" s="1009"/>
      <c r="Z211" s="1009"/>
      <c r="AA211" s="1166" t="s">
        <v>305</v>
      </c>
      <c r="AB211" s="1009"/>
      <c r="AC211" s="1009"/>
      <c r="AD211" s="1009"/>
      <c r="AE211" s="1009"/>
      <c r="AF211" s="1166" t="s">
        <v>306</v>
      </c>
      <c r="AG211" s="1009"/>
      <c r="AH211" s="1009"/>
      <c r="AI211" s="531" t="s">
        <v>85</v>
      </c>
      <c r="AJ211" s="1168" t="s">
        <v>307</v>
      </c>
      <c r="AK211" s="1009"/>
      <c r="AL211" s="1009"/>
      <c r="AM211" s="1009"/>
      <c r="AN211" s="1009"/>
      <c r="AO211" s="1009"/>
      <c r="AP211" s="530">
        <v>230000000</v>
      </c>
      <c r="AQ211" s="590">
        <v>0</v>
      </c>
      <c r="AR211" s="530">
        <v>60000000</v>
      </c>
      <c r="AS211" s="529">
        <v>0</v>
      </c>
      <c r="AT211" s="590">
        <v>0</v>
      </c>
      <c r="AU211" s="529">
        <v>0</v>
      </c>
      <c r="AV211" s="590">
        <v>0</v>
      </c>
      <c r="AW211" s="529">
        <v>0</v>
      </c>
      <c r="AX211" s="590">
        <v>0</v>
      </c>
      <c r="AY211" s="529">
        <v>0</v>
      </c>
      <c r="AZ211" s="529">
        <v>0</v>
      </c>
      <c r="BA211" s="529">
        <v>0</v>
      </c>
      <c r="BB211" s="529">
        <v>0</v>
      </c>
    </row>
    <row r="212" spans="1:54" x14ac:dyDescent="0.25">
      <c r="A212" s="1166" t="s">
        <v>119</v>
      </c>
      <c r="B212" s="1009"/>
      <c r="C212" s="1166" t="s">
        <v>354</v>
      </c>
      <c r="D212" s="1009"/>
      <c r="E212" s="1166" t="s">
        <v>356</v>
      </c>
      <c r="F212" s="1009"/>
      <c r="G212" s="1166" t="s">
        <v>311</v>
      </c>
      <c r="H212" s="1009"/>
      <c r="I212" s="1166" t="s">
        <v>312</v>
      </c>
      <c r="J212" s="1009"/>
      <c r="K212" s="1009"/>
      <c r="L212" s="1166" t="s">
        <v>314</v>
      </c>
      <c r="M212" s="1009"/>
      <c r="N212" s="1009"/>
      <c r="O212" s="1166" t="s">
        <v>100</v>
      </c>
      <c r="P212" s="1009"/>
      <c r="Q212" s="1166"/>
      <c r="R212" s="1009"/>
      <c r="S212" s="1167" t="s">
        <v>362</v>
      </c>
      <c r="T212" s="1009"/>
      <c r="U212" s="1009"/>
      <c r="V212" s="1009"/>
      <c r="W212" s="1009"/>
      <c r="X212" s="1009"/>
      <c r="Y212" s="1009"/>
      <c r="Z212" s="1009"/>
      <c r="AA212" s="1166" t="s">
        <v>305</v>
      </c>
      <c r="AB212" s="1009"/>
      <c r="AC212" s="1009"/>
      <c r="AD212" s="1009"/>
      <c r="AE212" s="1009"/>
      <c r="AF212" s="1166" t="s">
        <v>306</v>
      </c>
      <c r="AG212" s="1009"/>
      <c r="AH212" s="1009"/>
      <c r="AI212" s="531" t="s">
        <v>85</v>
      </c>
      <c r="AJ212" s="1168" t="s">
        <v>307</v>
      </c>
      <c r="AK212" s="1009"/>
      <c r="AL212" s="1009"/>
      <c r="AM212" s="1009"/>
      <c r="AN212" s="1009"/>
      <c r="AO212" s="1009"/>
      <c r="AP212" s="530">
        <v>1200000</v>
      </c>
      <c r="AQ212" s="590">
        <v>0</v>
      </c>
      <c r="AR212" s="530">
        <v>1200000</v>
      </c>
      <c r="AS212" s="529">
        <v>0</v>
      </c>
      <c r="AT212" s="590">
        <v>0</v>
      </c>
      <c r="AU212" s="529">
        <v>0</v>
      </c>
      <c r="AV212" s="590">
        <v>0</v>
      </c>
      <c r="AW212" s="529">
        <v>0</v>
      </c>
      <c r="AX212" s="590">
        <v>0</v>
      </c>
      <c r="AY212" s="529">
        <v>0</v>
      </c>
      <c r="AZ212" s="529">
        <v>0</v>
      </c>
      <c r="BA212" s="529">
        <v>0</v>
      </c>
      <c r="BB212" s="529">
        <v>0</v>
      </c>
    </row>
    <row r="213" spans="1:54" x14ac:dyDescent="0.25">
      <c r="A213" s="1170" t="s">
        <v>119</v>
      </c>
      <c r="B213" s="1009"/>
      <c r="C213" s="1170" t="s">
        <v>354</v>
      </c>
      <c r="D213" s="1009"/>
      <c r="E213" s="1170" t="s">
        <v>356</v>
      </c>
      <c r="F213" s="1009"/>
      <c r="G213" s="1170" t="s">
        <v>311</v>
      </c>
      <c r="H213" s="1009"/>
      <c r="I213" s="1170" t="s">
        <v>312</v>
      </c>
      <c r="J213" s="1009"/>
      <c r="K213" s="1009"/>
      <c r="L213" s="1170" t="s">
        <v>321</v>
      </c>
      <c r="M213" s="1009"/>
      <c r="N213" s="1009"/>
      <c r="O213" s="1170"/>
      <c r="P213" s="1009"/>
      <c r="Q213" s="1170"/>
      <c r="R213" s="1009"/>
      <c r="S213" s="1169" t="s">
        <v>456</v>
      </c>
      <c r="T213" s="1009"/>
      <c r="U213" s="1009"/>
      <c r="V213" s="1009"/>
      <c r="W213" s="1009"/>
      <c r="X213" s="1009"/>
      <c r="Y213" s="1009"/>
      <c r="Z213" s="1009"/>
      <c r="AA213" s="1170" t="s">
        <v>305</v>
      </c>
      <c r="AB213" s="1009"/>
      <c r="AC213" s="1009"/>
      <c r="AD213" s="1009"/>
      <c r="AE213" s="1009"/>
      <c r="AF213" s="1170" t="s">
        <v>306</v>
      </c>
      <c r="AG213" s="1009"/>
      <c r="AH213" s="1009"/>
      <c r="AI213" s="534" t="s">
        <v>318</v>
      </c>
      <c r="AJ213" s="1171" t="s">
        <v>455</v>
      </c>
      <c r="AK213" s="1009"/>
      <c r="AL213" s="1009"/>
      <c r="AM213" s="1009"/>
      <c r="AN213" s="1009"/>
      <c r="AO213" s="1009"/>
      <c r="AP213" s="533">
        <v>2815325822</v>
      </c>
      <c r="AQ213" s="586">
        <v>165600000</v>
      </c>
      <c r="AR213" s="533">
        <v>2343725822</v>
      </c>
      <c r="AS213" s="532">
        <v>0</v>
      </c>
      <c r="AT213" s="586">
        <v>328800000</v>
      </c>
      <c r="AU213" s="533">
        <v>-163200000</v>
      </c>
      <c r="AV213" s="587">
        <v>0</v>
      </c>
      <c r="AW213" s="533">
        <v>328800000</v>
      </c>
      <c r="AX213" s="587">
        <v>0</v>
      </c>
      <c r="AY213" s="532">
        <v>0</v>
      </c>
      <c r="AZ213" s="532">
        <v>0</v>
      </c>
      <c r="BA213" s="532">
        <v>0</v>
      </c>
      <c r="BB213" s="532">
        <v>0</v>
      </c>
    </row>
    <row r="214" spans="1:54" x14ac:dyDescent="0.25">
      <c r="A214" s="1166" t="s">
        <v>119</v>
      </c>
      <c r="B214" s="1009"/>
      <c r="C214" s="1166" t="s">
        <v>354</v>
      </c>
      <c r="D214" s="1009"/>
      <c r="E214" s="1166" t="s">
        <v>356</v>
      </c>
      <c r="F214" s="1009"/>
      <c r="G214" s="1166" t="s">
        <v>311</v>
      </c>
      <c r="H214" s="1009"/>
      <c r="I214" s="1166" t="s">
        <v>312</v>
      </c>
      <c r="J214" s="1009"/>
      <c r="K214" s="1009"/>
      <c r="L214" s="1166" t="s">
        <v>321</v>
      </c>
      <c r="M214" s="1009"/>
      <c r="N214" s="1009"/>
      <c r="O214" s="1166" t="s">
        <v>311</v>
      </c>
      <c r="P214" s="1009"/>
      <c r="Q214" s="1166"/>
      <c r="R214" s="1009"/>
      <c r="S214" s="1167" t="s">
        <v>364</v>
      </c>
      <c r="T214" s="1009"/>
      <c r="U214" s="1009"/>
      <c r="V214" s="1009"/>
      <c r="W214" s="1009"/>
      <c r="X214" s="1009"/>
      <c r="Y214" s="1009"/>
      <c r="Z214" s="1009"/>
      <c r="AA214" s="1166" t="s">
        <v>305</v>
      </c>
      <c r="AB214" s="1009"/>
      <c r="AC214" s="1009"/>
      <c r="AD214" s="1009"/>
      <c r="AE214" s="1009"/>
      <c r="AF214" s="1166" t="s">
        <v>306</v>
      </c>
      <c r="AG214" s="1009"/>
      <c r="AH214" s="1009"/>
      <c r="AI214" s="531" t="s">
        <v>318</v>
      </c>
      <c r="AJ214" s="1168" t="s">
        <v>455</v>
      </c>
      <c r="AK214" s="1009"/>
      <c r="AL214" s="1009"/>
      <c r="AM214" s="1009"/>
      <c r="AN214" s="1009"/>
      <c r="AO214" s="1009"/>
      <c r="AP214" s="530">
        <v>1217200000</v>
      </c>
      <c r="AQ214" s="589">
        <v>165600000</v>
      </c>
      <c r="AR214" s="530">
        <v>745600000</v>
      </c>
      <c r="AS214" s="529">
        <v>0</v>
      </c>
      <c r="AT214" s="589">
        <v>328800000</v>
      </c>
      <c r="AU214" s="530">
        <v>-163200000</v>
      </c>
      <c r="AV214" s="590">
        <v>0</v>
      </c>
      <c r="AW214" s="530">
        <v>328800000</v>
      </c>
      <c r="AX214" s="590">
        <v>0</v>
      </c>
      <c r="AY214" s="529">
        <v>0</v>
      </c>
      <c r="AZ214" s="529">
        <v>0</v>
      </c>
      <c r="BA214" s="529">
        <v>0</v>
      </c>
      <c r="BB214" s="529">
        <v>0</v>
      </c>
    </row>
    <row r="215" spans="1:54" x14ac:dyDescent="0.25">
      <c r="A215" s="1166" t="s">
        <v>119</v>
      </c>
      <c r="B215" s="1009"/>
      <c r="C215" s="1166" t="s">
        <v>354</v>
      </c>
      <c r="D215" s="1009"/>
      <c r="E215" s="1166" t="s">
        <v>356</v>
      </c>
      <c r="F215" s="1009"/>
      <c r="G215" s="1166" t="s">
        <v>311</v>
      </c>
      <c r="H215" s="1009"/>
      <c r="I215" s="1166" t="s">
        <v>312</v>
      </c>
      <c r="J215" s="1009"/>
      <c r="K215" s="1009"/>
      <c r="L215" s="1166" t="s">
        <v>321</v>
      </c>
      <c r="M215" s="1009"/>
      <c r="N215" s="1009"/>
      <c r="O215" s="1166" t="s">
        <v>314</v>
      </c>
      <c r="P215" s="1009"/>
      <c r="Q215" s="1166"/>
      <c r="R215" s="1009"/>
      <c r="S215" s="1167" t="s">
        <v>359</v>
      </c>
      <c r="T215" s="1009"/>
      <c r="U215" s="1009"/>
      <c r="V215" s="1009"/>
      <c r="W215" s="1009"/>
      <c r="X215" s="1009"/>
      <c r="Y215" s="1009"/>
      <c r="Z215" s="1009"/>
      <c r="AA215" s="1166" t="s">
        <v>305</v>
      </c>
      <c r="AB215" s="1009"/>
      <c r="AC215" s="1009"/>
      <c r="AD215" s="1009"/>
      <c r="AE215" s="1009"/>
      <c r="AF215" s="1166" t="s">
        <v>306</v>
      </c>
      <c r="AG215" s="1009"/>
      <c r="AH215" s="1009"/>
      <c r="AI215" s="531" t="s">
        <v>318</v>
      </c>
      <c r="AJ215" s="1168" t="s">
        <v>455</v>
      </c>
      <c r="AK215" s="1009"/>
      <c r="AL215" s="1009"/>
      <c r="AM215" s="1009"/>
      <c r="AN215" s="1009"/>
      <c r="AO215" s="1009"/>
      <c r="AP215" s="530">
        <v>228000000</v>
      </c>
      <c r="AQ215" s="590">
        <v>0</v>
      </c>
      <c r="AR215" s="530">
        <v>228000000</v>
      </c>
      <c r="AS215" s="529">
        <v>0</v>
      </c>
      <c r="AT215" s="590">
        <v>0</v>
      </c>
      <c r="AU215" s="529">
        <v>0</v>
      </c>
      <c r="AV215" s="590">
        <v>0</v>
      </c>
      <c r="AW215" s="529">
        <v>0</v>
      </c>
      <c r="AX215" s="590">
        <v>0</v>
      </c>
      <c r="AY215" s="529">
        <v>0</v>
      </c>
      <c r="AZ215" s="529">
        <v>0</v>
      </c>
      <c r="BA215" s="529">
        <v>0</v>
      </c>
      <c r="BB215" s="529">
        <v>0</v>
      </c>
    </row>
    <row r="216" spans="1:54" x14ac:dyDescent="0.25">
      <c r="A216" s="1166" t="s">
        <v>119</v>
      </c>
      <c r="B216" s="1009"/>
      <c r="C216" s="1166" t="s">
        <v>354</v>
      </c>
      <c r="D216" s="1009"/>
      <c r="E216" s="1166" t="s">
        <v>356</v>
      </c>
      <c r="F216" s="1009"/>
      <c r="G216" s="1166" t="s">
        <v>311</v>
      </c>
      <c r="H216" s="1009"/>
      <c r="I216" s="1166" t="s">
        <v>312</v>
      </c>
      <c r="J216" s="1009"/>
      <c r="K216" s="1009"/>
      <c r="L216" s="1166" t="s">
        <v>321</v>
      </c>
      <c r="M216" s="1009"/>
      <c r="N216" s="1009"/>
      <c r="O216" s="1166" t="s">
        <v>321</v>
      </c>
      <c r="P216" s="1009"/>
      <c r="Q216" s="1166"/>
      <c r="R216" s="1009"/>
      <c r="S216" s="1167" t="s">
        <v>360</v>
      </c>
      <c r="T216" s="1009"/>
      <c r="U216" s="1009"/>
      <c r="V216" s="1009"/>
      <c r="W216" s="1009"/>
      <c r="X216" s="1009"/>
      <c r="Y216" s="1009"/>
      <c r="Z216" s="1009"/>
      <c r="AA216" s="1166" t="s">
        <v>305</v>
      </c>
      <c r="AB216" s="1009"/>
      <c r="AC216" s="1009"/>
      <c r="AD216" s="1009"/>
      <c r="AE216" s="1009"/>
      <c r="AF216" s="1166" t="s">
        <v>306</v>
      </c>
      <c r="AG216" s="1009"/>
      <c r="AH216" s="1009"/>
      <c r="AI216" s="531" t="s">
        <v>318</v>
      </c>
      <c r="AJ216" s="1168" t="s">
        <v>455</v>
      </c>
      <c r="AK216" s="1009"/>
      <c r="AL216" s="1009"/>
      <c r="AM216" s="1009"/>
      <c r="AN216" s="1009"/>
      <c r="AO216" s="1009"/>
      <c r="AP216" s="530">
        <v>164000000</v>
      </c>
      <c r="AQ216" s="590">
        <v>0</v>
      </c>
      <c r="AR216" s="530">
        <v>164000000</v>
      </c>
      <c r="AS216" s="529">
        <v>0</v>
      </c>
      <c r="AT216" s="590">
        <v>0</v>
      </c>
      <c r="AU216" s="529">
        <v>0</v>
      </c>
      <c r="AV216" s="590">
        <v>0</v>
      </c>
      <c r="AW216" s="529">
        <v>0</v>
      </c>
      <c r="AX216" s="590">
        <v>0</v>
      </c>
      <c r="AY216" s="529">
        <v>0</v>
      </c>
      <c r="AZ216" s="529">
        <v>0</v>
      </c>
      <c r="BA216" s="529">
        <v>0</v>
      </c>
      <c r="BB216" s="529">
        <v>0</v>
      </c>
    </row>
    <row r="217" spans="1:54" x14ac:dyDescent="0.25">
      <c r="A217" s="1166" t="s">
        <v>119</v>
      </c>
      <c r="B217" s="1009"/>
      <c r="C217" s="1166" t="s">
        <v>354</v>
      </c>
      <c r="D217" s="1009"/>
      <c r="E217" s="1166" t="s">
        <v>356</v>
      </c>
      <c r="F217" s="1009"/>
      <c r="G217" s="1166" t="s">
        <v>311</v>
      </c>
      <c r="H217" s="1009"/>
      <c r="I217" s="1166" t="s">
        <v>312</v>
      </c>
      <c r="J217" s="1009"/>
      <c r="K217" s="1009"/>
      <c r="L217" s="1166" t="s">
        <v>321</v>
      </c>
      <c r="M217" s="1009"/>
      <c r="N217" s="1009"/>
      <c r="O217" s="1166" t="s">
        <v>315</v>
      </c>
      <c r="P217" s="1009"/>
      <c r="Q217" s="1166"/>
      <c r="R217" s="1009"/>
      <c r="S217" s="1167" t="s">
        <v>104</v>
      </c>
      <c r="T217" s="1009"/>
      <c r="U217" s="1009"/>
      <c r="V217" s="1009"/>
      <c r="W217" s="1009"/>
      <c r="X217" s="1009"/>
      <c r="Y217" s="1009"/>
      <c r="Z217" s="1009"/>
      <c r="AA217" s="1166" t="s">
        <v>305</v>
      </c>
      <c r="AB217" s="1009"/>
      <c r="AC217" s="1009"/>
      <c r="AD217" s="1009"/>
      <c r="AE217" s="1009"/>
      <c r="AF217" s="1166" t="s">
        <v>306</v>
      </c>
      <c r="AG217" s="1009"/>
      <c r="AH217" s="1009"/>
      <c r="AI217" s="531" t="s">
        <v>318</v>
      </c>
      <c r="AJ217" s="1168" t="s">
        <v>455</v>
      </c>
      <c r="AK217" s="1009"/>
      <c r="AL217" s="1009"/>
      <c r="AM217" s="1009"/>
      <c r="AN217" s="1009"/>
      <c r="AO217" s="1009"/>
      <c r="AP217" s="530">
        <v>361540000</v>
      </c>
      <c r="AQ217" s="590">
        <v>0</v>
      </c>
      <c r="AR217" s="530">
        <v>361540000</v>
      </c>
      <c r="AS217" s="529">
        <v>0</v>
      </c>
      <c r="AT217" s="590">
        <v>0</v>
      </c>
      <c r="AU217" s="529">
        <v>0</v>
      </c>
      <c r="AV217" s="590">
        <v>0</v>
      </c>
      <c r="AW217" s="529">
        <v>0</v>
      </c>
      <c r="AX217" s="590">
        <v>0</v>
      </c>
      <c r="AY217" s="529">
        <v>0</v>
      </c>
      <c r="AZ217" s="529">
        <v>0</v>
      </c>
      <c r="BA217" s="529">
        <v>0</v>
      </c>
      <c r="BB217" s="529">
        <v>0</v>
      </c>
    </row>
    <row r="218" spans="1:54" x14ac:dyDescent="0.25">
      <c r="A218" s="1166" t="s">
        <v>119</v>
      </c>
      <c r="B218" s="1009"/>
      <c r="C218" s="1166" t="s">
        <v>354</v>
      </c>
      <c r="D218" s="1009"/>
      <c r="E218" s="1166" t="s">
        <v>356</v>
      </c>
      <c r="F218" s="1009"/>
      <c r="G218" s="1166" t="s">
        <v>311</v>
      </c>
      <c r="H218" s="1009"/>
      <c r="I218" s="1166" t="s">
        <v>312</v>
      </c>
      <c r="J218" s="1009"/>
      <c r="K218" s="1009"/>
      <c r="L218" s="1166" t="s">
        <v>321</v>
      </c>
      <c r="M218" s="1009"/>
      <c r="N218" s="1009"/>
      <c r="O218" s="1166" t="s">
        <v>100</v>
      </c>
      <c r="P218" s="1009"/>
      <c r="Q218" s="1166"/>
      <c r="R218" s="1009"/>
      <c r="S218" s="1167" t="s">
        <v>362</v>
      </c>
      <c r="T218" s="1009"/>
      <c r="U218" s="1009"/>
      <c r="V218" s="1009"/>
      <c r="W218" s="1009"/>
      <c r="X218" s="1009"/>
      <c r="Y218" s="1009"/>
      <c r="Z218" s="1009"/>
      <c r="AA218" s="1166" t="s">
        <v>305</v>
      </c>
      <c r="AB218" s="1009"/>
      <c r="AC218" s="1009"/>
      <c r="AD218" s="1009"/>
      <c r="AE218" s="1009"/>
      <c r="AF218" s="1166" t="s">
        <v>306</v>
      </c>
      <c r="AG218" s="1009"/>
      <c r="AH218" s="1009"/>
      <c r="AI218" s="531" t="s">
        <v>318</v>
      </c>
      <c r="AJ218" s="1168" t="s">
        <v>455</v>
      </c>
      <c r="AK218" s="1009"/>
      <c r="AL218" s="1009"/>
      <c r="AM218" s="1009"/>
      <c r="AN218" s="1009"/>
      <c r="AO218" s="1009"/>
      <c r="AP218" s="530">
        <v>844585822</v>
      </c>
      <c r="AQ218" s="590">
        <v>0</v>
      </c>
      <c r="AR218" s="530">
        <v>844585822</v>
      </c>
      <c r="AS218" s="529">
        <v>0</v>
      </c>
      <c r="AT218" s="590">
        <v>0</v>
      </c>
      <c r="AU218" s="529">
        <v>0</v>
      </c>
      <c r="AV218" s="590">
        <v>0</v>
      </c>
      <c r="AW218" s="529">
        <v>0</v>
      </c>
      <c r="AX218" s="590">
        <v>0</v>
      </c>
      <c r="AY218" s="529">
        <v>0</v>
      </c>
      <c r="AZ218" s="529">
        <v>0</v>
      </c>
      <c r="BA218" s="529">
        <v>0</v>
      </c>
      <c r="BB218" s="529">
        <v>0</v>
      </c>
    </row>
    <row r="219" spans="1:54" s="565" customFormat="1" x14ac:dyDescent="0.25">
      <c r="A219" s="1215" t="s">
        <v>119</v>
      </c>
      <c r="B219" s="1212"/>
      <c r="C219" s="1215" t="s">
        <v>354</v>
      </c>
      <c r="D219" s="1212"/>
      <c r="E219" s="1215" t="s">
        <v>356</v>
      </c>
      <c r="F219" s="1212"/>
      <c r="G219" s="1215" t="s">
        <v>314</v>
      </c>
      <c r="H219" s="1212"/>
      <c r="I219" s="1215"/>
      <c r="J219" s="1212"/>
      <c r="K219" s="1212"/>
      <c r="L219" s="1215"/>
      <c r="M219" s="1212"/>
      <c r="N219" s="1212"/>
      <c r="O219" s="1215"/>
      <c r="P219" s="1212"/>
      <c r="Q219" s="1215"/>
      <c r="R219" s="1212"/>
      <c r="S219" s="1217" t="s">
        <v>350</v>
      </c>
      <c r="T219" s="1212"/>
      <c r="U219" s="1212"/>
      <c r="V219" s="1212"/>
      <c r="W219" s="1212"/>
      <c r="X219" s="1212"/>
      <c r="Y219" s="1212"/>
      <c r="Z219" s="1212"/>
      <c r="AA219" s="1215" t="s">
        <v>305</v>
      </c>
      <c r="AB219" s="1212"/>
      <c r="AC219" s="1212"/>
      <c r="AD219" s="1212"/>
      <c r="AE219" s="1212"/>
      <c r="AF219" s="1215" t="s">
        <v>306</v>
      </c>
      <c r="AG219" s="1212"/>
      <c r="AH219" s="1212"/>
      <c r="AI219" s="596" t="s">
        <v>85</v>
      </c>
      <c r="AJ219" s="1216" t="s">
        <v>307</v>
      </c>
      <c r="AK219" s="1212"/>
      <c r="AL219" s="1212"/>
      <c r="AM219" s="1212"/>
      <c r="AN219" s="1212"/>
      <c r="AO219" s="1212"/>
      <c r="AP219" s="530">
        <v>1923920000</v>
      </c>
      <c r="AQ219" s="589">
        <v>80000000</v>
      </c>
      <c r="AR219" s="530">
        <v>246140540</v>
      </c>
      <c r="AS219" s="530">
        <v>-323920000</v>
      </c>
      <c r="AT219" s="589">
        <v>37815600</v>
      </c>
      <c r="AU219" s="530">
        <v>42184400</v>
      </c>
      <c r="AV219" s="597">
        <v>55644971</v>
      </c>
      <c r="AW219" s="597">
        <v>-17829371</v>
      </c>
      <c r="AX219" s="597">
        <v>56277287</v>
      </c>
      <c r="AY219" s="597">
        <v>-632316</v>
      </c>
      <c r="AZ219" s="597">
        <v>56277287</v>
      </c>
      <c r="BA219" s="598">
        <v>0</v>
      </c>
      <c r="BB219" s="598">
        <v>0</v>
      </c>
    </row>
    <row r="220" spans="1:54" x14ac:dyDescent="0.25">
      <c r="A220" s="1170" t="s">
        <v>119</v>
      </c>
      <c r="B220" s="1009"/>
      <c r="C220" s="1170" t="s">
        <v>354</v>
      </c>
      <c r="D220" s="1009"/>
      <c r="E220" s="1170" t="s">
        <v>356</v>
      </c>
      <c r="F220" s="1009"/>
      <c r="G220" s="1170" t="s">
        <v>314</v>
      </c>
      <c r="H220" s="1009"/>
      <c r="I220" s="1170" t="s">
        <v>312</v>
      </c>
      <c r="J220" s="1009"/>
      <c r="K220" s="1009"/>
      <c r="L220" s="1170"/>
      <c r="M220" s="1009"/>
      <c r="N220" s="1009"/>
      <c r="O220" s="1170"/>
      <c r="P220" s="1009"/>
      <c r="Q220" s="1170"/>
      <c r="R220" s="1009"/>
      <c r="S220" s="1169" t="s">
        <v>350</v>
      </c>
      <c r="T220" s="1009"/>
      <c r="U220" s="1009"/>
      <c r="V220" s="1009"/>
      <c r="W220" s="1009"/>
      <c r="X220" s="1009"/>
      <c r="Y220" s="1009"/>
      <c r="Z220" s="1009"/>
      <c r="AA220" s="1170" t="s">
        <v>305</v>
      </c>
      <c r="AB220" s="1009"/>
      <c r="AC220" s="1009"/>
      <c r="AD220" s="1009"/>
      <c r="AE220" s="1009"/>
      <c r="AF220" s="1170" t="s">
        <v>306</v>
      </c>
      <c r="AG220" s="1009"/>
      <c r="AH220" s="1009"/>
      <c r="AI220" s="534" t="s">
        <v>85</v>
      </c>
      <c r="AJ220" s="1171" t="s">
        <v>307</v>
      </c>
      <c r="AK220" s="1009"/>
      <c r="AL220" s="1009"/>
      <c r="AM220" s="1009"/>
      <c r="AN220" s="1009"/>
      <c r="AO220" s="1009"/>
      <c r="AP220" s="533">
        <v>1600000000</v>
      </c>
      <c r="AQ220" s="586">
        <v>80000000</v>
      </c>
      <c r="AR220" s="533">
        <v>246140540</v>
      </c>
      <c r="AS220" s="532">
        <v>0</v>
      </c>
      <c r="AT220" s="586">
        <v>37815600</v>
      </c>
      <c r="AU220" s="533">
        <v>42184400</v>
      </c>
      <c r="AV220" s="586">
        <v>55644971</v>
      </c>
      <c r="AW220" s="533">
        <v>-17829371</v>
      </c>
      <c r="AX220" s="586">
        <v>56277287</v>
      </c>
      <c r="AY220" s="533">
        <v>-632316</v>
      </c>
      <c r="AZ220" s="533">
        <v>56277287</v>
      </c>
      <c r="BA220" s="532">
        <v>0</v>
      </c>
      <c r="BB220" s="532">
        <v>0</v>
      </c>
    </row>
    <row r="221" spans="1:54" x14ac:dyDescent="0.25">
      <c r="A221" s="1170" t="s">
        <v>119</v>
      </c>
      <c r="B221" s="1009"/>
      <c r="C221" s="1170" t="s">
        <v>354</v>
      </c>
      <c r="D221" s="1009"/>
      <c r="E221" s="1170" t="s">
        <v>356</v>
      </c>
      <c r="F221" s="1009"/>
      <c r="G221" s="1170" t="s">
        <v>314</v>
      </c>
      <c r="H221" s="1009"/>
      <c r="I221" s="1170" t="s">
        <v>312</v>
      </c>
      <c r="J221" s="1009"/>
      <c r="K221" s="1009"/>
      <c r="L221" s="1170" t="s">
        <v>311</v>
      </c>
      <c r="M221" s="1009"/>
      <c r="N221" s="1009"/>
      <c r="O221" s="1170"/>
      <c r="P221" s="1009"/>
      <c r="Q221" s="1170"/>
      <c r="R221" s="1009"/>
      <c r="S221" s="1169" t="s">
        <v>363</v>
      </c>
      <c r="T221" s="1009"/>
      <c r="U221" s="1009"/>
      <c r="V221" s="1009"/>
      <c r="W221" s="1009"/>
      <c r="X221" s="1009"/>
      <c r="Y221" s="1009"/>
      <c r="Z221" s="1009"/>
      <c r="AA221" s="1170" t="s">
        <v>305</v>
      </c>
      <c r="AB221" s="1009"/>
      <c r="AC221" s="1009"/>
      <c r="AD221" s="1009"/>
      <c r="AE221" s="1009"/>
      <c r="AF221" s="1170" t="s">
        <v>306</v>
      </c>
      <c r="AG221" s="1009"/>
      <c r="AH221" s="1009"/>
      <c r="AI221" s="534" t="s">
        <v>85</v>
      </c>
      <c r="AJ221" s="1171" t="s">
        <v>307</v>
      </c>
      <c r="AK221" s="1009"/>
      <c r="AL221" s="1009"/>
      <c r="AM221" s="1009"/>
      <c r="AN221" s="1009"/>
      <c r="AO221" s="1009"/>
      <c r="AP221" s="533">
        <v>382300000</v>
      </c>
      <c r="AQ221" s="586">
        <v>80000000</v>
      </c>
      <c r="AR221" s="533">
        <v>97300000</v>
      </c>
      <c r="AS221" s="532">
        <v>0</v>
      </c>
      <c r="AT221" s="586">
        <v>880067</v>
      </c>
      <c r="AU221" s="533">
        <v>79119933</v>
      </c>
      <c r="AV221" s="587">
        <v>0</v>
      </c>
      <c r="AW221" s="533">
        <v>880067</v>
      </c>
      <c r="AX221" s="586">
        <v>575294</v>
      </c>
      <c r="AY221" s="533">
        <v>-575294</v>
      </c>
      <c r="AZ221" s="533">
        <v>575294</v>
      </c>
      <c r="BA221" s="532">
        <v>0</v>
      </c>
      <c r="BB221" s="532">
        <v>0</v>
      </c>
    </row>
    <row r="222" spans="1:54" x14ac:dyDescent="0.25">
      <c r="A222" s="1166" t="s">
        <v>119</v>
      </c>
      <c r="B222" s="1009"/>
      <c r="C222" s="1166" t="s">
        <v>354</v>
      </c>
      <c r="D222" s="1009"/>
      <c r="E222" s="1166" t="s">
        <v>356</v>
      </c>
      <c r="F222" s="1009"/>
      <c r="G222" s="1166" t="s">
        <v>314</v>
      </c>
      <c r="H222" s="1009"/>
      <c r="I222" s="1166" t="s">
        <v>312</v>
      </c>
      <c r="J222" s="1009"/>
      <c r="K222" s="1009"/>
      <c r="L222" s="1166" t="s">
        <v>311</v>
      </c>
      <c r="M222" s="1009"/>
      <c r="N222" s="1009"/>
      <c r="O222" s="1166" t="s">
        <v>311</v>
      </c>
      <c r="P222" s="1009"/>
      <c r="Q222" s="1166"/>
      <c r="R222" s="1009"/>
      <c r="S222" s="1167" t="s">
        <v>364</v>
      </c>
      <c r="T222" s="1009"/>
      <c r="U222" s="1009"/>
      <c r="V222" s="1009"/>
      <c r="W222" s="1009"/>
      <c r="X222" s="1009"/>
      <c r="Y222" s="1009"/>
      <c r="Z222" s="1009"/>
      <c r="AA222" s="1166" t="s">
        <v>305</v>
      </c>
      <c r="AB222" s="1009"/>
      <c r="AC222" s="1009"/>
      <c r="AD222" s="1009"/>
      <c r="AE222" s="1009"/>
      <c r="AF222" s="1166" t="s">
        <v>306</v>
      </c>
      <c r="AG222" s="1009"/>
      <c r="AH222" s="1009"/>
      <c r="AI222" s="531" t="s">
        <v>85</v>
      </c>
      <c r="AJ222" s="1168" t="s">
        <v>307</v>
      </c>
      <c r="AK222" s="1009"/>
      <c r="AL222" s="1009"/>
      <c r="AM222" s="1009"/>
      <c r="AN222" s="1009"/>
      <c r="AO222" s="1009"/>
      <c r="AP222" s="530">
        <v>177300000</v>
      </c>
      <c r="AQ222" s="589">
        <v>80000000</v>
      </c>
      <c r="AR222" s="530">
        <v>97300000</v>
      </c>
      <c r="AS222" s="529">
        <v>0</v>
      </c>
      <c r="AT222" s="590">
        <v>0</v>
      </c>
      <c r="AU222" s="530">
        <v>80000000</v>
      </c>
      <c r="AV222" s="590">
        <v>0</v>
      </c>
      <c r="AW222" s="529">
        <v>0</v>
      </c>
      <c r="AX222" s="590">
        <v>0</v>
      </c>
      <c r="AY222" s="529">
        <v>0</v>
      </c>
      <c r="AZ222" s="529">
        <v>0</v>
      </c>
      <c r="BA222" s="529">
        <v>0</v>
      </c>
      <c r="BB222" s="529">
        <v>0</v>
      </c>
    </row>
    <row r="223" spans="1:54" x14ac:dyDescent="0.25">
      <c r="A223" s="1166" t="s">
        <v>119</v>
      </c>
      <c r="B223" s="1009"/>
      <c r="C223" s="1166" t="s">
        <v>354</v>
      </c>
      <c r="D223" s="1009"/>
      <c r="E223" s="1166" t="s">
        <v>356</v>
      </c>
      <c r="F223" s="1009"/>
      <c r="G223" s="1166" t="s">
        <v>314</v>
      </c>
      <c r="H223" s="1009"/>
      <c r="I223" s="1166" t="s">
        <v>312</v>
      </c>
      <c r="J223" s="1009"/>
      <c r="K223" s="1009"/>
      <c r="L223" s="1166" t="s">
        <v>311</v>
      </c>
      <c r="M223" s="1009"/>
      <c r="N223" s="1009"/>
      <c r="O223" s="1166" t="s">
        <v>314</v>
      </c>
      <c r="P223" s="1009"/>
      <c r="Q223" s="1166"/>
      <c r="R223" s="1009"/>
      <c r="S223" s="1167" t="s">
        <v>359</v>
      </c>
      <c r="T223" s="1009"/>
      <c r="U223" s="1009"/>
      <c r="V223" s="1009"/>
      <c r="W223" s="1009"/>
      <c r="X223" s="1009"/>
      <c r="Y223" s="1009"/>
      <c r="Z223" s="1009"/>
      <c r="AA223" s="1166" t="s">
        <v>305</v>
      </c>
      <c r="AB223" s="1009"/>
      <c r="AC223" s="1009"/>
      <c r="AD223" s="1009"/>
      <c r="AE223" s="1009"/>
      <c r="AF223" s="1166" t="s">
        <v>306</v>
      </c>
      <c r="AG223" s="1009"/>
      <c r="AH223" s="1009"/>
      <c r="AI223" s="531" t="s">
        <v>85</v>
      </c>
      <c r="AJ223" s="1168" t="s">
        <v>307</v>
      </c>
      <c r="AK223" s="1009"/>
      <c r="AL223" s="1009"/>
      <c r="AM223" s="1009"/>
      <c r="AN223" s="1009"/>
      <c r="AO223" s="1009"/>
      <c r="AP223" s="530">
        <v>175000000</v>
      </c>
      <c r="AQ223" s="590">
        <v>0</v>
      </c>
      <c r="AR223" s="529">
        <v>0</v>
      </c>
      <c r="AS223" s="529">
        <v>0</v>
      </c>
      <c r="AT223" s="590">
        <v>0</v>
      </c>
      <c r="AU223" s="529">
        <v>0</v>
      </c>
      <c r="AV223" s="590">
        <v>0</v>
      </c>
      <c r="AW223" s="529">
        <v>0</v>
      </c>
      <c r="AX223" s="590">
        <v>0</v>
      </c>
      <c r="AY223" s="529">
        <v>0</v>
      </c>
      <c r="AZ223" s="529">
        <v>0</v>
      </c>
      <c r="BA223" s="529">
        <v>0</v>
      </c>
      <c r="BB223" s="529">
        <v>0</v>
      </c>
    </row>
    <row r="224" spans="1:54" x14ac:dyDescent="0.25">
      <c r="A224" s="1166" t="s">
        <v>119</v>
      </c>
      <c r="B224" s="1009"/>
      <c r="C224" s="1166" t="s">
        <v>354</v>
      </c>
      <c r="D224" s="1009"/>
      <c r="E224" s="1166" t="s">
        <v>356</v>
      </c>
      <c r="F224" s="1009"/>
      <c r="G224" s="1166" t="s">
        <v>314</v>
      </c>
      <c r="H224" s="1009"/>
      <c r="I224" s="1166" t="s">
        <v>312</v>
      </c>
      <c r="J224" s="1009"/>
      <c r="K224" s="1009"/>
      <c r="L224" s="1166" t="s">
        <v>311</v>
      </c>
      <c r="M224" s="1009"/>
      <c r="N224" s="1009"/>
      <c r="O224" s="1166" t="s">
        <v>321</v>
      </c>
      <c r="P224" s="1009"/>
      <c r="Q224" s="1166"/>
      <c r="R224" s="1009"/>
      <c r="S224" s="1167" t="s">
        <v>360</v>
      </c>
      <c r="T224" s="1009"/>
      <c r="U224" s="1009"/>
      <c r="V224" s="1009"/>
      <c r="W224" s="1009"/>
      <c r="X224" s="1009"/>
      <c r="Y224" s="1009"/>
      <c r="Z224" s="1009"/>
      <c r="AA224" s="1166" t="s">
        <v>305</v>
      </c>
      <c r="AB224" s="1009"/>
      <c r="AC224" s="1009"/>
      <c r="AD224" s="1009"/>
      <c r="AE224" s="1009"/>
      <c r="AF224" s="1166" t="s">
        <v>306</v>
      </c>
      <c r="AG224" s="1009"/>
      <c r="AH224" s="1009"/>
      <c r="AI224" s="531" t="s">
        <v>85</v>
      </c>
      <c r="AJ224" s="1168" t="s">
        <v>307</v>
      </c>
      <c r="AK224" s="1009"/>
      <c r="AL224" s="1009"/>
      <c r="AM224" s="1009"/>
      <c r="AN224" s="1009"/>
      <c r="AO224" s="1009"/>
      <c r="AP224" s="530">
        <v>5000000</v>
      </c>
      <c r="AQ224" s="590">
        <v>0</v>
      </c>
      <c r="AR224" s="529">
        <v>0</v>
      </c>
      <c r="AS224" s="529">
        <v>0</v>
      </c>
      <c r="AT224" s="590">
        <v>0</v>
      </c>
      <c r="AU224" s="529">
        <v>0</v>
      </c>
      <c r="AV224" s="590">
        <v>0</v>
      </c>
      <c r="AW224" s="529">
        <v>0</v>
      </c>
      <c r="AX224" s="590">
        <v>0</v>
      </c>
      <c r="AY224" s="529">
        <v>0</v>
      </c>
      <c r="AZ224" s="529">
        <v>0</v>
      </c>
      <c r="BA224" s="529">
        <v>0</v>
      </c>
      <c r="BB224" s="529">
        <v>0</v>
      </c>
    </row>
    <row r="225" spans="1:54" x14ac:dyDescent="0.25">
      <c r="A225" s="1166" t="s">
        <v>119</v>
      </c>
      <c r="B225" s="1009"/>
      <c r="C225" s="1166" t="s">
        <v>354</v>
      </c>
      <c r="D225" s="1009"/>
      <c r="E225" s="1166" t="s">
        <v>356</v>
      </c>
      <c r="F225" s="1009"/>
      <c r="G225" s="1166" t="s">
        <v>314</v>
      </c>
      <c r="H225" s="1009"/>
      <c r="I225" s="1166" t="s">
        <v>312</v>
      </c>
      <c r="J225" s="1009"/>
      <c r="K225" s="1009"/>
      <c r="L225" s="1166" t="s">
        <v>311</v>
      </c>
      <c r="M225" s="1009"/>
      <c r="N225" s="1009"/>
      <c r="O225" s="1166" t="s">
        <v>315</v>
      </c>
      <c r="P225" s="1009"/>
      <c r="Q225" s="1166"/>
      <c r="R225" s="1009"/>
      <c r="S225" s="1167" t="s">
        <v>104</v>
      </c>
      <c r="T225" s="1009"/>
      <c r="U225" s="1009"/>
      <c r="V225" s="1009"/>
      <c r="W225" s="1009"/>
      <c r="X225" s="1009"/>
      <c r="Y225" s="1009"/>
      <c r="Z225" s="1009"/>
      <c r="AA225" s="1166" t="s">
        <v>305</v>
      </c>
      <c r="AB225" s="1009"/>
      <c r="AC225" s="1009"/>
      <c r="AD225" s="1009"/>
      <c r="AE225" s="1009"/>
      <c r="AF225" s="1166" t="s">
        <v>306</v>
      </c>
      <c r="AG225" s="1009"/>
      <c r="AH225" s="1009"/>
      <c r="AI225" s="531" t="s">
        <v>85</v>
      </c>
      <c r="AJ225" s="1168" t="s">
        <v>307</v>
      </c>
      <c r="AK225" s="1009"/>
      <c r="AL225" s="1009"/>
      <c r="AM225" s="1009"/>
      <c r="AN225" s="1009"/>
      <c r="AO225" s="1009"/>
      <c r="AP225" s="530">
        <v>25000000</v>
      </c>
      <c r="AQ225" s="590">
        <v>0</v>
      </c>
      <c r="AR225" s="529">
        <v>0</v>
      </c>
      <c r="AS225" s="529">
        <v>0</v>
      </c>
      <c r="AT225" s="589">
        <v>880067</v>
      </c>
      <c r="AU225" s="530">
        <v>-880067</v>
      </c>
      <c r="AV225" s="590">
        <v>0</v>
      </c>
      <c r="AW225" s="530">
        <v>880067</v>
      </c>
      <c r="AX225" s="589">
        <v>575294</v>
      </c>
      <c r="AY225" s="530">
        <v>-575294</v>
      </c>
      <c r="AZ225" s="530">
        <v>575294</v>
      </c>
      <c r="BA225" s="529">
        <v>0</v>
      </c>
      <c r="BB225" s="529">
        <v>0</v>
      </c>
    </row>
    <row r="226" spans="1:54" x14ac:dyDescent="0.25">
      <c r="A226" s="1170" t="s">
        <v>119</v>
      </c>
      <c r="B226" s="1009"/>
      <c r="C226" s="1170" t="s">
        <v>354</v>
      </c>
      <c r="D226" s="1009"/>
      <c r="E226" s="1170" t="s">
        <v>356</v>
      </c>
      <c r="F226" s="1009"/>
      <c r="G226" s="1170" t="s">
        <v>314</v>
      </c>
      <c r="H226" s="1009"/>
      <c r="I226" s="1170" t="s">
        <v>312</v>
      </c>
      <c r="J226" s="1009"/>
      <c r="K226" s="1009"/>
      <c r="L226" s="1170" t="s">
        <v>314</v>
      </c>
      <c r="M226" s="1009"/>
      <c r="N226" s="1009"/>
      <c r="O226" s="1170"/>
      <c r="P226" s="1009"/>
      <c r="Q226" s="1170"/>
      <c r="R226" s="1009"/>
      <c r="S226" s="1169" t="s">
        <v>358</v>
      </c>
      <c r="T226" s="1009"/>
      <c r="U226" s="1009"/>
      <c r="V226" s="1009"/>
      <c r="W226" s="1009"/>
      <c r="X226" s="1009"/>
      <c r="Y226" s="1009"/>
      <c r="Z226" s="1009"/>
      <c r="AA226" s="1170" t="s">
        <v>305</v>
      </c>
      <c r="AB226" s="1009"/>
      <c r="AC226" s="1009"/>
      <c r="AD226" s="1009"/>
      <c r="AE226" s="1009"/>
      <c r="AF226" s="1170" t="s">
        <v>306</v>
      </c>
      <c r="AG226" s="1009"/>
      <c r="AH226" s="1009"/>
      <c r="AI226" s="534" t="s">
        <v>85</v>
      </c>
      <c r="AJ226" s="1171" t="s">
        <v>307</v>
      </c>
      <c r="AK226" s="1009"/>
      <c r="AL226" s="1009"/>
      <c r="AM226" s="1009"/>
      <c r="AN226" s="1009"/>
      <c r="AO226" s="1009"/>
      <c r="AP226" s="533">
        <v>1217700000</v>
      </c>
      <c r="AQ226" s="587">
        <v>0</v>
      </c>
      <c r="AR226" s="533">
        <v>148840540</v>
      </c>
      <c r="AS226" s="532">
        <v>0</v>
      </c>
      <c r="AT226" s="586">
        <v>36935533</v>
      </c>
      <c r="AU226" s="533">
        <v>-36935533</v>
      </c>
      <c r="AV226" s="586">
        <v>55644971</v>
      </c>
      <c r="AW226" s="533">
        <v>-18709438</v>
      </c>
      <c r="AX226" s="586">
        <v>55701993</v>
      </c>
      <c r="AY226" s="533">
        <v>-57022</v>
      </c>
      <c r="AZ226" s="533">
        <v>55701993</v>
      </c>
      <c r="BA226" s="532">
        <v>0</v>
      </c>
      <c r="BB226" s="532">
        <v>0</v>
      </c>
    </row>
    <row r="227" spans="1:54" x14ac:dyDescent="0.25">
      <c r="A227" s="1166" t="s">
        <v>119</v>
      </c>
      <c r="B227" s="1009"/>
      <c r="C227" s="1166" t="s">
        <v>354</v>
      </c>
      <c r="D227" s="1009"/>
      <c r="E227" s="1166" t="s">
        <v>356</v>
      </c>
      <c r="F227" s="1009"/>
      <c r="G227" s="1166" t="s">
        <v>314</v>
      </c>
      <c r="H227" s="1009"/>
      <c r="I227" s="1166" t="s">
        <v>312</v>
      </c>
      <c r="J227" s="1009"/>
      <c r="K227" s="1009"/>
      <c r="L227" s="1166" t="s">
        <v>314</v>
      </c>
      <c r="M227" s="1009"/>
      <c r="N227" s="1009"/>
      <c r="O227" s="1166" t="s">
        <v>311</v>
      </c>
      <c r="P227" s="1009"/>
      <c r="Q227" s="1166"/>
      <c r="R227" s="1009"/>
      <c r="S227" s="1167" t="s">
        <v>364</v>
      </c>
      <c r="T227" s="1009"/>
      <c r="U227" s="1009"/>
      <c r="V227" s="1009"/>
      <c r="W227" s="1009"/>
      <c r="X227" s="1009"/>
      <c r="Y227" s="1009"/>
      <c r="Z227" s="1009"/>
      <c r="AA227" s="1166" t="s">
        <v>305</v>
      </c>
      <c r="AB227" s="1009"/>
      <c r="AC227" s="1009"/>
      <c r="AD227" s="1009"/>
      <c r="AE227" s="1009"/>
      <c r="AF227" s="1166" t="s">
        <v>306</v>
      </c>
      <c r="AG227" s="1009"/>
      <c r="AH227" s="1009"/>
      <c r="AI227" s="531" t="s">
        <v>85</v>
      </c>
      <c r="AJ227" s="1168" t="s">
        <v>307</v>
      </c>
      <c r="AK227" s="1009"/>
      <c r="AL227" s="1009"/>
      <c r="AM227" s="1009"/>
      <c r="AN227" s="1009"/>
      <c r="AO227" s="1009"/>
      <c r="AP227" s="530">
        <v>172000000</v>
      </c>
      <c r="AQ227" s="590">
        <v>0</v>
      </c>
      <c r="AR227" s="530">
        <v>400000</v>
      </c>
      <c r="AS227" s="529">
        <v>0</v>
      </c>
      <c r="AT227" s="590">
        <v>0</v>
      </c>
      <c r="AU227" s="529">
        <v>0</v>
      </c>
      <c r="AV227" s="589">
        <v>17700000</v>
      </c>
      <c r="AW227" s="530">
        <v>-17700000</v>
      </c>
      <c r="AX227" s="589">
        <v>17700000</v>
      </c>
      <c r="AY227" s="529">
        <v>0</v>
      </c>
      <c r="AZ227" s="530">
        <v>17700000</v>
      </c>
      <c r="BA227" s="529">
        <v>0</v>
      </c>
      <c r="BB227" s="529">
        <v>0</v>
      </c>
    </row>
    <row r="228" spans="1:54" x14ac:dyDescent="0.25">
      <c r="A228" s="1166" t="s">
        <v>119</v>
      </c>
      <c r="B228" s="1009"/>
      <c r="C228" s="1166" t="s">
        <v>354</v>
      </c>
      <c r="D228" s="1009"/>
      <c r="E228" s="1166" t="s">
        <v>356</v>
      </c>
      <c r="F228" s="1009"/>
      <c r="G228" s="1166" t="s">
        <v>314</v>
      </c>
      <c r="H228" s="1009"/>
      <c r="I228" s="1166" t="s">
        <v>312</v>
      </c>
      <c r="J228" s="1009"/>
      <c r="K228" s="1009"/>
      <c r="L228" s="1166" t="s">
        <v>314</v>
      </c>
      <c r="M228" s="1009"/>
      <c r="N228" s="1009"/>
      <c r="O228" s="1166" t="s">
        <v>314</v>
      </c>
      <c r="P228" s="1009"/>
      <c r="Q228" s="1166"/>
      <c r="R228" s="1009"/>
      <c r="S228" s="1167" t="s">
        <v>359</v>
      </c>
      <c r="T228" s="1009"/>
      <c r="U228" s="1009"/>
      <c r="V228" s="1009"/>
      <c r="W228" s="1009"/>
      <c r="X228" s="1009"/>
      <c r="Y228" s="1009"/>
      <c r="Z228" s="1009"/>
      <c r="AA228" s="1166" t="s">
        <v>305</v>
      </c>
      <c r="AB228" s="1009"/>
      <c r="AC228" s="1009"/>
      <c r="AD228" s="1009"/>
      <c r="AE228" s="1009"/>
      <c r="AF228" s="1166" t="s">
        <v>306</v>
      </c>
      <c r="AG228" s="1009"/>
      <c r="AH228" s="1009"/>
      <c r="AI228" s="531" t="s">
        <v>85</v>
      </c>
      <c r="AJ228" s="1168" t="s">
        <v>307</v>
      </c>
      <c r="AK228" s="1009"/>
      <c r="AL228" s="1009"/>
      <c r="AM228" s="1009"/>
      <c r="AN228" s="1009"/>
      <c r="AO228" s="1009"/>
      <c r="AP228" s="530">
        <v>633400000</v>
      </c>
      <c r="AQ228" s="590">
        <v>0</v>
      </c>
      <c r="AR228" s="529">
        <v>0</v>
      </c>
      <c r="AS228" s="529">
        <v>0</v>
      </c>
      <c r="AT228" s="590">
        <v>0</v>
      </c>
      <c r="AU228" s="529">
        <v>0</v>
      </c>
      <c r="AV228" s="590">
        <v>0</v>
      </c>
      <c r="AW228" s="529">
        <v>0</v>
      </c>
      <c r="AX228" s="590">
        <v>0</v>
      </c>
      <c r="AY228" s="529">
        <v>0</v>
      </c>
      <c r="AZ228" s="529">
        <v>0</v>
      </c>
      <c r="BA228" s="529">
        <v>0</v>
      </c>
      <c r="BB228" s="529">
        <v>0</v>
      </c>
    </row>
    <row r="229" spans="1:54" x14ac:dyDescent="0.25">
      <c r="A229" s="1166" t="s">
        <v>119</v>
      </c>
      <c r="B229" s="1009"/>
      <c r="C229" s="1166" t="s">
        <v>354</v>
      </c>
      <c r="D229" s="1009"/>
      <c r="E229" s="1166" t="s">
        <v>356</v>
      </c>
      <c r="F229" s="1009"/>
      <c r="G229" s="1166" t="s">
        <v>314</v>
      </c>
      <c r="H229" s="1009"/>
      <c r="I229" s="1166" t="s">
        <v>312</v>
      </c>
      <c r="J229" s="1009"/>
      <c r="K229" s="1009"/>
      <c r="L229" s="1166" t="s">
        <v>314</v>
      </c>
      <c r="M229" s="1009"/>
      <c r="N229" s="1009"/>
      <c r="O229" s="1166" t="s">
        <v>321</v>
      </c>
      <c r="P229" s="1009"/>
      <c r="Q229" s="1166"/>
      <c r="R229" s="1009"/>
      <c r="S229" s="1167" t="s">
        <v>360</v>
      </c>
      <c r="T229" s="1009"/>
      <c r="U229" s="1009"/>
      <c r="V229" s="1009"/>
      <c r="W229" s="1009"/>
      <c r="X229" s="1009"/>
      <c r="Y229" s="1009"/>
      <c r="Z229" s="1009"/>
      <c r="AA229" s="1166" t="s">
        <v>305</v>
      </c>
      <c r="AB229" s="1009"/>
      <c r="AC229" s="1009"/>
      <c r="AD229" s="1009"/>
      <c r="AE229" s="1009"/>
      <c r="AF229" s="1166" t="s">
        <v>306</v>
      </c>
      <c r="AG229" s="1009"/>
      <c r="AH229" s="1009"/>
      <c r="AI229" s="531" t="s">
        <v>85</v>
      </c>
      <c r="AJ229" s="1168" t="s">
        <v>307</v>
      </c>
      <c r="AK229" s="1009"/>
      <c r="AL229" s="1009"/>
      <c r="AM229" s="1009"/>
      <c r="AN229" s="1009"/>
      <c r="AO229" s="1009"/>
      <c r="AP229" s="530">
        <v>120000000</v>
      </c>
      <c r="AQ229" s="590">
        <v>0</v>
      </c>
      <c r="AR229" s="529">
        <v>0</v>
      </c>
      <c r="AS229" s="529">
        <v>0</v>
      </c>
      <c r="AT229" s="590">
        <v>0</v>
      </c>
      <c r="AU229" s="529">
        <v>0</v>
      </c>
      <c r="AV229" s="589">
        <v>8179604</v>
      </c>
      <c r="AW229" s="530">
        <v>-8179604</v>
      </c>
      <c r="AX229" s="589">
        <v>8179604</v>
      </c>
      <c r="AY229" s="529">
        <v>0</v>
      </c>
      <c r="AZ229" s="530">
        <v>8179604</v>
      </c>
      <c r="BA229" s="529">
        <v>0</v>
      </c>
      <c r="BB229" s="529">
        <v>0</v>
      </c>
    </row>
    <row r="230" spans="1:54" x14ac:dyDescent="0.25">
      <c r="A230" s="1166" t="s">
        <v>119</v>
      </c>
      <c r="B230" s="1009"/>
      <c r="C230" s="1166" t="s">
        <v>354</v>
      </c>
      <c r="D230" s="1009"/>
      <c r="E230" s="1166" t="s">
        <v>356</v>
      </c>
      <c r="F230" s="1009"/>
      <c r="G230" s="1166" t="s">
        <v>314</v>
      </c>
      <c r="H230" s="1009"/>
      <c r="I230" s="1166" t="s">
        <v>312</v>
      </c>
      <c r="J230" s="1009"/>
      <c r="K230" s="1009"/>
      <c r="L230" s="1166" t="s">
        <v>314</v>
      </c>
      <c r="M230" s="1009"/>
      <c r="N230" s="1009"/>
      <c r="O230" s="1166" t="s">
        <v>315</v>
      </c>
      <c r="P230" s="1009"/>
      <c r="Q230" s="1166"/>
      <c r="R230" s="1009"/>
      <c r="S230" s="1167" t="s">
        <v>104</v>
      </c>
      <c r="T230" s="1009"/>
      <c r="U230" s="1009"/>
      <c r="V230" s="1009"/>
      <c r="W230" s="1009"/>
      <c r="X230" s="1009"/>
      <c r="Y230" s="1009"/>
      <c r="Z230" s="1009"/>
      <c r="AA230" s="1166" t="s">
        <v>305</v>
      </c>
      <c r="AB230" s="1009"/>
      <c r="AC230" s="1009"/>
      <c r="AD230" s="1009"/>
      <c r="AE230" s="1009"/>
      <c r="AF230" s="1166" t="s">
        <v>306</v>
      </c>
      <c r="AG230" s="1009"/>
      <c r="AH230" s="1009"/>
      <c r="AI230" s="531" t="s">
        <v>85</v>
      </c>
      <c r="AJ230" s="1168" t="s">
        <v>307</v>
      </c>
      <c r="AK230" s="1009"/>
      <c r="AL230" s="1009"/>
      <c r="AM230" s="1009"/>
      <c r="AN230" s="1009"/>
      <c r="AO230" s="1009"/>
      <c r="AP230" s="530">
        <v>140000000</v>
      </c>
      <c r="AQ230" s="590">
        <v>0</v>
      </c>
      <c r="AR230" s="529">
        <v>0</v>
      </c>
      <c r="AS230" s="529">
        <v>0</v>
      </c>
      <c r="AT230" s="589">
        <v>36935533</v>
      </c>
      <c r="AU230" s="530">
        <v>-36935533</v>
      </c>
      <c r="AV230" s="589">
        <v>29765367</v>
      </c>
      <c r="AW230" s="530">
        <v>7170166</v>
      </c>
      <c r="AX230" s="589">
        <v>29822389</v>
      </c>
      <c r="AY230" s="530">
        <v>-57022</v>
      </c>
      <c r="AZ230" s="530">
        <v>29822389</v>
      </c>
      <c r="BA230" s="529">
        <v>0</v>
      </c>
      <c r="BB230" s="529">
        <v>0</v>
      </c>
    </row>
    <row r="231" spans="1:54" x14ac:dyDescent="0.25">
      <c r="A231" s="1166" t="s">
        <v>119</v>
      </c>
      <c r="B231" s="1009"/>
      <c r="C231" s="1166" t="s">
        <v>354</v>
      </c>
      <c r="D231" s="1009"/>
      <c r="E231" s="1166" t="s">
        <v>356</v>
      </c>
      <c r="F231" s="1009"/>
      <c r="G231" s="1166" t="s">
        <v>314</v>
      </c>
      <c r="H231" s="1009"/>
      <c r="I231" s="1166" t="s">
        <v>312</v>
      </c>
      <c r="J231" s="1009"/>
      <c r="K231" s="1009"/>
      <c r="L231" s="1166" t="s">
        <v>314</v>
      </c>
      <c r="M231" s="1009"/>
      <c r="N231" s="1009"/>
      <c r="O231" s="1166" t="s">
        <v>324</v>
      </c>
      <c r="P231" s="1009"/>
      <c r="Q231" s="1166"/>
      <c r="R231" s="1009"/>
      <c r="S231" s="1167" t="s">
        <v>361</v>
      </c>
      <c r="T231" s="1009"/>
      <c r="U231" s="1009"/>
      <c r="V231" s="1009"/>
      <c r="W231" s="1009"/>
      <c r="X231" s="1009"/>
      <c r="Y231" s="1009"/>
      <c r="Z231" s="1009"/>
      <c r="AA231" s="1166" t="s">
        <v>305</v>
      </c>
      <c r="AB231" s="1009"/>
      <c r="AC231" s="1009"/>
      <c r="AD231" s="1009"/>
      <c r="AE231" s="1009"/>
      <c r="AF231" s="1166" t="s">
        <v>306</v>
      </c>
      <c r="AG231" s="1009"/>
      <c r="AH231" s="1009"/>
      <c r="AI231" s="531" t="s">
        <v>85</v>
      </c>
      <c r="AJ231" s="1168" t="s">
        <v>307</v>
      </c>
      <c r="AK231" s="1009"/>
      <c r="AL231" s="1009"/>
      <c r="AM231" s="1009"/>
      <c r="AN231" s="1009"/>
      <c r="AO231" s="1009"/>
      <c r="AP231" s="530">
        <v>70000000</v>
      </c>
      <c r="AQ231" s="590">
        <v>0</v>
      </c>
      <c r="AR231" s="530">
        <v>70000000</v>
      </c>
      <c r="AS231" s="529">
        <v>0</v>
      </c>
      <c r="AT231" s="590">
        <v>0</v>
      </c>
      <c r="AU231" s="529">
        <v>0</v>
      </c>
      <c r="AV231" s="590">
        <v>0</v>
      </c>
      <c r="AW231" s="529">
        <v>0</v>
      </c>
      <c r="AX231" s="590">
        <v>0</v>
      </c>
      <c r="AY231" s="529">
        <v>0</v>
      </c>
      <c r="AZ231" s="529">
        <v>0</v>
      </c>
      <c r="BA231" s="529">
        <v>0</v>
      </c>
      <c r="BB231" s="529">
        <v>0</v>
      </c>
    </row>
    <row r="232" spans="1:54" x14ac:dyDescent="0.25">
      <c r="A232" s="1166" t="s">
        <v>119</v>
      </c>
      <c r="B232" s="1009"/>
      <c r="C232" s="1166" t="s">
        <v>354</v>
      </c>
      <c r="D232" s="1009"/>
      <c r="E232" s="1166" t="s">
        <v>356</v>
      </c>
      <c r="F232" s="1009"/>
      <c r="G232" s="1166" t="s">
        <v>314</v>
      </c>
      <c r="H232" s="1009"/>
      <c r="I232" s="1166" t="s">
        <v>312</v>
      </c>
      <c r="J232" s="1009"/>
      <c r="K232" s="1009"/>
      <c r="L232" s="1166" t="s">
        <v>314</v>
      </c>
      <c r="M232" s="1009"/>
      <c r="N232" s="1009"/>
      <c r="O232" s="1166" t="s">
        <v>100</v>
      </c>
      <c r="P232" s="1009"/>
      <c r="Q232" s="1166"/>
      <c r="R232" s="1009"/>
      <c r="S232" s="1167" t="s">
        <v>362</v>
      </c>
      <c r="T232" s="1009"/>
      <c r="U232" s="1009"/>
      <c r="V232" s="1009"/>
      <c r="W232" s="1009"/>
      <c r="X232" s="1009"/>
      <c r="Y232" s="1009"/>
      <c r="Z232" s="1009"/>
      <c r="AA232" s="1166" t="s">
        <v>305</v>
      </c>
      <c r="AB232" s="1009"/>
      <c r="AC232" s="1009"/>
      <c r="AD232" s="1009"/>
      <c r="AE232" s="1009"/>
      <c r="AF232" s="1166" t="s">
        <v>306</v>
      </c>
      <c r="AG232" s="1009"/>
      <c r="AH232" s="1009"/>
      <c r="AI232" s="531" t="s">
        <v>85</v>
      </c>
      <c r="AJ232" s="1168" t="s">
        <v>307</v>
      </c>
      <c r="AK232" s="1009"/>
      <c r="AL232" s="1009"/>
      <c r="AM232" s="1009"/>
      <c r="AN232" s="1009"/>
      <c r="AO232" s="1009"/>
      <c r="AP232" s="530">
        <v>82300000</v>
      </c>
      <c r="AQ232" s="590">
        <v>0</v>
      </c>
      <c r="AR232" s="530">
        <v>78440540</v>
      </c>
      <c r="AS232" s="529">
        <v>0</v>
      </c>
      <c r="AT232" s="590">
        <v>0</v>
      </c>
      <c r="AU232" s="529">
        <v>0</v>
      </c>
      <c r="AV232" s="590">
        <v>0</v>
      </c>
      <c r="AW232" s="529">
        <v>0</v>
      </c>
      <c r="AX232" s="590">
        <v>0</v>
      </c>
      <c r="AY232" s="529">
        <v>0</v>
      </c>
      <c r="AZ232" s="529">
        <v>0</v>
      </c>
      <c r="BA232" s="529">
        <v>0</v>
      </c>
      <c r="BB232" s="529">
        <v>0</v>
      </c>
    </row>
    <row r="233" spans="1:54" s="565" customFormat="1" x14ac:dyDescent="0.25">
      <c r="A233" s="1215" t="s">
        <v>119</v>
      </c>
      <c r="B233" s="1212"/>
      <c r="C233" s="1215" t="s">
        <v>354</v>
      </c>
      <c r="D233" s="1212"/>
      <c r="E233" s="1215" t="s">
        <v>356</v>
      </c>
      <c r="F233" s="1212"/>
      <c r="G233" s="1215" t="s">
        <v>321</v>
      </c>
      <c r="H233" s="1212"/>
      <c r="I233" s="1215"/>
      <c r="J233" s="1212"/>
      <c r="K233" s="1212"/>
      <c r="L233" s="1215"/>
      <c r="M233" s="1212"/>
      <c r="N233" s="1212"/>
      <c r="O233" s="1215"/>
      <c r="P233" s="1212"/>
      <c r="Q233" s="1215"/>
      <c r="R233" s="1212"/>
      <c r="S233" s="1217" t="s">
        <v>352</v>
      </c>
      <c r="T233" s="1212"/>
      <c r="U233" s="1212"/>
      <c r="V233" s="1212"/>
      <c r="W233" s="1212"/>
      <c r="X233" s="1212"/>
      <c r="Y233" s="1212"/>
      <c r="Z233" s="1212"/>
      <c r="AA233" s="1215" t="s">
        <v>305</v>
      </c>
      <c r="AB233" s="1212"/>
      <c r="AC233" s="1212"/>
      <c r="AD233" s="1212"/>
      <c r="AE233" s="1212"/>
      <c r="AF233" s="1215" t="s">
        <v>306</v>
      </c>
      <c r="AG233" s="1212"/>
      <c r="AH233" s="1212"/>
      <c r="AI233" s="596" t="s">
        <v>85</v>
      </c>
      <c r="AJ233" s="1216" t="s">
        <v>307</v>
      </c>
      <c r="AK233" s="1212"/>
      <c r="AL233" s="1212"/>
      <c r="AM233" s="1212"/>
      <c r="AN233" s="1212"/>
      <c r="AO233" s="1212"/>
      <c r="AP233" s="530">
        <v>3150000000</v>
      </c>
      <c r="AQ233" s="589">
        <v>200000000</v>
      </c>
      <c r="AR233" s="530">
        <v>435633119</v>
      </c>
      <c r="AS233" s="530">
        <v>-300000000</v>
      </c>
      <c r="AT233" s="589">
        <v>47113426</v>
      </c>
      <c r="AU233" s="530">
        <v>152886574</v>
      </c>
      <c r="AV233" s="597">
        <v>98082910</v>
      </c>
      <c r="AW233" s="597">
        <v>-50969484</v>
      </c>
      <c r="AX233" s="597">
        <v>104222137</v>
      </c>
      <c r="AY233" s="597">
        <v>-6139227</v>
      </c>
      <c r="AZ233" s="597">
        <v>104222137</v>
      </c>
      <c r="BA233" s="598">
        <v>0</v>
      </c>
      <c r="BB233" s="598">
        <v>0</v>
      </c>
    </row>
    <row r="234" spans="1:54" x14ac:dyDescent="0.25">
      <c r="A234" s="1170" t="s">
        <v>119</v>
      </c>
      <c r="B234" s="1009"/>
      <c r="C234" s="1170" t="s">
        <v>354</v>
      </c>
      <c r="D234" s="1009"/>
      <c r="E234" s="1170" t="s">
        <v>356</v>
      </c>
      <c r="F234" s="1009"/>
      <c r="G234" s="1170" t="s">
        <v>321</v>
      </c>
      <c r="H234" s="1009"/>
      <c r="I234" s="1170" t="s">
        <v>312</v>
      </c>
      <c r="J234" s="1009"/>
      <c r="K234" s="1009"/>
      <c r="L234" s="1170"/>
      <c r="M234" s="1009"/>
      <c r="N234" s="1009"/>
      <c r="O234" s="1170"/>
      <c r="P234" s="1009"/>
      <c r="Q234" s="1170"/>
      <c r="R234" s="1009"/>
      <c r="S234" s="1169" t="s">
        <v>352</v>
      </c>
      <c r="T234" s="1009"/>
      <c r="U234" s="1009"/>
      <c r="V234" s="1009"/>
      <c r="W234" s="1009"/>
      <c r="X234" s="1009"/>
      <c r="Y234" s="1009"/>
      <c r="Z234" s="1009"/>
      <c r="AA234" s="1170" t="s">
        <v>305</v>
      </c>
      <c r="AB234" s="1009"/>
      <c r="AC234" s="1009"/>
      <c r="AD234" s="1009"/>
      <c r="AE234" s="1009"/>
      <c r="AF234" s="1170" t="s">
        <v>306</v>
      </c>
      <c r="AG234" s="1009"/>
      <c r="AH234" s="1009"/>
      <c r="AI234" s="534" t="s">
        <v>85</v>
      </c>
      <c r="AJ234" s="1171" t="s">
        <v>307</v>
      </c>
      <c r="AK234" s="1009"/>
      <c r="AL234" s="1009"/>
      <c r="AM234" s="1009"/>
      <c r="AN234" s="1009"/>
      <c r="AO234" s="1009"/>
      <c r="AP234" s="533">
        <v>2500000000</v>
      </c>
      <c r="AQ234" s="586">
        <v>200000000</v>
      </c>
      <c r="AR234" s="533">
        <v>435633119</v>
      </c>
      <c r="AS234" s="532">
        <v>0</v>
      </c>
      <c r="AT234" s="586">
        <v>47113426</v>
      </c>
      <c r="AU234" s="533">
        <v>152886574</v>
      </c>
      <c r="AV234" s="586">
        <v>98082910</v>
      </c>
      <c r="AW234" s="533">
        <v>-50969484</v>
      </c>
      <c r="AX234" s="586">
        <v>104222137</v>
      </c>
      <c r="AY234" s="533">
        <v>-6139227</v>
      </c>
      <c r="AZ234" s="533">
        <v>104222137</v>
      </c>
      <c r="BA234" s="532">
        <v>0</v>
      </c>
      <c r="BB234" s="532">
        <v>0</v>
      </c>
    </row>
    <row r="235" spans="1:54" x14ac:dyDescent="0.25">
      <c r="A235" s="1170" t="s">
        <v>119</v>
      </c>
      <c r="B235" s="1009"/>
      <c r="C235" s="1170" t="s">
        <v>354</v>
      </c>
      <c r="D235" s="1009"/>
      <c r="E235" s="1170" t="s">
        <v>356</v>
      </c>
      <c r="F235" s="1009"/>
      <c r="G235" s="1170" t="s">
        <v>321</v>
      </c>
      <c r="H235" s="1009"/>
      <c r="I235" s="1170" t="s">
        <v>312</v>
      </c>
      <c r="J235" s="1009"/>
      <c r="K235" s="1009"/>
      <c r="L235" s="1170" t="s">
        <v>311</v>
      </c>
      <c r="M235" s="1009"/>
      <c r="N235" s="1009"/>
      <c r="O235" s="1170"/>
      <c r="P235" s="1009"/>
      <c r="Q235" s="1170"/>
      <c r="R235" s="1009"/>
      <c r="S235" s="1169" t="s">
        <v>363</v>
      </c>
      <c r="T235" s="1009"/>
      <c r="U235" s="1009"/>
      <c r="V235" s="1009"/>
      <c r="W235" s="1009"/>
      <c r="X235" s="1009"/>
      <c r="Y235" s="1009"/>
      <c r="Z235" s="1009"/>
      <c r="AA235" s="1170" t="s">
        <v>305</v>
      </c>
      <c r="AB235" s="1009"/>
      <c r="AC235" s="1009"/>
      <c r="AD235" s="1009"/>
      <c r="AE235" s="1009"/>
      <c r="AF235" s="1170" t="s">
        <v>306</v>
      </c>
      <c r="AG235" s="1009"/>
      <c r="AH235" s="1009"/>
      <c r="AI235" s="534" t="s">
        <v>85</v>
      </c>
      <c r="AJ235" s="1171" t="s">
        <v>307</v>
      </c>
      <c r="AK235" s="1009"/>
      <c r="AL235" s="1009"/>
      <c r="AM235" s="1009"/>
      <c r="AN235" s="1009"/>
      <c r="AO235" s="1009"/>
      <c r="AP235" s="532">
        <v>0</v>
      </c>
      <c r="AQ235" s="587">
        <v>0</v>
      </c>
      <c r="AR235" s="532">
        <v>0</v>
      </c>
      <c r="AS235" s="532">
        <v>0</v>
      </c>
      <c r="AT235" s="587">
        <v>0</v>
      </c>
      <c r="AU235" s="532">
        <v>0</v>
      </c>
      <c r="AV235" s="587">
        <v>0</v>
      </c>
      <c r="AW235" s="532">
        <v>0</v>
      </c>
      <c r="AX235" s="587">
        <v>0</v>
      </c>
      <c r="AY235" s="532">
        <v>0</v>
      </c>
      <c r="AZ235" s="532">
        <v>0</v>
      </c>
      <c r="BA235" s="532">
        <v>0</v>
      </c>
      <c r="BB235" s="532">
        <v>0</v>
      </c>
    </row>
    <row r="236" spans="1:54" x14ac:dyDescent="0.25">
      <c r="A236" s="1166" t="s">
        <v>119</v>
      </c>
      <c r="B236" s="1009"/>
      <c r="C236" s="1166" t="s">
        <v>354</v>
      </c>
      <c r="D236" s="1009"/>
      <c r="E236" s="1166" t="s">
        <v>356</v>
      </c>
      <c r="F236" s="1009"/>
      <c r="G236" s="1166" t="s">
        <v>321</v>
      </c>
      <c r="H236" s="1009"/>
      <c r="I236" s="1166" t="s">
        <v>312</v>
      </c>
      <c r="J236" s="1009"/>
      <c r="K236" s="1009"/>
      <c r="L236" s="1166" t="s">
        <v>311</v>
      </c>
      <c r="M236" s="1009"/>
      <c r="N236" s="1009"/>
      <c r="O236" s="1166" t="s">
        <v>315</v>
      </c>
      <c r="P236" s="1009"/>
      <c r="Q236" s="1166"/>
      <c r="R236" s="1009"/>
      <c r="S236" s="1167" t="s">
        <v>104</v>
      </c>
      <c r="T236" s="1009"/>
      <c r="U236" s="1009"/>
      <c r="V236" s="1009"/>
      <c r="W236" s="1009"/>
      <c r="X236" s="1009"/>
      <c r="Y236" s="1009"/>
      <c r="Z236" s="1009"/>
      <c r="AA236" s="1166" t="s">
        <v>305</v>
      </c>
      <c r="AB236" s="1009"/>
      <c r="AC236" s="1009"/>
      <c r="AD236" s="1009"/>
      <c r="AE236" s="1009"/>
      <c r="AF236" s="1166" t="s">
        <v>306</v>
      </c>
      <c r="AG236" s="1009"/>
      <c r="AH236" s="1009"/>
      <c r="AI236" s="531" t="s">
        <v>85</v>
      </c>
      <c r="AJ236" s="1168" t="s">
        <v>307</v>
      </c>
      <c r="AK236" s="1009"/>
      <c r="AL236" s="1009"/>
      <c r="AM236" s="1009"/>
      <c r="AN236" s="1009"/>
      <c r="AO236" s="1009"/>
      <c r="AP236" s="529">
        <v>0</v>
      </c>
      <c r="AQ236" s="590">
        <v>0</v>
      </c>
      <c r="AR236" s="529">
        <v>0</v>
      </c>
      <c r="AS236" s="529">
        <v>0</v>
      </c>
      <c r="AT236" s="590">
        <v>0</v>
      </c>
      <c r="AU236" s="529">
        <v>0</v>
      </c>
      <c r="AV236" s="590">
        <v>0</v>
      </c>
      <c r="AW236" s="529">
        <v>0</v>
      </c>
      <c r="AX236" s="590">
        <v>0</v>
      </c>
      <c r="AY236" s="529">
        <v>0</v>
      </c>
      <c r="AZ236" s="529">
        <v>0</v>
      </c>
      <c r="BA236" s="529">
        <v>0</v>
      </c>
      <c r="BB236" s="529">
        <v>0</v>
      </c>
    </row>
    <row r="237" spans="1:54" x14ac:dyDescent="0.25">
      <c r="A237" s="1170" t="s">
        <v>119</v>
      </c>
      <c r="B237" s="1009"/>
      <c r="C237" s="1170" t="s">
        <v>354</v>
      </c>
      <c r="D237" s="1009"/>
      <c r="E237" s="1170" t="s">
        <v>356</v>
      </c>
      <c r="F237" s="1009"/>
      <c r="G237" s="1170" t="s">
        <v>321</v>
      </c>
      <c r="H237" s="1009"/>
      <c r="I237" s="1170" t="s">
        <v>312</v>
      </c>
      <c r="J237" s="1009"/>
      <c r="K237" s="1009"/>
      <c r="L237" s="1170" t="s">
        <v>314</v>
      </c>
      <c r="M237" s="1009"/>
      <c r="N237" s="1009"/>
      <c r="O237" s="1170"/>
      <c r="P237" s="1009"/>
      <c r="Q237" s="1170"/>
      <c r="R237" s="1009"/>
      <c r="S237" s="1169" t="s">
        <v>358</v>
      </c>
      <c r="T237" s="1009"/>
      <c r="U237" s="1009"/>
      <c r="V237" s="1009"/>
      <c r="W237" s="1009"/>
      <c r="X237" s="1009"/>
      <c r="Y237" s="1009"/>
      <c r="Z237" s="1009"/>
      <c r="AA237" s="1170" t="s">
        <v>305</v>
      </c>
      <c r="AB237" s="1009"/>
      <c r="AC237" s="1009"/>
      <c r="AD237" s="1009"/>
      <c r="AE237" s="1009"/>
      <c r="AF237" s="1170" t="s">
        <v>306</v>
      </c>
      <c r="AG237" s="1009"/>
      <c r="AH237" s="1009"/>
      <c r="AI237" s="534" t="s">
        <v>85</v>
      </c>
      <c r="AJ237" s="1171" t="s">
        <v>307</v>
      </c>
      <c r="AK237" s="1009"/>
      <c r="AL237" s="1009"/>
      <c r="AM237" s="1009"/>
      <c r="AN237" s="1009"/>
      <c r="AO237" s="1009"/>
      <c r="AP237" s="533">
        <v>2500000000</v>
      </c>
      <c r="AQ237" s="586">
        <v>200000000</v>
      </c>
      <c r="AR237" s="533">
        <v>435633119</v>
      </c>
      <c r="AS237" s="532">
        <v>0</v>
      </c>
      <c r="AT237" s="586">
        <v>47113426</v>
      </c>
      <c r="AU237" s="533">
        <v>152886574</v>
      </c>
      <c r="AV237" s="586">
        <v>98082910</v>
      </c>
      <c r="AW237" s="533">
        <v>-50969484</v>
      </c>
      <c r="AX237" s="586">
        <v>104222137</v>
      </c>
      <c r="AY237" s="533">
        <v>-6139227</v>
      </c>
      <c r="AZ237" s="533">
        <v>104222137</v>
      </c>
      <c r="BA237" s="532">
        <v>0</v>
      </c>
      <c r="BB237" s="532">
        <v>0</v>
      </c>
    </row>
    <row r="238" spans="1:54" x14ac:dyDescent="0.25">
      <c r="A238" s="1166" t="s">
        <v>119</v>
      </c>
      <c r="B238" s="1009"/>
      <c r="C238" s="1166" t="s">
        <v>354</v>
      </c>
      <c r="D238" s="1009"/>
      <c r="E238" s="1166" t="s">
        <v>356</v>
      </c>
      <c r="F238" s="1009"/>
      <c r="G238" s="1166" t="s">
        <v>321</v>
      </c>
      <c r="H238" s="1009"/>
      <c r="I238" s="1166" t="s">
        <v>312</v>
      </c>
      <c r="J238" s="1009"/>
      <c r="K238" s="1009"/>
      <c r="L238" s="1166" t="s">
        <v>314</v>
      </c>
      <c r="M238" s="1009"/>
      <c r="N238" s="1009"/>
      <c r="O238" s="1166" t="s">
        <v>311</v>
      </c>
      <c r="P238" s="1009"/>
      <c r="Q238" s="1166"/>
      <c r="R238" s="1009"/>
      <c r="S238" s="1167" t="s">
        <v>364</v>
      </c>
      <c r="T238" s="1009"/>
      <c r="U238" s="1009"/>
      <c r="V238" s="1009"/>
      <c r="W238" s="1009"/>
      <c r="X238" s="1009"/>
      <c r="Y238" s="1009"/>
      <c r="Z238" s="1009"/>
      <c r="AA238" s="1166" t="s">
        <v>305</v>
      </c>
      <c r="AB238" s="1009"/>
      <c r="AC238" s="1009"/>
      <c r="AD238" s="1009"/>
      <c r="AE238" s="1009"/>
      <c r="AF238" s="1166" t="s">
        <v>306</v>
      </c>
      <c r="AG238" s="1009"/>
      <c r="AH238" s="1009"/>
      <c r="AI238" s="531" t="s">
        <v>85</v>
      </c>
      <c r="AJ238" s="1168" t="s">
        <v>307</v>
      </c>
      <c r="AK238" s="1009"/>
      <c r="AL238" s="1009"/>
      <c r="AM238" s="1009"/>
      <c r="AN238" s="1009"/>
      <c r="AO238" s="1009"/>
      <c r="AP238" s="530">
        <v>1000000000</v>
      </c>
      <c r="AQ238" s="590">
        <v>0</v>
      </c>
      <c r="AR238" s="530">
        <v>205633119</v>
      </c>
      <c r="AS238" s="529">
        <v>0</v>
      </c>
      <c r="AT238" s="590">
        <v>0</v>
      </c>
      <c r="AU238" s="529">
        <v>0</v>
      </c>
      <c r="AV238" s="589">
        <v>52664800</v>
      </c>
      <c r="AW238" s="530">
        <v>-52664800</v>
      </c>
      <c r="AX238" s="589">
        <v>52664800</v>
      </c>
      <c r="AY238" s="529">
        <v>0</v>
      </c>
      <c r="AZ238" s="530">
        <v>52664800</v>
      </c>
      <c r="BA238" s="529">
        <v>0</v>
      </c>
      <c r="BB238" s="529">
        <v>0</v>
      </c>
    </row>
    <row r="239" spans="1:54" x14ac:dyDescent="0.25">
      <c r="A239" s="1166" t="s">
        <v>119</v>
      </c>
      <c r="B239" s="1009"/>
      <c r="C239" s="1166" t="s">
        <v>354</v>
      </c>
      <c r="D239" s="1009"/>
      <c r="E239" s="1166" t="s">
        <v>356</v>
      </c>
      <c r="F239" s="1009"/>
      <c r="G239" s="1166" t="s">
        <v>321</v>
      </c>
      <c r="H239" s="1009"/>
      <c r="I239" s="1166" t="s">
        <v>312</v>
      </c>
      <c r="J239" s="1009"/>
      <c r="K239" s="1009"/>
      <c r="L239" s="1166" t="s">
        <v>314</v>
      </c>
      <c r="M239" s="1009"/>
      <c r="N239" s="1009"/>
      <c r="O239" s="1166" t="s">
        <v>314</v>
      </c>
      <c r="P239" s="1009"/>
      <c r="Q239" s="1166"/>
      <c r="R239" s="1009"/>
      <c r="S239" s="1167" t="s">
        <v>359</v>
      </c>
      <c r="T239" s="1009"/>
      <c r="U239" s="1009"/>
      <c r="V239" s="1009"/>
      <c r="W239" s="1009"/>
      <c r="X239" s="1009"/>
      <c r="Y239" s="1009"/>
      <c r="Z239" s="1009"/>
      <c r="AA239" s="1166" t="s">
        <v>305</v>
      </c>
      <c r="AB239" s="1009"/>
      <c r="AC239" s="1009"/>
      <c r="AD239" s="1009"/>
      <c r="AE239" s="1009"/>
      <c r="AF239" s="1166" t="s">
        <v>306</v>
      </c>
      <c r="AG239" s="1009"/>
      <c r="AH239" s="1009"/>
      <c r="AI239" s="531" t="s">
        <v>85</v>
      </c>
      <c r="AJ239" s="1168" t="s">
        <v>307</v>
      </c>
      <c r="AK239" s="1009"/>
      <c r="AL239" s="1009"/>
      <c r="AM239" s="1009"/>
      <c r="AN239" s="1009"/>
      <c r="AO239" s="1009"/>
      <c r="AP239" s="530">
        <v>550000000</v>
      </c>
      <c r="AQ239" s="590">
        <v>0</v>
      </c>
      <c r="AR239" s="530">
        <v>130000000</v>
      </c>
      <c r="AS239" s="529">
        <v>0</v>
      </c>
      <c r="AT239" s="590">
        <v>0</v>
      </c>
      <c r="AU239" s="529">
        <v>0</v>
      </c>
      <c r="AV239" s="590">
        <v>0</v>
      </c>
      <c r="AW239" s="529">
        <v>0</v>
      </c>
      <c r="AX239" s="590">
        <v>0</v>
      </c>
      <c r="AY239" s="529">
        <v>0</v>
      </c>
      <c r="AZ239" s="529">
        <v>0</v>
      </c>
      <c r="BA239" s="529">
        <v>0</v>
      </c>
      <c r="BB239" s="529">
        <v>0</v>
      </c>
    </row>
    <row r="240" spans="1:54" x14ac:dyDescent="0.25">
      <c r="A240" s="1166" t="s">
        <v>119</v>
      </c>
      <c r="B240" s="1009"/>
      <c r="C240" s="1166" t="s">
        <v>354</v>
      </c>
      <c r="D240" s="1009"/>
      <c r="E240" s="1166" t="s">
        <v>356</v>
      </c>
      <c r="F240" s="1009"/>
      <c r="G240" s="1166" t="s">
        <v>321</v>
      </c>
      <c r="H240" s="1009"/>
      <c r="I240" s="1166" t="s">
        <v>312</v>
      </c>
      <c r="J240" s="1009"/>
      <c r="K240" s="1009"/>
      <c r="L240" s="1166" t="s">
        <v>314</v>
      </c>
      <c r="M240" s="1009"/>
      <c r="N240" s="1009"/>
      <c r="O240" s="1166" t="s">
        <v>321</v>
      </c>
      <c r="P240" s="1009"/>
      <c r="Q240" s="1166"/>
      <c r="R240" s="1009"/>
      <c r="S240" s="1167" t="s">
        <v>360</v>
      </c>
      <c r="T240" s="1009"/>
      <c r="U240" s="1009"/>
      <c r="V240" s="1009"/>
      <c r="W240" s="1009"/>
      <c r="X240" s="1009"/>
      <c r="Y240" s="1009"/>
      <c r="Z240" s="1009"/>
      <c r="AA240" s="1166" t="s">
        <v>305</v>
      </c>
      <c r="AB240" s="1009"/>
      <c r="AC240" s="1009"/>
      <c r="AD240" s="1009"/>
      <c r="AE240" s="1009"/>
      <c r="AF240" s="1166" t="s">
        <v>306</v>
      </c>
      <c r="AG240" s="1009"/>
      <c r="AH240" s="1009"/>
      <c r="AI240" s="531" t="s">
        <v>85</v>
      </c>
      <c r="AJ240" s="1168" t="s">
        <v>307</v>
      </c>
      <c r="AK240" s="1009"/>
      <c r="AL240" s="1009"/>
      <c r="AM240" s="1009"/>
      <c r="AN240" s="1009"/>
      <c r="AO240" s="1009"/>
      <c r="AP240" s="530">
        <v>250000000</v>
      </c>
      <c r="AQ240" s="590">
        <v>0</v>
      </c>
      <c r="AR240" s="529">
        <v>0</v>
      </c>
      <c r="AS240" s="529">
        <v>0</v>
      </c>
      <c r="AT240" s="590">
        <v>0</v>
      </c>
      <c r="AU240" s="529">
        <v>0</v>
      </c>
      <c r="AV240" s="589">
        <v>6974630</v>
      </c>
      <c r="AW240" s="530">
        <v>-6974630</v>
      </c>
      <c r="AX240" s="589">
        <v>6974630</v>
      </c>
      <c r="AY240" s="529">
        <v>0</v>
      </c>
      <c r="AZ240" s="530">
        <v>6974630</v>
      </c>
      <c r="BA240" s="529">
        <v>0</v>
      </c>
      <c r="BB240" s="529">
        <v>0</v>
      </c>
    </row>
    <row r="241" spans="1:54" x14ac:dyDescent="0.25">
      <c r="A241" s="1166" t="s">
        <v>119</v>
      </c>
      <c r="B241" s="1009"/>
      <c r="C241" s="1166" t="s">
        <v>354</v>
      </c>
      <c r="D241" s="1009"/>
      <c r="E241" s="1166" t="s">
        <v>356</v>
      </c>
      <c r="F241" s="1009"/>
      <c r="G241" s="1166" t="s">
        <v>321</v>
      </c>
      <c r="H241" s="1009"/>
      <c r="I241" s="1166" t="s">
        <v>312</v>
      </c>
      <c r="J241" s="1009"/>
      <c r="K241" s="1009"/>
      <c r="L241" s="1166" t="s">
        <v>314</v>
      </c>
      <c r="M241" s="1009"/>
      <c r="N241" s="1009"/>
      <c r="O241" s="1166" t="s">
        <v>315</v>
      </c>
      <c r="P241" s="1009"/>
      <c r="Q241" s="1166"/>
      <c r="R241" s="1009"/>
      <c r="S241" s="1167" t="s">
        <v>104</v>
      </c>
      <c r="T241" s="1009"/>
      <c r="U241" s="1009"/>
      <c r="V241" s="1009"/>
      <c r="W241" s="1009"/>
      <c r="X241" s="1009"/>
      <c r="Y241" s="1009"/>
      <c r="Z241" s="1009"/>
      <c r="AA241" s="1166" t="s">
        <v>305</v>
      </c>
      <c r="AB241" s="1009"/>
      <c r="AC241" s="1009"/>
      <c r="AD241" s="1009"/>
      <c r="AE241" s="1009"/>
      <c r="AF241" s="1166" t="s">
        <v>306</v>
      </c>
      <c r="AG241" s="1009"/>
      <c r="AH241" s="1009"/>
      <c r="AI241" s="531" t="s">
        <v>85</v>
      </c>
      <c r="AJ241" s="1168" t="s">
        <v>307</v>
      </c>
      <c r="AK241" s="1009"/>
      <c r="AL241" s="1009"/>
      <c r="AM241" s="1009"/>
      <c r="AN241" s="1009"/>
      <c r="AO241" s="1009"/>
      <c r="AP241" s="530">
        <v>400000000</v>
      </c>
      <c r="AQ241" s="590">
        <v>0</v>
      </c>
      <c r="AR241" s="529">
        <v>0</v>
      </c>
      <c r="AS241" s="529">
        <v>0</v>
      </c>
      <c r="AT241" s="589">
        <v>47113426</v>
      </c>
      <c r="AU241" s="530">
        <v>-47113426</v>
      </c>
      <c r="AV241" s="589">
        <v>38443480</v>
      </c>
      <c r="AW241" s="530">
        <v>8669946</v>
      </c>
      <c r="AX241" s="589">
        <v>44582707</v>
      </c>
      <c r="AY241" s="530">
        <v>-6139227</v>
      </c>
      <c r="AZ241" s="530">
        <v>44582707</v>
      </c>
      <c r="BA241" s="529">
        <v>0</v>
      </c>
      <c r="BB241" s="529">
        <v>0</v>
      </c>
    </row>
    <row r="242" spans="1:54" x14ac:dyDescent="0.25">
      <c r="A242" s="1166" t="s">
        <v>119</v>
      </c>
      <c r="B242" s="1009"/>
      <c r="C242" s="1166" t="s">
        <v>354</v>
      </c>
      <c r="D242" s="1009"/>
      <c r="E242" s="1166" t="s">
        <v>356</v>
      </c>
      <c r="F242" s="1009"/>
      <c r="G242" s="1166" t="s">
        <v>321</v>
      </c>
      <c r="H242" s="1009"/>
      <c r="I242" s="1166" t="s">
        <v>312</v>
      </c>
      <c r="J242" s="1009"/>
      <c r="K242" s="1009"/>
      <c r="L242" s="1166" t="s">
        <v>314</v>
      </c>
      <c r="M242" s="1009"/>
      <c r="N242" s="1009"/>
      <c r="O242" s="1166" t="s">
        <v>324</v>
      </c>
      <c r="P242" s="1009"/>
      <c r="Q242" s="1166"/>
      <c r="R242" s="1009"/>
      <c r="S242" s="1167" t="s">
        <v>361</v>
      </c>
      <c r="T242" s="1009"/>
      <c r="U242" s="1009"/>
      <c r="V242" s="1009"/>
      <c r="W242" s="1009"/>
      <c r="X242" s="1009"/>
      <c r="Y242" s="1009"/>
      <c r="Z242" s="1009"/>
      <c r="AA242" s="1166" t="s">
        <v>305</v>
      </c>
      <c r="AB242" s="1009"/>
      <c r="AC242" s="1009"/>
      <c r="AD242" s="1009"/>
      <c r="AE242" s="1009"/>
      <c r="AF242" s="1166" t="s">
        <v>306</v>
      </c>
      <c r="AG242" s="1009"/>
      <c r="AH242" s="1009"/>
      <c r="AI242" s="531" t="s">
        <v>85</v>
      </c>
      <c r="AJ242" s="1168" t="s">
        <v>307</v>
      </c>
      <c r="AK242" s="1009"/>
      <c r="AL242" s="1009"/>
      <c r="AM242" s="1009"/>
      <c r="AN242" s="1009"/>
      <c r="AO242" s="1009"/>
      <c r="AP242" s="530">
        <v>200000000</v>
      </c>
      <c r="AQ242" s="589">
        <v>200000000</v>
      </c>
      <c r="AR242" s="529">
        <v>0</v>
      </c>
      <c r="AS242" s="529">
        <v>0</v>
      </c>
      <c r="AT242" s="590">
        <v>0</v>
      </c>
      <c r="AU242" s="530">
        <v>200000000</v>
      </c>
      <c r="AV242" s="590">
        <v>0</v>
      </c>
      <c r="AW242" s="529">
        <v>0</v>
      </c>
      <c r="AX242" s="590">
        <v>0</v>
      </c>
      <c r="AY242" s="529">
        <v>0</v>
      </c>
      <c r="AZ242" s="529">
        <v>0</v>
      </c>
      <c r="BA242" s="529">
        <v>0</v>
      </c>
      <c r="BB242" s="529">
        <v>0</v>
      </c>
    </row>
    <row r="243" spans="1:54" x14ac:dyDescent="0.25">
      <c r="A243" s="1166" t="s">
        <v>119</v>
      </c>
      <c r="B243" s="1009"/>
      <c r="C243" s="1166" t="s">
        <v>354</v>
      </c>
      <c r="D243" s="1009"/>
      <c r="E243" s="1166" t="s">
        <v>356</v>
      </c>
      <c r="F243" s="1009"/>
      <c r="G243" s="1166" t="s">
        <v>321</v>
      </c>
      <c r="H243" s="1009"/>
      <c r="I243" s="1166" t="s">
        <v>312</v>
      </c>
      <c r="J243" s="1009"/>
      <c r="K243" s="1009"/>
      <c r="L243" s="1166" t="s">
        <v>314</v>
      </c>
      <c r="M243" s="1009"/>
      <c r="N243" s="1009"/>
      <c r="O243" s="1166" t="s">
        <v>100</v>
      </c>
      <c r="P243" s="1009"/>
      <c r="Q243" s="1166"/>
      <c r="R243" s="1009"/>
      <c r="S243" s="1167" t="s">
        <v>362</v>
      </c>
      <c r="T243" s="1009"/>
      <c r="U243" s="1009"/>
      <c r="V243" s="1009"/>
      <c r="W243" s="1009"/>
      <c r="X243" s="1009"/>
      <c r="Y243" s="1009"/>
      <c r="Z243" s="1009"/>
      <c r="AA243" s="1166" t="s">
        <v>305</v>
      </c>
      <c r="AB243" s="1009"/>
      <c r="AC243" s="1009"/>
      <c r="AD243" s="1009"/>
      <c r="AE243" s="1009"/>
      <c r="AF243" s="1166" t="s">
        <v>306</v>
      </c>
      <c r="AG243" s="1009"/>
      <c r="AH243" s="1009"/>
      <c r="AI243" s="531" t="s">
        <v>85</v>
      </c>
      <c r="AJ243" s="1168" t="s">
        <v>307</v>
      </c>
      <c r="AK243" s="1009"/>
      <c r="AL243" s="1009"/>
      <c r="AM243" s="1009"/>
      <c r="AN243" s="1009"/>
      <c r="AO243" s="1009"/>
      <c r="AP243" s="530">
        <v>100000000</v>
      </c>
      <c r="AQ243" s="590">
        <v>0</v>
      </c>
      <c r="AR243" s="530">
        <v>100000000</v>
      </c>
      <c r="AS243" s="529">
        <v>0</v>
      </c>
      <c r="AT243" s="590">
        <v>0</v>
      </c>
      <c r="AU243" s="529">
        <v>0</v>
      </c>
      <c r="AV243" s="590">
        <v>0</v>
      </c>
      <c r="AW243" s="529">
        <v>0</v>
      </c>
      <c r="AX243" s="590">
        <v>0</v>
      </c>
      <c r="AY243" s="529">
        <v>0</v>
      </c>
      <c r="AZ243" s="529">
        <v>0</v>
      </c>
      <c r="BA243" s="529">
        <v>0</v>
      </c>
      <c r="BB243" s="529">
        <v>0</v>
      </c>
    </row>
    <row r="244" spans="1:54" s="565" customFormat="1" x14ac:dyDescent="0.25">
      <c r="A244" s="1215" t="s">
        <v>119</v>
      </c>
      <c r="B244" s="1212"/>
      <c r="C244" s="1215" t="s">
        <v>354</v>
      </c>
      <c r="D244" s="1212"/>
      <c r="E244" s="1215" t="s">
        <v>356</v>
      </c>
      <c r="F244" s="1212"/>
      <c r="G244" s="1215" t="s">
        <v>315</v>
      </c>
      <c r="H244" s="1212"/>
      <c r="I244" s="1215"/>
      <c r="J244" s="1212"/>
      <c r="K244" s="1212"/>
      <c r="L244" s="1215"/>
      <c r="M244" s="1212"/>
      <c r="N244" s="1212"/>
      <c r="O244" s="1215"/>
      <c r="P244" s="1212"/>
      <c r="Q244" s="1215"/>
      <c r="R244" s="1212"/>
      <c r="S244" s="1217" t="s">
        <v>351</v>
      </c>
      <c r="T244" s="1212"/>
      <c r="U244" s="1212"/>
      <c r="V244" s="1212"/>
      <c r="W244" s="1212"/>
      <c r="X244" s="1212"/>
      <c r="Y244" s="1212"/>
      <c r="Z244" s="1212"/>
      <c r="AA244" s="1215" t="s">
        <v>305</v>
      </c>
      <c r="AB244" s="1212"/>
      <c r="AC244" s="1212"/>
      <c r="AD244" s="1212"/>
      <c r="AE244" s="1212"/>
      <c r="AF244" s="1215" t="s">
        <v>306</v>
      </c>
      <c r="AG244" s="1212"/>
      <c r="AH244" s="1212"/>
      <c r="AI244" s="596" t="s">
        <v>85</v>
      </c>
      <c r="AJ244" s="1216" t="s">
        <v>307</v>
      </c>
      <c r="AK244" s="1212"/>
      <c r="AL244" s="1212"/>
      <c r="AM244" s="1212"/>
      <c r="AN244" s="1212"/>
      <c r="AO244" s="1212"/>
      <c r="AP244" s="530">
        <v>600000000</v>
      </c>
      <c r="AQ244" s="590">
        <v>0</v>
      </c>
      <c r="AR244" s="530">
        <v>109841417</v>
      </c>
      <c r="AS244" s="530">
        <v>300000000</v>
      </c>
      <c r="AT244" s="589">
        <v>51883598</v>
      </c>
      <c r="AU244" s="530">
        <v>-51883598</v>
      </c>
      <c r="AV244" s="597">
        <v>31632177</v>
      </c>
      <c r="AW244" s="597">
        <v>20251421</v>
      </c>
      <c r="AX244" s="597">
        <v>34639000</v>
      </c>
      <c r="AY244" s="597">
        <v>-3006823</v>
      </c>
      <c r="AZ244" s="597">
        <v>34639000</v>
      </c>
      <c r="BA244" s="598">
        <v>0</v>
      </c>
      <c r="BB244" s="598">
        <v>0</v>
      </c>
    </row>
    <row r="245" spans="1:54" s="606" customFormat="1" x14ac:dyDescent="0.25">
      <c r="A245" s="1222" t="s">
        <v>119</v>
      </c>
      <c r="B245" s="1219"/>
      <c r="C245" s="1222" t="s">
        <v>354</v>
      </c>
      <c r="D245" s="1219"/>
      <c r="E245" s="1222" t="s">
        <v>356</v>
      </c>
      <c r="F245" s="1219"/>
      <c r="G245" s="1222" t="s">
        <v>315</v>
      </c>
      <c r="H245" s="1219"/>
      <c r="I245" s="1222" t="s">
        <v>312</v>
      </c>
      <c r="J245" s="1219"/>
      <c r="K245" s="1219"/>
      <c r="L245" s="1222"/>
      <c r="M245" s="1219"/>
      <c r="N245" s="1219"/>
      <c r="O245" s="1222"/>
      <c r="P245" s="1219"/>
      <c r="Q245" s="1222"/>
      <c r="R245" s="1219"/>
      <c r="S245" s="1223" t="s">
        <v>351</v>
      </c>
      <c r="T245" s="1219"/>
      <c r="U245" s="1219"/>
      <c r="V245" s="1219"/>
      <c r="W245" s="1219"/>
      <c r="X245" s="1219"/>
      <c r="Y245" s="1219"/>
      <c r="Z245" s="1219"/>
      <c r="AA245" s="1222" t="s">
        <v>305</v>
      </c>
      <c r="AB245" s="1219"/>
      <c r="AC245" s="1219"/>
      <c r="AD245" s="1219"/>
      <c r="AE245" s="1219"/>
      <c r="AF245" s="1222" t="s">
        <v>306</v>
      </c>
      <c r="AG245" s="1219"/>
      <c r="AH245" s="1219"/>
      <c r="AI245" s="602" t="s">
        <v>85</v>
      </c>
      <c r="AJ245" s="1224" t="s">
        <v>307</v>
      </c>
      <c r="AK245" s="1219"/>
      <c r="AL245" s="1219"/>
      <c r="AM245" s="1219"/>
      <c r="AN245" s="1219"/>
      <c r="AO245" s="1219"/>
      <c r="AP245" s="533">
        <v>600000000</v>
      </c>
      <c r="AQ245" s="587">
        <v>0</v>
      </c>
      <c r="AR245" s="533">
        <v>109841417</v>
      </c>
      <c r="AS245" s="532">
        <v>0</v>
      </c>
      <c r="AT245" s="586">
        <v>51883598</v>
      </c>
      <c r="AU245" s="533">
        <v>-51883598</v>
      </c>
      <c r="AV245" s="604">
        <v>31632177</v>
      </c>
      <c r="AW245" s="604">
        <v>20251421</v>
      </c>
      <c r="AX245" s="604">
        <v>34639000</v>
      </c>
      <c r="AY245" s="604">
        <v>-3006823</v>
      </c>
      <c r="AZ245" s="604">
        <v>34639000</v>
      </c>
      <c r="BA245" s="605">
        <v>0</v>
      </c>
      <c r="BB245" s="605">
        <v>0</v>
      </c>
    </row>
    <row r="246" spans="1:54" s="606" customFormat="1" x14ac:dyDescent="0.25">
      <c r="A246" s="1222" t="s">
        <v>119</v>
      </c>
      <c r="B246" s="1219"/>
      <c r="C246" s="1222" t="s">
        <v>354</v>
      </c>
      <c r="D246" s="1219"/>
      <c r="E246" s="1222" t="s">
        <v>356</v>
      </c>
      <c r="F246" s="1219"/>
      <c r="G246" s="1222" t="s">
        <v>315</v>
      </c>
      <c r="H246" s="1219"/>
      <c r="I246" s="1222" t="s">
        <v>312</v>
      </c>
      <c r="J246" s="1219"/>
      <c r="K246" s="1219"/>
      <c r="L246" s="1222" t="s">
        <v>314</v>
      </c>
      <c r="M246" s="1219"/>
      <c r="N246" s="1219"/>
      <c r="O246" s="1222"/>
      <c r="P246" s="1219"/>
      <c r="Q246" s="1222"/>
      <c r="R246" s="1219"/>
      <c r="S246" s="1223" t="s">
        <v>358</v>
      </c>
      <c r="T246" s="1219"/>
      <c r="U246" s="1219"/>
      <c r="V246" s="1219"/>
      <c r="W246" s="1219"/>
      <c r="X246" s="1219"/>
      <c r="Y246" s="1219"/>
      <c r="Z246" s="1219"/>
      <c r="AA246" s="1222" t="s">
        <v>305</v>
      </c>
      <c r="AB246" s="1219"/>
      <c r="AC246" s="1219"/>
      <c r="AD246" s="1219"/>
      <c r="AE246" s="1219"/>
      <c r="AF246" s="1222" t="s">
        <v>306</v>
      </c>
      <c r="AG246" s="1219"/>
      <c r="AH246" s="1219"/>
      <c r="AI246" s="602" t="s">
        <v>85</v>
      </c>
      <c r="AJ246" s="1224" t="s">
        <v>307</v>
      </c>
      <c r="AK246" s="1219"/>
      <c r="AL246" s="1219"/>
      <c r="AM246" s="1219"/>
      <c r="AN246" s="1219"/>
      <c r="AO246" s="1219"/>
      <c r="AP246" s="533">
        <v>600000000</v>
      </c>
      <c r="AQ246" s="587">
        <v>0</v>
      </c>
      <c r="AR246" s="533">
        <v>109841417</v>
      </c>
      <c r="AS246" s="532">
        <v>0</v>
      </c>
      <c r="AT246" s="586">
        <v>51883598</v>
      </c>
      <c r="AU246" s="533">
        <v>-51883598</v>
      </c>
      <c r="AV246" s="604">
        <v>31632177</v>
      </c>
      <c r="AW246" s="604">
        <v>20251421</v>
      </c>
      <c r="AX246" s="604">
        <v>34639000</v>
      </c>
      <c r="AY246" s="604">
        <v>-3006823</v>
      </c>
      <c r="AZ246" s="604">
        <v>34639000</v>
      </c>
      <c r="BA246" s="605">
        <v>0</v>
      </c>
      <c r="BB246" s="605">
        <v>0</v>
      </c>
    </row>
    <row r="247" spans="1:54" s="606" customFormat="1" x14ac:dyDescent="0.25">
      <c r="A247" s="1218" t="s">
        <v>119</v>
      </c>
      <c r="B247" s="1219"/>
      <c r="C247" s="1218" t="s">
        <v>354</v>
      </c>
      <c r="D247" s="1219"/>
      <c r="E247" s="1218" t="s">
        <v>356</v>
      </c>
      <c r="F247" s="1219"/>
      <c r="G247" s="1218" t="s">
        <v>315</v>
      </c>
      <c r="H247" s="1219"/>
      <c r="I247" s="1218" t="s">
        <v>312</v>
      </c>
      <c r="J247" s="1219"/>
      <c r="K247" s="1219"/>
      <c r="L247" s="1218" t="s">
        <v>314</v>
      </c>
      <c r="M247" s="1219"/>
      <c r="N247" s="1219"/>
      <c r="O247" s="1218" t="s">
        <v>311</v>
      </c>
      <c r="P247" s="1219"/>
      <c r="Q247" s="1218"/>
      <c r="R247" s="1219"/>
      <c r="S247" s="1221" t="s">
        <v>364</v>
      </c>
      <c r="T247" s="1219"/>
      <c r="U247" s="1219"/>
      <c r="V247" s="1219"/>
      <c r="W247" s="1219"/>
      <c r="X247" s="1219"/>
      <c r="Y247" s="1219"/>
      <c r="Z247" s="1219"/>
      <c r="AA247" s="1218" t="s">
        <v>305</v>
      </c>
      <c r="AB247" s="1219"/>
      <c r="AC247" s="1219"/>
      <c r="AD247" s="1219"/>
      <c r="AE247" s="1219"/>
      <c r="AF247" s="1218" t="s">
        <v>306</v>
      </c>
      <c r="AG247" s="1219"/>
      <c r="AH247" s="1219"/>
      <c r="AI247" s="603" t="s">
        <v>85</v>
      </c>
      <c r="AJ247" s="1220" t="s">
        <v>307</v>
      </c>
      <c r="AK247" s="1219"/>
      <c r="AL247" s="1219"/>
      <c r="AM247" s="1219"/>
      <c r="AN247" s="1219"/>
      <c r="AO247" s="1219"/>
      <c r="AP247" s="530">
        <v>313318843</v>
      </c>
      <c r="AQ247" s="590">
        <v>0</v>
      </c>
      <c r="AR247" s="530">
        <v>62881260</v>
      </c>
      <c r="AS247" s="529">
        <v>0</v>
      </c>
      <c r="AT247" s="590">
        <v>0</v>
      </c>
      <c r="AU247" s="529">
        <v>0</v>
      </c>
      <c r="AV247" s="607">
        <v>20047496</v>
      </c>
      <c r="AW247" s="607">
        <v>-20047496</v>
      </c>
      <c r="AX247" s="607">
        <v>20047496</v>
      </c>
      <c r="AY247" s="608">
        <v>0</v>
      </c>
      <c r="AZ247" s="607">
        <v>20047496</v>
      </c>
      <c r="BA247" s="608">
        <v>0</v>
      </c>
      <c r="BB247" s="608">
        <v>0</v>
      </c>
    </row>
    <row r="248" spans="1:54" s="606" customFormat="1" x14ac:dyDescent="0.25">
      <c r="A248" s="1218" t="s">
        <v>119</v>
      </c>
      <c r="B248" s="1219"/>
      <c r="C248" s="1218" t="s">
        <v>354</v>
      </c>
      <c r="D248" s="1219"/>
      <c r="E248" s="1218" t="s">
        <v>356</v>
      </c>
      <c r="F248" s="1219"/>
      <c r="G248" s="1218" t="s">
        <v>315</v>
      </c>
      <c r="H248" s="1219"/>
      <c r="I248" s="1218" t="s">
        <v>312</v>
      </c>
      <c r="J248" s="1219"/>
      <c r="K248" s="1219"/>
      <c r="L248" s="1218" t="s">
        <v>314</v>
      </c>
      <c r="M248" s="1219"/>
      <c r="N248" s="1219"/>
      <c r="O248" s="1218" t="s">
        <v>314</v>
      </c>
      <c r="P248" s="1219"/>
      <c r="Q248" s="1218"/>
      <c r="R248" s="1219"/>
      <c r="S248" s="1221" t="s">
        <v>359</v>
      </c>
      <c r="T248" s="1219"/>
      <c r="U248" s="1219"/>
      <c r="V248" s="1219"/>
      <c r="W248" s="1219"/>
      <c r="X248" s="1219"/>
      <c r="Y248" s="1219"/>
      <c r="Z248" s="1219"/>
      <c r="AA248" s="1218" t="s">
        <v>305</v>
      </c>
      <c r="AB248" s="1219"/>
      <c r="AC248" s="1219"/>
      <c r="AD248" s="1219"/>
      <c r="AE248" s="1219"/>
      <c r="AF248" s="1218" t="s">
        <v>306</v>
      </c>
      <c r="AG248" s="1219"/>
      <c r="AH248" s="1219"/>
      <c r="AI248" s="603" t="s">
        <v>85</v>
      </c>
      <c r="AJ248" s="1220" t="s">
        <v>307</v>
      </c>
      <c r="AK248" s="1219"/>
      <c r="AL248" s="1219"/>
      <c r="AM248" s="1219"/>
      <c r="AN248" s="1219"/>
      <c r="AO248" s="1219"/>
      <c r="AP248" s="530">
        <v>62595455</v>
      </c>
      <c r="AQ248" s="590">
        <v>0</v>
      </c>
      <c r="AR248" s="530">
        <v>22595455</v>
      </c>
      <c r="AS248" s="529">
        <v>0</v>
      </c>
      <c r="AT248" s="589">
        <v>40000000</v>
      </c>
      <c r="AU248" s="530">
        <v>-40000000</v>
      </c>
      <c r="AV248" s="608">
        <v>0</v>
      </c>
      <c r="AW248" s="607">
        <v>40000000</v>
      </c>
      <c r="AX248" s="608">
        <v>0</v>
      </c>
      <c r="AY248" s="608">
        <v>0</v>
      </c>
      <c r="AZ248" s="608">
        <v>0</v>
      </c>
      <c r="BA248" s="608">
        <v>0</v>
      </c>
      <c r="BB248" s="608">
        <v>0</v>
      </c>
    </row>
    <row r="249" spans="1:54" s="606" customFormat="1" x14ac:dyDescent="0.25">
      <c r="A249" s="1218" t="s">
        <v>119</v>
      </c>
      <c r="B249" s="1219"/>
      <c r="C249" s="1218" t="s">
        <v>354</v>
      </c>
      <c r="D249" s="1219"/>
      <c r="E249" s="1218" t="s">
        <v>356</v>
      </c>
      <c r="F249" s="1219"/>
      <c r="G249" s="1218" t="s">
        <v>315</v>
      </c>
      <c r="H249" s="1219"/>
      <c r="I249" s="1218" t="s">
        <v>312</v>
      </c>
      <c r="J249" s="1219"/>
      <c r="K249" s="1219"/>
      <c r="L249" s="1218" t="s">
        <v>314</v>
      </c>
      <c r="M249" s="1219"/>
      <c r="N249" s="1219"/>
      <c r="O249" s="1218" t="s">
        <v>321</v>
      </c>
      <c r="P249" s="1219"/>
      <c r="Q249" s="1218"/>
      <c r="R249" s="1219"/>
      <c r="S249" s="1221" t="s">
        <v>360</v>
      </c>
      <c r="T249" s="1219"/>
      <c r="U249" s="1219"/>
      <c r="V249" s="1219"/>
      <c r="W249" s="1219"/>
      <c r="X249" s="1219"/>
      <c r="Y249" s="1219"/>
      <c r="Z249" s="1219"/>
      <c r="AA249" s="1218" t="s">
        <v>305</v>
      </c>
      <c r="AB249" s="1219"/>
      <c r="AC249" s="1219"/>
      <c r="AD249" s="1219"/>
      <c r="AE249" s="1219"/>
      <c r="AF249" s="1218" t="s">
        <v>306</v>
      </c>
      <c r="AG249" s="1219"/>
      <c r="AH249" s="1219"/>
      <c r="AI249" s="603" t="s">
        <v>85</v>
      </c>
      <c r="AJ249" s="1220" t="s">
        <v>307</v>
      </c>
      <c r="AK249" s="1219"/>
      <c r="AL249" s="1219"/>
      <c r="AM249" s="1219"/>
      <c r="AN249" s="1219"/>
      <c r="AO249" s="1219"/>
      <c r="AP249" s="530">
        <v>45000000</v>
      </c>
      <c r="AQ249" s="590">
        <v>0</v>
      </c>
      <c r="AR249" s="529">
        <v>0</v>
      </c>
      <c r="AS249" s="529">
        <v>0</v>
      </c>
      <c r="AT249" s="590">
        <v>0</v>
      </c>
      <c r="AU249" s="529">
        <v>0</v>
      </c>
      <c r="AV249" s="607">
        <v>1781779</v>
      </c>
      <c r="AW249" s="607">
        <v>-1781779</v>
      </c>
      <c r="AX249" s="607">
        <v>1781779</v>
      </c>
      <c r="AY249" s="608">
        <v>0</v>
      </c>
      <c r="AZ249" s="607">
        <v>1781779</v>
      </c>
      <c r="BA249" s="608">
        <v>0</v>
      </c>
      <c r="BB249" s="608">
        <v>0</v>
      </c>
    </row>
    <row r="250" spans="1:54" s="606" customFormat="1" x14ac:dyDescent="0.25">
      <c r="A250" s="1218" t="s">
        <v>119</v>
      </c>
      <c r="B250" s="1219"/>
      <c r="C250" s="1218" t="s">
        <v>354</v>
      </c>
      <c r="D250" s="1219"/>
      <c r="E250" s="1218" t="s">
        <v>356</v>
      </c>
      <c r="F250" s="1219"/>
      <c r="G250" s="1218" t="s">
        <v>315</v>
      </c>
      <c r="H250" s="1219"/>
      <c r="I250" s="1218" t="s">
        <v>312</v>
      </c>
      <c r="J250" s="1219"/>
      <c r="K250" s="1219"/>
      <c r="L250" s="1218" t="s">
        <v>314</v>
      </c>
      <c r="M250" s="1219"/>
      <c r="N250" s="1219"/>
      <c r="O250" s="1218" t="s">
        <v>315</v>
      </c>
      <c r="P250" s="1219"/>
      <c r="Q250" s="1218"/>
      <c r="R250" s="1219"/>
      <c r="S250" s="1221" t="s">
        <v>104</v>
      </c>
      <c r="T250" s="1219"/>
      <c r="U250" s="1219"/>
      <c r="V250" s="1219"/>
      <c r="W250" s="1219"/>
      <c r="X250" s="1219"/>
      <c r="Y250" s="1219"/>
      <c r="Z250" s="1219"/>
      <c r="AA250" s="1218" t="s">
        <v>305</v>
      </c>
      <c r="AB250" s="1219"/>
      <c r="AC250" s="1219"/>
      <c r="AD250" s="1219"/>
      <c r="AE250" s="1219"/>
      <c r="AF250" s="1218" t="s">
        <v>306</v>
      </c>
      <c r="AG250" s="1219"/>
      <c r="AH250" s="1219"/>
      <c r="AI250" s="603" t="s">
        <v>85</v>
      </c>
      <c r="AJ250" s="1220" t="s">
        <v>307</v>
      </c>
      <c r="AK250" s="1219"/>
      <c r="AL250" s="1219"/>
      <c r="AM250" s="1219"/>
      <c r="AN250" s="1219"/>
      <c r="AO250" s="1219"/>
      <c r="AP250" s="530">
        <v>139085702</v>
      </c>
      <c r="AQ250" s="590">
        <v>0</v>
      </c>
      <c r="AR250" s="530">
        <v>4364702</v>
      </c>
      <c r="AS250" s="529">
        <v>0</v>
      </c>
      <c r="AT250" s="589">
        <v>11883598</v>
      </c>
      <c r="AU250" s="530">
        <v>-11883598</v>
      </c>
      <c r="AV250" s="607">
        <v>9802902</v>
      </c>
      <c r="AW250" s="607">
        <v>2080696</v>
      </c>
      <c r="AX250" s="607">
        <v>12809725</v>
      </c>
      <c r="AY250" s="607">
        <v>-3006823</v>
      </c>
      <c r="AZ250" s="607">
        <v>12809725</v>
      </c>
      <c r="BA250" s="608">
        <v>0</v>
      </c>
      <c r="BB250" s="608">
        <v>0</v>
      </c>
    </row>
    <row r="251" spans="1:54" s="606" customFormat="1" x14ac:dyDescent="0.25">
      <c r="A251" s="1218" t="s">
        <v>119</v>
      </c>
      <c r="B251" s="1219"/>
      <c r="C251" s="1218" t="s">
        <v>354</v>
      </c>
      <c r="D251" s="1219"/>
      <c r="E251" s="1218" t="s">
        <v>356</v>
      </c>
      <c r="F251" s="1219"/>
      <c r="G251" s="1218" t="s">
        <v>315</v>
      </c>
      <c r="H251" s="1219"/>
      <c r="I251" s="1218" t="s">
        <v>312</v>
      </c>
      <c r="J251" s="1219"/>
      <c r="K251" s="1219"/>
      <c r="L251" s="1218" t="s">
        <v>314</v>
      </c>
      <c r="M251" s="1219"/>
      <c r="N251" s="1219"/>
      <c r="O251" s="1218" t="s">
        <v>324</v>
      </c>
      <c r="P251" s="1219"/>
      <c r="Q251" s="1218"/>
      <c r="R251" s="1219"/>
      <c r="S251" s="1221" t="s">
        <v>361</v>
      </c>
      <c r="T251" s="1219"/>
      <c r="U251" s="1219"/>
      <c r="V251" s="1219"/>
      <c r="W251" s="1219"/>
      <c r="X251" s="1219"/>
      <c r="Y251" s="1219"/>
      <c r="Z251" s="1219"/>
      <c r="AA251" s="1218" t="s">
        <v>305</v>
      </c>
      <c r="AB251" s="1219"/>
      <c r="AC251" s="1219"/>
      <c r="AD251" s="1219"/>
      <c r="AE251" s="1219"/>
      <c r="AF251" s="1218" t="s">
        <v>306</v>
      </c>
      <c r="AG251" s="1219"/>
      <c r="AH251" s="1219"/>
      <c r="AI251" s="603" t="s">
        <v>85</v>
      </c>
      <c r="AJ251" s="1220" t="s">
        <v>307</v>
      </c>
      <c r="AK251" s="1219"/>
      <c r="AL251" s="1219"/>
      <c r="AM251" s="1219"/>
      <c r="AN251" s="1219"/>
      <c r="AO251" s="1219"/>
      <c r="AP251" s="530">
        <v>40000000</v>
      </c>
      <c r="AQ251" s="590">
        <v>0</v>
      </c>
      <c r="AR251" s="530">
        <v>20000000</v>
      </c>
      <c r="AS251" s="529">
        <v>0</v>
      </c>
      <c r="AT251" s="590">
        <v>0</v>
      </c>
      <c r="AU251" s="529">
        <v>0</v>
      </c>
      <c r="AV251" s="608">
        <v>0</v>
      </c>
      <c r="AW251" s="608">
        <v>0</v>
      </c>
      <c r="AX251" s="608">
        <v>0</v>
      </c>
      <c r="AY251" s="608">
        <v>0</v>
      </c>
      <c r="AZ251" s="608">
        <v>0</v>
      </c>
      <c r="BA251" s="608">
        <v>0</v>
      </c>
      <c r="BB251" s="608">
        <v>0</v>
      </c>
    </row>
    <row r="252" spans="1:54" s="606" customFormat="1" x14ac:dyDescent="0.25">
      <c r="A252" s="1218" t="s">
        <v>119</v>
      </c>
      <c r="B252" s="1219"/>
      <c r="C252" s="1218" t="s">
        <v>354</v>
      </c>
      <c r="D252" s="1219"/>
      <c r="E252" s="1218" t="s">
        <v>356</v>
      </c>
      <c r="F252" s="1219"/>
      <c r="G252" s="1218" t="s">
        <v>315</v>
      </c>
      <c r="H252" s="1219"/>
      <c r="I252" s="1218" t="s">
        <v>312</v>
      </c>
      <c r="J252" s="1219"/>
      <c r="K252" s="1219"/>
      <c r="L252" s="1218" t="s">
        <v>314</v>
      </c>
      <c r="M252" s="1219"/>
      <c r="N252" s="1219"/>
      <c r="O252" s="1218" t="s">
        <v>100</v>
      </c>
      <c r="P252" s="1219"/>
      <c r="Q252" s="1218"/>
      <c r="R252" s="1219"/>
      <c r="S252" s="1221" t="s">
        <v>362</v>
      </c>
      <c r="T252" s="1219"/>
      <c r="U252" s="1219"/>
      <c r="V252" s="1219"/>
      <c r="W252" s="1219"/>
      <c r="X252" s="1219"/>
      <c r="Y252" s="1219"/>
      <c r="Z252" s="1219"/>
      <c r="AA252" s="1218" t="s">
        <v>305</v>
      </c>
      <c r="AB252" s="1219"/>
      <c r="AC252" s="1219"/>
      <c r="AD252" s="1219"/>
      <c r="AE252" s="1219"/>
      <c r="AF252" s="1218" t="s">
        <v>306</v>
      </c>
      <c r="AG252" s="1219"/>
      <c r="AH252" s="1219"/>
      <c r="AI252" s="603" t="s">
        <v>85</v>
      </c>
      <c r="AJ252" s="1220" t="s">
        <v>307</v>
      </c>
      <c r="AK252" s="1219"/>
      <c r="AL252" s="1219"/>
      <c r="AM252" s="1219"/>
      <c r="AN252" s="1219"/>
      <c r="AO252" s="1219"/>
      <c r="AP252" s="529">
        <v>0</v>
      </c>
      <c r="AQ252" s="590">
        <v>0</v>
      </c>
      <c r="AR252" s="529">
        <v>0</v>
      </c>
      <c r="AS252" s="529">
        <v>0</v>
      </c>
      <c r="AT252" s="590">
        <v>0</v>
      </c>
      <c r="AU252" s="529">
        <v>0</v>
      </c>
      <c r="AV252" s="608">
        <v>0</v>
      </c>
      <c r="AW252" s="608">
        <v>0</v>
      </c>
      <c r="AX252" s="608">
        <v>0</v>
      </c>
      <c r="AY252" s="608">
        <v>0</v>
      </c>
      <c r="AZ252" s="608">
        <v>0</v>
      </c>
      <c r="BA252" s="608">
        <v>0</v>
      </c>
      <c r="BB252" s="608">
        <v>0</v>
      </c>
    </row>
    <row r="253" spans="1:54" s="565" customFormat="1" x14ac:dyDescent="0.25">
      <c r="A253" s="1215" t="s">
        <v>119</v>
      </c>
      <c r="B253" s="1212"/>
      <c r="C253" s="1215" t="s">
        <v>354</v>
      </c>
      <c r="D253" s="1212"/>
      <c r="E253" s="1215" t="s">
        <v>356</v>
      </c>
      <c r="F253" s="1212"/>
      <c r="G253" s="1215" t="s">
        <v>316</v>
      </c>
      <c r="H253" s="1212"/>
      <c r="I253" s="1215"/>
      <c r="J253" s="1212"/>
      <c r="K253" s="1212"/>
      <c r="L253" s="1215"/>
      <c r="M253" s="1212"/>
      <c r="N253" s="1212"/>
      <c r="O253" s="1215"/>
      <c r="P253" s="1212"/>
      <c r="Q253" s="1215"/>
      <c r="R253" s="1212"/>
      <c r="S253" s="1217" t="s">
        <v>365</v>
      </c>
      <c r="T253" s="1212"/>
      <c r="U253" s="1212"/>
      <c r="V253" s="1212"/>
      <c r="W253" s="1212"/>
      <c r="X253" s="1212"/>
      <c r="Y253" s="1212"/>
      <c r="Z253" s="1212"/>
      <c r="AA253" s="1215" t="s">
        <v>305</v>
      </c>
      <c r="AB253" s="1212"/>
      <c r="AC253" s="1212"/>
      <c r="AD253" s="1212"/>
      <c r="AE253" s="1212"/>
      <c r="AF253" s="1215" t="s">
        <v>306</v>
      </c>
      <c r="AG253" s="1212"/>
      <c r="AH253" s="1212"/>
      <c r="AI253" s="596" t="s">
        <v>85</v>
      </c>
      <c r="AJ253" s="1216" t="s">
        <v>307</v>
      </c>
      <c r="AK253" s="1212"/>
      <c r="AL253" s="1212"/>
      <c r="AM253" s="1212"/>
      <c r="AN253" s="1212"/>
      <c r="AO253" s="1212"/>
      <c r="AP253" s="530">
        <v>1500000000</v>
      </c>
      <c r="AQ253" s="590">
        <v>0</v>
      </c>
      <c r="AR253" s="529">
        <v>0</v>
      </c>
      <c r="AS253" s="529">
        <v>0</v>
      </c>
      <c r="AT253" s="589">
        <v>29661273</v>
      </c>
      <c r="AU253" s="530">
        <v>-29661273</v>
      </c>
      <c r="AV253" s="597">
        <v>73070110</v>
      </c>
      <c r="AW253" s="597">
        <v>-43408837</v>
      </c>
      <c r="AX253" s="597">
        <v>80636355</v>
      </c>
      <c r="AY253" s="597">
        <v>-7566245</v>
      </c>
      <c r="AZ253" s="597">
        <v>80636355</v>
      </c>
      <c r="BA253" s="598">
        <v>0</v>
      </c>
      <c r="BB253" s="598">
        <v>0</v>
      </c>
    </row>
    <row r="254" spans="1:54" x14ac:dyDescent="0.25">
      <c r="A254" s="1170" t="s">
        <v>119</v>
      </c>
      <c r="B254" s="1009"/>
      <c r="C254" s="1170" t="s">
        <v>354</v>
      </c>
      <c r="D254" s="1009"/>
      <c r="E254" s="1170" t="s">
        <v>356</v>
      </c>
      <c r="F254" s="1009"/>
      <c r="G254" s="1170" t="s">
        <v>316</v>
      </c>
      <c r="H254" s="1009"/>
      <c r="I254" s="1170" t="s">
        <v>312</v>
      </c>
      <c r="J254" s="1009"/>
      <c r="K254" s="1009"/>
      <c r="L254" s="1170"/>
      <c r="M254" s="1009"/>
      <c r="N254" s="1009"/>
      <c r="O254" s="1170"/>
      <c r="P254" s="1009"/>
      <c r="Q254" s="1170"/>
      <c r="R254" s="1009"/>
      <c r="S254" s="1169" t="s">
        <v>365</v>
      </c>
      <c r="T254" s="1009"/>
      <c r="U254" s="1009"/>
      <c r="V254" s="1009"/>
      <c r="W254" s="1009"/>
      <c r="X254" s="1009"/>
      <c r="Y254" s="1009"/>
      <c r="Z254" s="1009"/>
      <c r="AA254" s="1170" t="s">
        <v>305</v>
      </c>
      <c r="AB254" s="1009"/>
      <c r="AC254" s="1009"/>
      <c r="AD254" s="1009"/>
      <c r="AE254" s="1009"/>
      <c r="AF254" s="1170" t="s">
        <v>306</v>
      </c>
      <c r="AG254" s="1009"/>
      <c r="AH254" s="1009"/>
      <c r="AI254" s="534" t="s">
        <v>85</v>
      </c>
      <c r="AJ254" s="1171" t="s">
        <v>307</v>
      </c>
      <c r="AK254" s="1009"/>
      <c r="AL254" s="1009"/>
      <c r="AM254" s="1009"/>
      <c r="AN254" s="1009"/>
      <c r="AO254" s="1009"/>
      <c r="AP254" s="533">
        <v>900000000</v>
      </c>
      <c r="AQ254" s="587">
        <v>0</v>
      </c>
      <c r="AR254" s="532">
        <v>0</v>
      </c>
      <c r="AS254" s="532">
        <v>0</v>
      </c>
      <c r="AT254" s="586">
        <v>29661273</v>
      </c>
      <c r="AU254" s="533">
        <v>-29661273</v>
      </c>
      <c r="AV254" s="586">
        <v>73070110</v>
      </c>
      <c r="AW254" s="533">
        <v>-43408837</v>
      </c>
      <c r="AX254" s="586">
        <v>80636355</v>
      </c>
      <c r="AY254" s="533">
        <v>-7566245</v>
      </c>
      <c r="AZ254" s="533">
        <v>80636355</v>
      </c>
      <c r="BA254" s="532">
        <v>0</v>
      </c>
      <c r="BB254" s="532">
        <v>0</v>
      </c>
    </row>
    <row r="255" spans="1:54" x14ac:dyDescent="0.25">
      <c r="A255" s="1170" t="s">
        <v>119</v>
      </c>
      <c r="B255" s="1009"/>
      <c r="C255" s="1170" t="s">
        <v>354</v>
      </c>
      <c r="D255" s="1009"/>
      <c r="E255" s="1170" t="s">
        <v>356</v>
      </c>
      <c r="F255" s="1009"/>
      <c r="G255" s="1170" t="s">
        <v>316</v>
      </c>
      <c r="H255" s="1009"/>
      <c r="I255" s="1170" t="s">
        <v>312</v>
      </c>
      <c r="J255" s="1009"/>
      <c r="K255" s="1009"/>
      <c r="L255" s="1170" t="s">
        <v>314</v>
      </c>
      <c r="M255" s="1009"/>
      <c r="N255" s="1009"/>
      <c r="O255" s="1170"/>
      <c r="P255" s="1009"/>
      <c r="Q255" s="1170"/>
      <c r="R255" s="1009"/>
      <c r="S255" s="1169" t="s">
        <v>358</v>
      </c>
      <c r="T255" s="1009"/>
      <c r="U255" s="1009"/>
      <c r="V255" s="1009"/>
      <c r="W255" s="1009"/>
      <c r="X255" s="1009"/>
      <c r="Y255" s="1009"/>
      <c r="Z255" s="1009"/>
      <c r="AA255" s="1170" t="s">
        <v>305</v>
      </c>
      <c r="AB255" s="1009"/>
      <c r="AC255" s="1009"/>
      <c r="AD255" s="1009"/>
      <c r="AE255" s="1009"/>
      <c r="AF255" s="1170" t="s">
        <v>306</v>
      </c>
      <c r="AG255" s="1009"/>
      <c r="AH255" s="1009"/>
      <c r="AI255" s="534" t="s">
        <v>85</v>
      </c>
      <c r="AJ255" s="1171" t="s">
        <v>307</v>
      </c>
      <c r="AK255" s="1009"/>
      <c r="AL255" s="1009"/>
      <c r="AM255" s="1009"/>
      <c r="AN255" s="1009"/>
      <c r="AO255" s="1009"/>
      <c r="AP255" s="533">
        <v>900000000</v>
      </c>
      <c r="AQ255" s="587">
        <v>0</v>
      </c>
      <c r="AR255" s="532">
        <v>0</v>
      </c>
      <c r="AS255" s="532">
        <v>0</v>
      </c>
      <c r="AT255" s="586">
        <v>29661273</v>
      </c>
      <c r="AU255" s="533">
        <v>-29661273</v>
      </c>
      <c r="AV255" s="586">
        <v>73070110</v>
      </c>
      <c r="AW255" s="533">
        <v>-43408837</v>
      </c>
      <c r="AX255" s="586">
        <v>80636355</v>
      </c>
      <c r="AY255" s="533">
        <v>-7566245</v>
      </c>
      <c r="AZ255" s="533">
        <v>80636355</v>
      </c>
      <c r="BA255" s="532">
        <v>0</v>
      </c>
      <c r="BB255" s="532">
        <v>0</v>
      </c>
    </row>
    <row r="256" spans="1:54" x14ac:dyDescent="0.25">
      <c r="A256" s="1166" t="s">
        <v>119</v>
      </c>
      <c r="B256" s="1009"/>
      <c r="C256" s="1166" t="s">
        <v>354</v>
      </c>
      <c r="D256" s="1009"/>
      <c r="E256" s="1166" t="s">
        <v>356</v>
      </c>
      <c r="F256" s="1009"/>
      <c r="G256" s="1166" t="s">
        <v>316</v>
      </c>
      <c r="H256" s="1009"/>
      <c r="I256" s="1166" t="s">
        <v>312</v>
      </c>
      <c r="J256" s="1009"/>
      <c r="K256" s="1009"/>
      <c r="L256" s="1166" t="s">
        <v>314</v>
      </c>
      <c r="M256" s="1009"/>
      <c r="N256" s="1009"/>
      <c r="O256" s="1166" t="s">
        <v>311</v>
      </c>
      <c r="P256" s="1009"/>
      <c r="Q256" s="1166"/>
      <c r="R256" s="1009"/>
      <c r="S256" s="1167" t="s">
        <v>364</v>
      </c>
      <c r="T256" s="1009"/>
      <c r="U256" s="1009"/>
      <c r="V256" s="1009"/>
      <c r="W256" s="1009"/>
      <c r="X256" s="1009"/>
      <c r="Y256" s="1009"/>
      <c r="Z256" s="1009"/>
      <c r="AA256" s="1166" t="s">
        <v>305</v>
      </c>
      <c r="AB256" s="1009"/>
      <c r="AC256" s="1009"/>
      <c r="AD256" s="1009"/>
      <c r="AE256" s="1009"/>
      <c r="AF256" s="1166" t="s">
        <v>306</v>
      </c>
      <c r="AG256" s="1009"/>
      <c r="AH256" s="1009"/>
      <c r="AI256" s="531" t="s">
        <v>85</v>
      </c>
      <c r="AJ256" s="1168" t="s">
        <v>307</v>
      </c>
      <c r="AK256" s="1009"/>
      <c r="AL256" s="1009"/>
      <c r="AM256" s="1009"/>
      <c r="AN256" s="1009"/>
      <c r="AO256" s="1009"/>
      <c r="AP256" s="530">
        <v>550000000</v>
      </c>
      <c r="AQ256" s="590">
        <v>0</v>
      </c>
      <c r="AR256" s="529">
        <v>0</v>
      </c>
      <c r="AS256" s="529">
        <v>0</v>
      </c>
      <c r="AT256" s="590">
        <v>0</v>
      </c>
      <c r="AU256" s="529">
        <v>0</v>
      </c>
      <c r="AV256" s="589">
        <v>36400000</v>
      </c>
      <c r="AW256" s="530">
        <v>-36400000</v>
      </c>
      <c r="AX256" s="589">
        <v>36400000</v>
      </c>
      <c r="AY256" s="529">
        <v>0</v>
      </c>
      <c r="AZ256" s="530">
        <v>36400000</v>
      </c>
      <c r="BA256" s="529">
        <v>0</v>
      </c>
      <c r="BB256" s="529">
        <v>0</v>
      </c>
    </row>
    <row r="257" spans="1:54" x14ac:dyDescent="0.25">
      <c r="A257" s="1166" t="s">
        <v>119</v>
      </c>
      <c r="B257" s="1009"/>
      <c r="C257" s="1166" t="s">
        <v>354</v>
      </c>
      <c r="D257" s="1009"/>
      <c r="E257" s="1166" t="s">
        <v>356</v>
      </c>
      <c r="F257" s="1009"/>
      <c r="G257" s="1166" t="s">
        <v>316</v>
      </c>
      <c r="H257" s="1009"/>
      <c r="I257" s="1166" t="s">
        <v>312</v>
      </c>
      <c r="J257" s="1009"/>
      <c r="K257" s="1009"/>
      <c r="L257" s="1166" t="s">
        <v>314</v>
      </c>
      <c r="M257" s="1009"/>
      <c r="N257" s="1009"/>
      <c r="O257" s="1166" t="s">
        <v>314</v>
      </c>
      <c r="P257" s="1009"/>
      <c r="Q257" s="1166"/>
      <c r="R257" s="1009"/>
      <c r="S257" s="1167" t="s">
        <v>359</v>
      </c>
      <c r="T257" s="1009"/>
      <c r="U257" s="1009"/>
      <c r="V257" s="1009"/>
      <c r="W257" s="1009"/>
      <c r="X257" s="1009"/>
      <c r="Y257" s="1009"/>
      <c r="Z257" s="1009"/>
      <c r="AA257" s="1166" t="s">
        <v>305</v>
      </c>
      <c r="AB257" s="1009"/>
      <c r="AC257" s="1009"/>
      <c r="AD257" s="1009"/>
      <c r="AE257" s="1009"/>
      <c r="AF257" s="1166" t="s">
        <v>306</v>
      </c>
      <c r="AG257" s="1009"/>
      <c r="AH257" s="1009"/>
      <c r="AI257" s="531" t="s">
        <v>85</v>
      </c>
      <c r="AJ257" s="1168" t="s">
        <v>307</v>
      </c>
      <c r="AK257" s="1009"/>
      <c r="AL257" s="1009"/>
      <c r="AM257" s="1009"/>
      <c r="AN257" s="1009"/>
      <c r="AO257" s="1009"/>
      <c r="AP257" s="530">
        <v>120000000</v>
      </c>
      <c r="AQ257" s="590">
        <v>0</v>
      </c>
      <c r="AR257" s="529">
        <v>0</v>
      </c>
      <c r="AS257" s="529">
        <v>0</v>
      </c>
      <c r="AT257" s="590">
        <v>0</v>
      </c>
      <c r="AU257" s="529">
        <v>0</v>
      </c>
      <c r="AV257" s="590">
        <v>0</v>
      </c>
      <c r="AW257" s="529">
        <v>0</v>
      </c>
      <c r="AX257" s="590">
        <v>0</v>
      </c>
      <c r="AY257" s="529">
        <v>0</v>
      </c>
      <c r="AZ257" s="529">
        <v>0</v>
      </c>
      <c r="BA257" s="529">
        <v>0</v>
      </c>
      <c r="BB257" s="529">
        <v>0</v>
      </c>
    </row>
    <row r="258" spans="1:54" x14ac:dyDescent="0.25">
      <c r="A258" s="1166" t="s">
        <v>119</v>
      </c>
      <c r="B258" s="1009"/>
      <c r="C258" s="1166" t="s">
        <v>354</v>
      </c>
      <c r="D258" s="1009"/>
      <c r="E258" s="1166" t="s">
        <v>356</v>
      </c>
      <c r="F258" s="1009"/>
      <c r="G258" s="1166" t="s">
        <v>316</v>
      </c>
      <c r="H258" s="1009"/>
      <c r="I258" s="1166" t="s">
        <v>312</v>
      </c>
      <c r="J258" s="1009"/>
      <c r="K258" s="1009"/>
      <c r="L258" s="1166" t="s">
        <v>314</v>
      </c>
      <c r="M258" s="1009"/>
      <c r="N258" s="1009"/>
      <c r="O258" s="1166" t="s">
        <v>321</v>
      </c>
      <c r="P258" s="1009"/>
      <c r="Q258" s="1166"/>
      <c r="R258" s="1009"/>
      <c r="S258" s="1167" t="s">
        <v>360</v>
      </c>
      <c r="T258" s="1009"/>
      <c r="U258" s="1009"/>
      <c r="V258" s="1009"/>
      <c r="W258" s="1009"/>
      <c r="X258" s="1009"/>
      <c r="Y258" s="1009"/>
      <c r="Z258" s="1009"/>
      <c r="AA258" s="1166" t="s">
        <v>305</v>
      </c>
      <c r="AB258" s="1009"/>
      <c r="AC258" s="1009"/>
      <c r="AD258" s="1009"/>
      <c r="AE258" s="1009"/>
      <c r="AF258" s="1166" t="s">
        <v>306</v>
      </c>
      <c r="AG258" s="1009"/>
      <c r="AH258" s="1009"/>
      <c r="AI258" s="531" t="s">
        <v>85</v>
      </c>
      <c r="AJ258" s="1168" t="s">
        <v>307</v>
      </c>
      <c r="AK258" s="1009"/>
      <c r="AL258" s="1009"/>
      <c r="AM258" s="1009"/>
      <c r="AN258" s="1009"/>
      <c r="AO258" s="1009"/>
      <c r="AP258" s="530">
        <v>55000000</v>
      </c>
      <c r="AQ258" s="590">
        <v>0</v>
      </c>
      <c r="AR258" s="529">
        <v>0</v>
      </c>
      <c r="AS258" s="529">
        <v>0</v>
      </c>
      <c r="AT258" s="590">
        <v>0</v>
      </c>
      <c r="AU258" s="529">
        <v>0</v>
      </c>
      <c r="AV258" s="589">
        <v>10616065</v>
      </c>
      <c r="AW258" s="530">
        <v>-10616065</v>
      </c>
      <c r="AX258" s="589">
        <v>10616065</v>
      </c>
      <c r="AY258" s="529">
        <v>0</v>
      </c>
      <c r="AZ258" s="530">
        <v>10616065</v>
      </c>
      <c r="BA258" s="529">
        <v>0</v>
      </c>
      <c r="BB258" s="529">
        <v>0</v>
      </c>
    </row>
    <row r="259" spans="1:54" x14ac:dyDescent="0.25">
      <c r="A259" s="1166" t="s">
        <v>119</v>
      </c>
      <c r="B259" s="1009"/>
      <c r="C259" s="1166" t="s">
        <v>354</v>
      </c>
      <c r="D259" s="1009"/>
      <c r="E259" s="1166" t="s">
        <v>356</v>
      </c>
      <c r="F259" s="1009"/>
      <c r="G259" s="1166" t="s">
        <v>316</v>
      </c>
      <c r="H259" s="1009"/>
      <c r="I259" s="1166" t="s">
        <v>312</v>
      </c>
      <c r="J259" s="1009"/>
      <c r="K259" s="1009"/>
      <c r="L259" s="1166" t="s">
        <v>314</v>
      </c>
      <c r="M259" s="1009"/>
      <c r="N259" s="1009"/>
      <c r="O259" s="1166" t="s">
        <v>315</v>
      </c>
      <c r="P259" s="1009"/>
      <c r="Q259" s="1166"/>
      <c r="R259" s="1009"/>
      <c r="S259" s="1167" t="s">
        <v>104</v>
      </c>
      <c r="T259" s="1009"/>
      <c r="U259" s="1009"/>
      <c r="V259" s="1009"/>
      <c r="W259" s="1009"/>
      <c r="X259" s="1009"/>
      <c r="Y259" s="1009"/>
      <c r="Z259" s="1009"/>
      <c r="AA259" s="1166" t="s">
        <v>305</v>
      </c>
      <c r="AB259" s="1009"/>
      <c r="AC259" s="1009"/>
      <c r="AD259" s="1009"/>
      <c r="AE259" s="1009"/>
      <c r="AF259" s="1166" t="s">
        <v>306</v>
      </c>
      <c r="AG259" s="1009"/>
      <c r="AH259" s="1009"/>
      <c r="AI259" s="531" t="s">
        <v>85</v>
      </c>
      <c r="AJ259" s="1168" t="s">
        <v>307</v>
      </c>
      <c r="AK259" s="1009"/>
      <c r="AL259" s="1009"/>
      <c r="AM259" s="1009"/>
      <c r="AN259" s="1009"/>
      <c r="AO259" s="1009"/>
      <c r="AP259" s="530">
        <v>175000000</v>
      </c>
      <c r="AQ259" s="590">
        <v>0</v>
      </c>
      <c r="AR259" s="529">
        <v>0</v>
      </c>
      <c r="AS259" s="529">
        <v>0</v>
      </c>
      <c r="AT259" s="589">
        <v>29661273</v>
      </c>
      <c r="AU259" s="530">
        <v>-29661273</v>
      </c>
      <c r="AV259" s="589">
        <v>26054045</v>
      </c>
      <c r="AW259" s="530">
        <v>3607228</v>
      </c>
      <c r="AX259" s="589">
        <v>33620290</v>
      </c>
      <c r="AY259" s="530">
        <v>-7566245</v>
      </c>
      <c r="AZ259" s="530">
        <v>33620290</v>
      </c>
      <c r="BA259" s="529">
        <v>0</v>
      </c>
      <c r="BB259" s="529">
        <v>0</v>
      </c>
    </row>
    <row r="260" spans="1:54" x14ac:dyDescent="0.25">
      <c r="A260" s="1166" t="s">
        <v>119</v>
      </c>
      <c r="B260" s="1009"/>
      <c r="C260" s="1166" t="s">
        <v>354</v>
      </c>
      <c r="D260" s="1009"/>
      <c r="E260" s="1166" t="s">
        <v>356</v>
      </c>
      <c r="F260" s="1009"/>
      <c r="G260" s="1166" t="s">
        <v>316</v>
      </c>
      <c r="H260" s="1009"/>
      <c r="I260" s="1166" t="s">
        <v>312</v>
      </c>
      <c r="J260" s="1009"/>
      <c r="K260" s="1009"/>
      <c r="L260" s="1166" t="s">
        <v>314</v>
      </c>
      <c r="M260" s="1009"/>
      <c r="N260" s="1009"/>
      <c r="O260" s="1166" t="s">
        <v>324</v>
      </c>
      <c r="P260" s="1009"/>
      <c r="Q260" s="1166"/>
      <c r="R260" s="1009"/>
      <c r="S260" s="1167" t="s">
        <v>361</v>
      </c>
      <c r="T260" s="1009"/>
      <c r="U260" s="1009"/>
      <c r="V260" s="1009"/>
      <c r="W260" s="1009"/>
      <c r="X260" s="1009"/>
      <c r="Y260" s="1009"/>
      <c r="Z260" s="1009"/>
      <c r="AA260" s="1166" t="s">
        <v>305</v>
      </c>
      <c r="AB260" s="1009"/>
      <c r="AC260" s="1009"/>
      <c r="AD260" s="1009"/>
      <c r="AE260" s="1009"/>
      <c r="AF260" s="1166" t="s">
        <v>306</v>
      </c>
      <c r="AG260" s="1009"/>
      <c r="AH260" s="1009"/>
      <c r="AI260" s="531" t="s">
        <v>85</v>
      </c>
      <c r="AJ260" s="1168" t="s">
        <v>307</v>
      </c>
      <c r="AK260" s="1009"/>
      <c r="AL260" s="1009"/>
      <c r="AM260" s="1009"/>
      <c r="AN260" s="1009"/>
      <c r="AO260" s="1009"/>
      <c r="AP260" s="529">
        <v>0</v>
      </c>
      <c r="AQ260" s="590">
        <v>0</v>
      </c>
      <c r="AR260" s="529">
        <v>0</v>
      </c>
      <c r="AS260" s="529">
        <v>0</v>
      </c>
      <c r="AT260" s="590">
        <v>0</v>
      </c>
      <c r="AU260" s="529">
        <v>0</v>
      </c>
      <c r="AV260" s="590">
        <v>0</v>
      </c>
      <c r="AW260" s="529">
        <v>0</v>
      </c>
      <c r="AX260" s="590">
        <v>0</v>
      </c>
      <c r="AY260" s="529">
        <v>0</v>
      </c>
      <c r="AZ260" s="529">
        <v>0</v>
      </c>
      <c r="BA260" s="529">
        <v>0</v>
      </c>
      <c r="BB260" s="529">
        <v>0</v>
      </c>
    </row>
    <row r="261" spans="1:54" x14ac:dyDescent="0.25">
      <c r="A261" s="1166" t="s">
        <v>119</v>
      </c>
      <c r="B261" s="1009"/>
      <c r="C261" s="1166" t="s">
        <v>354</v>
      </c>
      <c r="D261" s="1009"/>
      <c r="E261" s="1166" t="s">
        <v>356</v>
      </c>
      <c r="F261" s="1009"/>
      <c r="G261" s="1166" t="s">
        <v>316</v>
      </c>
      <c r="H261" s="1009"/>
      <c r="I261" s="1166" t="s">
        <v>312</v>
      </c>
      <c r="J261" s="1009"/>
      <c r="K261" s="1009"/>
      <c r="L261" s="1166" t="s">
        <v>314</v>
      </c>
      <c r="M261" s="1009"/>
      <c r="N261" s="1009"/>
      <c r="O261" s="1166" t="s">
        <v>100</v>
      </c>
      <c r="P261" s="1009"/>
      <c r="Q261" s="1166"/>
      <c r="R261" s="1009"/>
      <c r="S261" s="1167" t="s">
        <v>362</v>
      </c>
      <c r="T261" s="1009"/>
      <c r="U261" s="1009"/>
      <c r="V261" s="1009"/>
      <c r="W261" s="1009"/>
      <c r="X261" s="1009"/>
      <c r="Y261" s="1009"/>
      <c r="Z261" s="1009"/>
      <c r="AA261" s="1166" t="s">
        <v>305</v>
      </c>
      <c r="AB261" s="1009"/>
      <c r="AC261" s="1009"/>
      <c r="AD261" s="1009"/>
      <c r="AE261" s="1009"/>
      <c r="AF261" s="1166" t="s">
        <v>306</v>
      </c>
      <c r="AG261" s="1009"/>
      <c r="AH261" s="1009"/>
      <c r="AI261" s="531" t="s">
        <v>85</v>
      </c>
      <c r="AJ261" s="1168" t="s">
        <v>307</v>
      </c>
      <c r="AK261" s="1009"/>
      <c r="AL261" s="1009"/>
      <c r="AM261" s="1009"/>
      <c r="AN261" s="1009"/>
      <c r="AO261" s="1009"/>
      <c r="AP261" s="529">
        <v>0</v>
      </c>
      <c r="AQ261" s="590">
        <v>0</v>
      </c>
      <c r="AR261" s="529">
        <v>0</v>
      </c>
      <c r="AS261" s="529">
        <v>0</v>
      </c>
      <c r="AT261" s="590">
        <v>0</v>
      </c>
      <c r="AU261" s="529">
        <v>0</v>
      </c>
      <c r="AV261" s="590">
        <v>0</v>
      </c>
      <c r="AW261" s="529">
        <v>0</v>
      </c>
      <c r="AX261" s="590">
        <v>0</v>
      </c>
      <c r="AY261" s="529">
        <v>0</v>
      </c>
      <c r="AZ261" s="529">
        <v>0</v>
      </c>
      <c r="BA261" s="529">
        <v>0</v>
      </c>
      <c r="BB261" s="529">
        <v>0</v>
      </c>
    </row>
    <row r="262" spans="1:54" s="565" customFormat="1" x14ac:dyDescent="0.25">
      <c r="A262" s="1215" t="s">
        <v>119</v>
      </c>
      <c r="B262" s="1212"/>
      <c r="C262" s="1215" t="s">
        <v>354</v>
      </c>
      <c r="D262" s="1212"/>
      <c r="E262" s="1215" t="s">
        <v>356</v>
      </c>
      <c r="F262" s="1212"/>
      <c r="G262" s="1215" t="s">
        <v>324</v>
      </c>
      <c r="H262" s="1212"/>
      <c r="I262" s="1215"/>
      <c r="J262" s="1212"/>
      <c r="K262" s="1212"/>
      <c r="L262" s="1215"/>
      <c r="M262" s="1212"/>
      <c r="N262" s="1212"/>
      <c r="O262" s="1215"/>
      <c r="P262" s="1212"/>
      <c r="Q262" s="1215"/>
      <c r="R262" s="1212"/>
      <c r="S262" s="1217" t="s">
        <v>366</v>
      </c>
      <c r="T262" s="1212"/>
      <c r="U262" s="1212"/>
      <c r="V262" s="1212"/>
      <c r="W262" s="1212"/>
      <c r="X262" s="1212"/>
      <c r="Y262" s="1212"/>
      <c r="Z262" s="1212"/>
      <c r="AA262" s="1215" t="s">
        <v>305</v>
      </c>
      <c r="AB262" s="1212"/>
      <c r="AC262" s="1212"/>
      <c r="AD262" s="1212"/>
      <c r="AE262" s="1212"/>
      <c r="AF262" s="1215" t="s">
        <v>306</v>
      </c>
      <c r="AG262" s="1212"/>
      <c r="AH262" s="1212"/>
      <c r="AI262" s="596" t="s">
        <v>85</v>
      </c>
      <c r="AJ262" s="1216" t="s">
        <v>307</v>
      </c>
      <c r="AK262" s="1212"/>
      <c r="AL262" s="1212"/>
      <c r="AM262" s="1212"/>
      <c r="AN262" s="1212"/>
      <c r="AO262" s="1212"/>
      <c r="AP262" s="530">
        <v>3600000000</v>
      </c>
      <c r="AQ262" s="590">
        <v>0</v>
      </c>
      <c r="AR262" s="530">
        <v>800000000</v>
      </c>
      <c r="AS262" s="530">
        <v>400000000</v>
      </c>
      <c r="AT262" s="589">
        <v>253139935</v>
      </c>
      <c r="AU262" s="530">
        <v>-253139935</v>
      </c>
      <c r="AV262" s="597">
        <v>185975285</v>
      </c>
      <c r="AW262" s="597">
        <v>67164650</v>
      </c>
      <c r="AX262" s="597">
        <v>202313576</v>
      </c>
      <c r="AY262" s="597">
        <v>-16338291</v>
      </c>
      <c r="AZ262" s="597">
        <v>202313576</v>
      </c>
      <c r="BA262" s="598">
        <v>0</v>
      </c>
      <c r="BB262" s="598">
        <v>0</v>
      </c>
    </row>
    <row r="263" spans="1:54" x14ac:dyDescent="0.25">
      <c r="A263" s="1170" t="s">
        <v>119</v>
      </c>
      <c r="B263" s="1009"/>
      <c r="C263" s="1170" t="s">
        <v>354</v>
      </c>
      <c r="D263" s="1009"/>
      <c r="E263" s="1170" t="s">
        <v>356</v>
      </c>
      <c r="F263" s="1009"/>
      <c r="G263" s="1170" t="s">
        <v>324</v>
      </c>
      <c r="H263" s="1009"/>
      <c r="I263" s="1170" t="s">
        <v>312</v>
      </c>
      <c r="J263" s="1009"/>
      <c r="K263" s="1009"/>
      <c r="L263" s="1170"/>
      <c r="M263" s="1009"/>
      <c r="N263" s="1009"/>
      <c r="O263" s="1170"/>
      <c r="P263" s="1009"/>
      <c r="Q263" s="1170"/>
      <c r="R263" s="1009"/>
      <c r="S263" s="1169" t="s">
        <v>366</v>
      </c>
      <c r="T263" s="1009"/>
      <c r="U263" s="1009"/>
      <c r="V263" s="1009"/>
      <c r="W263" s="1009"/>
      <c r="X263" s="1009"/>
      <c r="Y263" s="1009"/>
      <c r="Z263" s="1009"/>
      <c r="AA263" s="1170" t="s">
        <v>305</v>
      </c>
      <c r="AB263" s="1009"/>
      <c r="AC263" s="1009"/>
      <c r="AD263" s="1009"/>
      <c r="AE263" s="1009"/>
      <c r="AF263" s="1170" t="s">
        <v>306</v>
      </c>
      <c r="AG263" s="1009"/>
      <c r="AH263" s="1009"/>
      <c r="AI263" s="534" t="s">
        <v>85</v>
      </c>
      <c r="AJ263" s="1171" t="s">
        <v>307</v>
      </c>
      <c r="AK263" s="1009"/>
      <c r="AL263" s="1009"/>
      <c r="AM263" s="1009"/>
      <c r="AN263" s="1009"/>
      <c r="AO263" s="1009"/>
      <c r="AP263" s="533">
        <v>2900000000</v>
      </c>
      <c r="AQ263" s="587">
        <v>0</v>
      </c>
      <c r="AR263" s="533">
        <v>100000000</v>
      </c>
      <c r="AS263" s="532">
        <v>0</v>
      </c>
      <c r="AT263" s="586">
        <v>253139935</v>
      </c>
      <c r="AU263" s="533">
        <v>-253139935</v>
      </c>
      <c r="AV263" s="586">
        <v>185975285</v>
      </c>
      <c r="AW263" s="533">
        <v>67164650</v>
      </c>
      <c r="AX263" s="586">
        <v>202313576</v>
      </c>
      <c r="AY263" s="533">
        <v>-16338291</v>
      </c>
      <c r="AZ263" s="533">
        <v>202313576</v>
      </c>
      <c r="BA263" s="532">
        <v>0</v>
      </c>
      <c r="BB263" s="532">
        <v>0</v>
      </c>
    </row>
    <row r="264" spans="1:54" x14ac:dyDescent="0.25">
      <c r="A264" s="1170" t="s">
        <v>119</v>
      </c>
      <c r="B264" s="1009"/>
      <c r="C264" s="1170" t="s">
        <v>354</v>
      </c>
      <c r="D264" s="1009"/>
      <c r="E264" s="1170" t="s">
        <v>356</v>
      </c>
      <c r="F264" s="1009"/>
      <c r="G264" s="1170" t="s">
        <v>324</v>
      </c>
      <c r="H264" s="1009"/>
      <c r="I264" s="1170" t="s">
        <v>312</v>
      </c>
      <c r="J264" s="1009"/>
      <c r="K264" s="1009"/>
      <c r="L264" s="1170" t="s">
        <v>311</v>
      </c>
      <c r="M264" s="1009"/>
      <c r="N264" s="1009"/>
      <c r="O264" s="1170"/>
      <c r="P264" s="1009"/>
      <c r="Q264" s="1170"/>
      <c r="R264" s="1009"/>
      <c r="S264" s="1169" t="s">
        <v>363</v>
      </c>
      <c r="T264" s="1009"/>
      <c r="U264" s="1009"/>
      <c r="V264" s="1009"/>
      <c r="W264" s="1009"/>
      <c r="X264" s="1009"/>
      <c r="Y264" s="1009"/>
      <c r="Z264" s="1009"/>
      <c r="AA264" s="1170" t="s">
        <v>305</v>
      </c>
      <c r="AB264" s="1009"/>
      <c r="AC264" s="1009"/>
      <c r="AD264" s="1009"/>
      <c r="AE264" s="1009"/>
      <c r="AF264" s="1170" t="s">
        <v>306</v>
      </c>
      <c r="AG264" s="1009"/>
      <c r="AH264" s="1009"/>
      <c r="AI264" s="534" t="s">
        <v>85</v>
      </c>
      <c r="AJ264" s="1171" t="s">
        <v>307</v>
      </c>
      <c r="AK264" s="1009"/>
      <c r="AL264" s="1009"/>
      <c r="AM264" s="1009"/>
      <c r="AN264" s="1009"/>
      <c r="AO264" s="1009"/>
      <c r="AP264" s="533">
        <v>2900000000</v>
      </c>
      <c r="AQ264" s="587">
        <v>0</v>
      </c>
      <c r="AR264" s="533">
        <v>100000000</v>
      </c>
      <c r="AS264" s="532">
        <v>0</v>
      </c>
      <c r="AT264" s="586">
        <v>253139935</v>
      </c>
      <c r="AU264" s="533">
        <v>-253139935</v>
      </c>
      <c r="AV264" s="586">
        <v>185975285</v>
      </c>
      <c r="AW264" s="533">
        <v>67164650</v>
      </c>
      <c r="AX264" s="586">
        <v>202313576</v>
      </c>
      <c r="AY264" s="533">
        <v>-16338291</v>
      </c>
      <c r="AZ264" s="533">
        <v>202313576</v>
      </c>
      <c r="BA264" s="532">
        <v>0</v>
      </c>
      <c r="BB264" s="532">
        <v>0</v>
      </c>
    </row>
    <row r="265" spans="1:54" x14ac:dyDescent="0.25">
      <c r="A265" s="1166" t="s">
        <v>119</v>
      </c>
      <c r="B265" s="1009"/>
      <c r="C265" s="1166" t="s">
        <v>354</v>
      </c>
      <c r="D265" s="1009"/>
      <c r="E265" s="1166" t="s">
        <v>356</v>
      </c>
      <c r="F265" s="1009"/>
      <c r="G265" s="1166" t="s">
        <v>324</v>
      </c>
      <c r="H265" s="1009"/>
      <c r="I265" s="1166" t="s">
        <v>312</v>
      </c>
      <c r="J265" s="1009"/>
      <c r="K265" s="1009"/>
      <c r="L265" s="1166" t="s">
        <v>311</v>
      </c>
      <c r="M265" s="1009"/>
      <c r="N265" s="1009"/>
      <c r="O265" s="1166" t="s">
        <v>311</v>
      </c>
      <c r="P265" s="1009"/>
      <c r="Q265" s="1166"/>
      <c r="R265" s="1009"/>
      <c r="S265" s="1167" t="s">
        <v>364</v>
      </c>
      <c r="T265" s="1009"/>
      <c r="U265" s="1009"/>
      <c r="V265" s="1009"/>
      <c r="W265" s="1009"/>
      <c r="X265" s="1009"/>
      <c r="Y265" s="1009"/>
      <c r="Z265" s="1009"/>
      <c r="AA265" s="1166" t="s">
        <v>305</v>
      </c>
      <c r="AB265" s="1009"/>
      <c r="AC265" s="1009"/>
      <c r="AD265" s="1009"/>
      <c r="AE265" s="1009"/>
      <c r="AF265" s="1166" t="s">
        <v>306</v>
      </c>
      <c r="AG265" s="1009"/>
      <c r="AH265" s="1009"/>
      <c r="AI265" s="531" t="s">
        <v>85</v>
      </c>
      <c r="AJ265" s="1168" t="s">
        <v>307</v>
      </c>
      <c r="AK265" s="1009"/>
      <c r="AL265" s="1009"/>
      <c r="AM265" s="1009"/>
      <c r="AN265" s="1009"/>
      <c r="AO265" s="1009"/>
      <c r="AP265" s="530">
        <v>868452358</v>
      </c>
      <c r="AQ265" s="590">
        <v>0</v>
      </c>
      <c r="AR265" s="529">
        <v>0</v>
      </c>
      <c r="AS265" s="529">
        <v>0</v>
      </c>
      <c r="AT265" s="589">
        <v>91963500</v>
      </c>
      <c r="AU265" s="530">
        <v>-91963500</v>
      </c>
      <c r="AV265" s="589">
        <v>57328667</v>
      </c>
      <c r="AW265" s="530">
        <v>34634833</v>
      </c>
      <c r="AX265" s="589">
        <v>57328667</v>
      </c>
      <c r="AY265" s="529">
        <v>0</v>
      </c>
      <c r="AZ265" s="530">
        <v>57328667</v>
      </c>
      <c r="BA265" s="529">
        <v>0</v>
      </c>
      <c r="BB265" s="529">
        <v>0</v>
      </c>
    </row>
    <row r="266" spans="1:54" x14ac:dyDescent="0.25">
      <c r="A266" s="1166" t="s">
        <v>119</v>
      </c>
      <c r="B266" s="1009"/>
      <c r="C266" s="1166" t="s">
        <v>354</v>
      </c>
      <c r="D266" s="1009"/>
      <c r="E266" s="1166" t="s">
        <v>356</v>
      </c>
      <c r="F266" s="1009"/>
      <c r="G266" s="1166" t="s">
        <v>324</v>
      </c>
      <c r="H266" s="1009"/>
      <c r="I266" s="1166" t="s">
        <v>312</v>
      </c>
      <c r="J266" s="1009"/>
      <c r="K266" s="1009"/>
      <c r="L266" s="1166" t="s">
        <v>311</v>
      </c>
      <c r="M266" s="1009"/>
      <c r="N266" s="1009"/>
      <c r="O266" s="1166" t="s">
        <v>314</v>
      </c>
      <c r="P266" s="1009"/>
      <c r="Q266" s="1166"/>
      <c r="R266" s="1009"/>
      <c r="S266" s="1167" t="s">
        <v>359</v>
      </c>
      <c r="T266" s="1009"/>
      <c r="U266" s="1009"/>
      <c r="V266" s="1009"/>
      <c r="W266" s="1009"/>
      <c r="X266" s="1009"/>
      <c r="Y266" s="1009"/>
      <c r="Z266" s="1009"/>
      <c r="AA266" s="1166" t="s">
        <v>305</v>
      </c>
      <c r="AB266" s="1009"/>
      <c r="AC266" s="1009"/>
      <c r="AD266" s="1009"/>
      <c r="AE266" s="1009"/>
      <c r="AF266" s="1166" t="s">
        <v>306</v>
      </c>
      <c r="AG266" s="1009"/>
      <c r="AH266" s="1009"/>
      <c r="AI266" s="531" t="s">
        <v>85</v>
      </c>
      <c r="AJ266" s="1168" t="s">
        <v>307</v>
      </c>
      <c r="AK266" s="1009"/>
      <c r="AL266" s="1009"/>
      <c r="AM266" s="1009"/>
      <c r="AN266" s="1009"/>
      <c r="AO266" s="1009"/>
      <c r="AP266" s="530">
        <v>370000000</v>
      </c>
      <c r="AQ266" s="590">
        <v>0</v>
      </c>
      <c r="AR266" s="529">
        <v>0</v>
      </c>
      <c r="AS266" s="529">
        <v>0</v>
      </c>
      <c r="AT266" s="590">
        <v>0</v>
      </c>
      <c r="AU266" s="529">
        <v>0</v>
      </c>
      <c r="AV266" s="590">
        <v>0</v>
      </c>
      <c r="AW266" s="529">
        <v>0</v>
      </c>
      <c r="AX266" s="590">
        <v>0</v>
      </c>
      <c r="AY266" s="529">
        <v>0</v>
      </c>
      <c r="AZ266" s="529">
        <v>0</v>
      </c>
      <c r="BA266" s="529">
        <v>0</v>
      </c>
      <c r="BB266" s="529">
        <v>0</v>
      </c>
    </row>
    <row r="267" spans="1:54" x14ac:dyDescent="0.25">
      <c r="A267" s="1166" t="s">
        <v>119</v>
      </c>
      <c r="B267" s="1009"/>
      <c r="C267" s="1166" t="s">
        <v>354</v>
      </c>
      <c r="D267" s="1009"/>
      <c r="E267" s="1166" t="s">
        <v>356</v>
      </c>
      <c r="F267" s="1009"/>
      <c r="G267" s="1166" t="s">
        <v>324</v>
      </c>
      <c r="H267" s="1009"/>
      <c r="I267" s="1166" t="s">
        <v>312</v>
      </c>
      <c r="J267" s="1009"/>
      <c r="K267" s="1009"/>
      <c r="L267" s="1166" t="s">
        <v>311</v>
      </c>
      <c r="M267" s="1009"/>
      <c r="N267" s="1009"/>
      <c r="O267" s="1166" t="s">
        <v>321</v>
      </c>
      <c r="P267" s="1009"/>
      <c r="Q267" s="1166"/>
      <c r="R267" s="1009"/>
      <c r="S267" s="1167" t="s">
        <v>360</v>
      </c>
      <c r="T267" s="1009"/>
      <c r="U267" s="1009"/>
      <c r="V267" s="1009"/>
      <c r="W267" s="1009"/>
      <c r="X267" s="1009"/>
      <c r="Y267" s="1009"/>
      <c r="Z267" s="1009"/>
      <c r="AA267" s="1166" t="s">
        <v>305</v>
      </c>
      <c r="AB267" s="1009"/>
      <c r="AC267" s="1009"/>
      <c r="AD267" s="1009"/>
      <c r="AE267" s="1009"/>
      <c r="AF267" s="1166" t="s">
        <v>306</v>
      </c>
      <c r="AG267" s="1009"/>
      <c r="AH267" s="1009"/>
      <c r="AI267" s="531" t="s">
        <v>85</v>
      </c>
      <c r="AJ267" s="1168" t="s">
        <v>307</v>
      </c>
      <c r="AK267" s="1009"/>
      <c r="AL267" s="1009"/>
      <c r="AM267" s="1009"/>
      <c r="AN267" s="1009"/>
      <c r="AO267" s="1009"/>
      <c r="AP267" s="530">
        <v>390000000</v>
      </c>
      <c r="AQ267" s="590">
        <v>0</v>
      </c>
      <c r="AR267" s="529">
        <v>0</v>
      </c>
      <c r="AS267" s="529">
        <v>0</v>
      </c>
      <c r="AT267" s="590">
        <v>0</v>
      </c>
      <c r="AU267" s="529">
        <v>0</v>
      </c>
      <c r="AV267" s="589">
        <v>15909287</v>
      </c>
      <c r="AW267" s="530">
        <v>-15909287</v>
      </c>
      <c r="AX267" s="589">
        <v>15909287</v>
      </c>
      <c r="AY267" s="529">
        <v>0</v>
      </c>
      <c r="AZ267" s="530">
        <v>15909287</v>
      </c>
      <c r="BA267" s="529">
        <v>0</v>
      </c>
      <c r="BB267" s="529">
        <v>0</v>
      </c>
    </row>
    <row r="268" spans="1:54" x14ac:dyDescent="0.25">
      <c r="A268" s="1166" t="s">
        <v>119</v>
      </c>
      <c r="B268" s="1009"/>
      <c r="C268" s="1166" t="s">
        <v>354</v>
      </c>
      <c r="D268" s="1009"/>
      <c r="E268" s="1166" t="s">
        <v>356</v>
      </c>
      <c r="F268" s="1009"/>
      <c r="G268" s="1166" t="s">
        <v>324</v>
      </c>
      <c r="H268" s="1009"/>
      <c r="I268" s="1166" t="s">
        <v>312</v>
      </c>
      <c r="J268" s="1009"/>
      <c r="K268" s="1009"/>
      <c r="L268" s="1166" t="s">
        <v>311</v>
      </c>
      <c r="M268" s="1009"/>
      <c r="N268" s="1009"/>
      <c r="O268" s="1166" t="s">
        <v>315</v>
      </c>
      <c r="P268" s="1009"/>
      <c r="Q268" s="1166"/>
      <c r="R268" s="1009"/>
      <c r="S268" s="1167" t="s">
        <v>104</v>
      </c>
      <c r="T268" s="1009"/>
      <c r="U268" s="1009"/>
      <c r="V268" s="1009"/>
      <c r="W268" s="1009"/>
      <c r="X268" s="1009"/>
      <c r="Y268" s="1009"/>
      <c r="Z268" s="1009"/>
      <c r="AA268" s="1166" t="s">
        <v>305</v>
      </c>
      <c r="AB268" s="1009"/>
      <c r="AC268" s="1009"/>
      <c r="AD268" s="1009"/>
      <c r="AE268" s="1009"/>
      <c r="AF268" s="1166" t="s">
        <v>306</v>
      </c>
      <c r="AG268" s="1009"/>
      <c r="AH268" s="1009"/>
      <c r="AI268" s="531" t="s">
        <v>85</v>
      </c>
      <c r="AJ268" s="1168" t="s">
        <v>307</v>
      </c>
      <c r="AK268" s="1009"/>
      <c r="AL268" s="1009"/>
      <c r="AM268" s="1009"/>
      <c r="AN268" s="1009"/>
      <c r="AO268" s="1009"/>
      <c r="AP268" s="530">
        <v>1171547642</v>
      </c>
      <c r="AQ268" s="590">
        <v>0</v>
      </c>
      <c r="AR268" s="529">
        <v>0</v>
      </c>
      <c r="AS268" s="529">
        <v>0</v>
      </c>
      <c r="AT268" s="589">
        <v>161176435</v>
      </c>
      <c r="AU268" s="530">
        <v>-161176435</v>
      </c>
      <c r="AV268" s="589">
        <v>112737331</v>
      </c>
      <c r="AW268" s="530">
        <v>48439104</v>
      </c>
      <c r="AX268" s="589">
        <v>129075622</v>
      </c>
      <c r="AY268" s="530">
        <v>-16338291</v>
      </c>
      <c r="AZ268" s="530">
        <v>129075622</v>
      </c>
      <c r="BA268" s="529">
        <v>0</v>
      </c>
      <c r="BB268" s="529">
        <v>0</v>
      </c>
    </row>
    <row r="269" spans="1:54" x14ac:dyDescent="0.25">
      <c r="A269" s="1166" t="s">
        <v>119</v>
      </c>
      <c r="B269" s="1009"/>
      <c r="C269" s="1166" t="s">
        <v>354</v>
      </c>
      <c r="D269" s="1009"/>
      <c r="E269" s="1166" t="s">
        <v>356</v>
      </c>
      <c r="F269" s="1009"/>
      <c r="G269" s="1166" t="s">
        <v>324</v>
      </c>
      <c r="H269" s="1009"/>
      <c r="I269" s="1166" t="s">
        <v>312</v>
      </c>
      <c r="J269" s="1009"/>
      <c r="K269" s="1009"/>
      <c r="L269" s="1166" t="s">
        <v>311</v>
      </c>
      <c r="M269" s="1009"/>
      <c r="N269" s="1009"/>
      <c r="O269" s="1166" t="s">
        <v>325</v>
      </c>
      <c r="P269" s="1009"/>
      <c r="Q269" s="1166"/>
      <c r="R269" s="1009"/>
      <c r="S269" s="1167" t="s">
        <v>367</v>
      </c>
      <c r="T269" s="1009"/>
      <c r="U269" s="1009"/>
      <c r="V269" s="1009"/>
      <c r="W269" s="1009"/>
      <c r="X269" s="1009"/>
      <c r="Y269" s="1009"/>
      <c r="Z269" s="1009"/>
      <c r="AA269" s="1166" t="s">
        <v>305</v>
      </c>
      <c r="AB269" s="1009"/>
      <c r="AC269" s="1009"/>
      <c r="AD269" s="1009"/>
      <c r="AE269" s="1009"/>
      <c r="AF269" s="1166" t="s">
        <v>306</v>
      </c>
      <c r="AG269" s="1009"/>
      <c r="AH269" s="1009"/>
      <c r="AI269" s="531" t="s">
        <v>85</v>
      </c>
      <c r="AJ269" s="1168" t="s">
        <v>307</v>
      </c>
      <c r="AK269" s="1009"/>
      <c r="AL269" s="1009"/>
      <c r="AM269" s="1009"/>
      <c r="AN269" s="1009"/>
      <c r="AO269" s="1009"/>
      <c r="AP269" s="530">
        <v>100000000</v>
      </c>
      <c r="AQ269" s="590">
        <v>0</v>
      </c>
      <c r="AR269" s="530">
        <v>100000000</v>
      </c>
      <c r="AS269" s="529">
        <v>0</v>
      </c>
      <c r="AT269" s="590">
        <v>0</v>
      </c>
      <c r="AU269" s="529">
        <v>0</v>
      </c>
      <c r="AV269" s="590">
        <v>0</v>
      </c>
      <c r="AW269" s="529">
        <v>0</v>
      </c>
      <c r="AX269" s="590">
        <v>0</v>
      </c>
      <c r="AY269" s="529">
        <v>0</v>
      </c>
      <c r="AZ269" s="529">
        <v>0</v>
      </c>
      <c r="BA269" s="529">
        <v>0</v>
      </c>
      <c r="BB269" s="529">
        <v>0</v>
      </c>
    </row>
    <row r="270" spans="1:54" s="565" customFormat="1" x14ac:dyDescent="0.25">
      <c r="A270" s="1215" t="s">
        <v>119</v>
      </c>
      <c r="B270" s="1212"/>
      <c r="C270" s="1215" t="s">
        <v>354</v>
      </c>
      <c r="D270" s="1212"/>
      <c r="E270" s="1215" t="s">
        <v>356</v>
      </c>
      <c r="F270" s="1212"/>
      <c r="G270" s="1215" t="s">
        <v>325</v>
      </c>
      <c r="H270" s="1212"/>
      <c r="I270" s="1215"/>
      <c r="J270" s="1212"/>
      <c r="K270" s="1212"/>
      <c r="L270" s="1215"/>
      <c r="M270" s="1212"/>
      <c r="N270" s="1212"/>
      <c r="O270" s="1215"/>
      <c r="P270" s="1212"/>
      <c r="Q270" s="1215"/>
      <c r="R270" s="1212"/>
      <c r="S270" s="1217" t="s">
        <v>368</v>
      </c>
      <c r="T270" s="1212"/>
      <c r="U270" s="1212"/>
      <c r="V270" s="1212"/>
      <c r="W270" s="1212"/>
      <c r="X270" s="1212"/>
      <c r="Y270" s="1212"/>
      <c r="Z270" s="1212"/>
      <c r="AA270" s="1215" t="s">
        <v>305</v>
      </c>
      <c r="AB270" s="1212"/>
      <c r="AC270" s="1212"/>
      <c r="AD270" s="1212"/>
      <c r="AE270" s="1212"/>
      <c r="AF270" s="1215" t="s">
        <v>306</v>
      </c>
      <c r="AG270" s="1212"/>
      <c r="AH270" s="1212"/>
      <c r="AI270" s="596" t="s">
        <v>85</v>
      </c>
      <c r="AJ270" s="1216" t="s">
        <v>307</v>
      </c>
      <c r="AK270" s="1212"/>
      <c r="AL270" s="1212"/>
      <c r="AM270" s="1212"/>
      <c r="AN270" s="1212"/>
      <c r="AO270" s="1212"/>
      <c r="AP270" s="530">
        <v>5000000000</v>
      </c>
      <c r="AQ270" s="590">
        <v>0</v>
      </c>
      <c r="AR270" s="530">
        <v>1332780000</v>
      </c>
      <c r="AS270" s="530">
        <v>-300000000</v>
      </c>
      <c r="AT270" s="589">
        <v>205683059</v>
      </c>
      <c r="AU270" s="530">
        <v>-205683059</v>
      </c>
      <c r="AV270" s="597">
        <v>315217489</v>
      </c>
      <c r="AW270" s="597">
        <v>-109534430</v>
      </c>
      <c r="AX270" s="597">
        <v>313427985</v>
      </c>
      <c r="AY270" s="597">
        <v>1789504</v>
      </c>
      <c r="AZ270" s="597">
        <v>313427985</v>
      </c>
      <c r="BA270" s="598">
        <v>0</v>
      </c>
      <c r="BB270" s="598">
        <v>0</v>
      </c>
    </row>
    <row r="271" spans="1:54" x14ac:dyDescent="0.25">
      <c r="A271" s="1170" t="s">
        <v>119</v>
      </c>
      <c r="B271" s="1009"/>
      <c r="C271" s="1170" t="s">
        <v>354</v>
      </c>
      <c r="D271" s="1009"/>
      <c r="E271" s="1170" t="s">
        <v>356</v>
      </c>
      <c r="F271" s="1009"/>
      <c r="G271" s="1170" t="s">
        <v>325</v>
      </c>
      <c r="H271" s="1009"/>
      <c r="I271" s="1170" t="s">
        <v>312</v>
      </c>
      <c r="J271" s="1009"/>
      <c r="K271" s="1009"/>
      <c r="L271" s="1170"/>
      <c r="M271" s="1009"/>
      <c r="N271" s="1009"/>
      <c r="O271" s="1170"/>
      <c r="P271" s="1009"/>
      <c r="Q271" s="1170"/>
      <c r="R271" s="1009"/>
      <c r="S271" s="1169" t="s">
        <v>368</v>
      </c>
      <c r="T271" s="1009"/>
      <c r="U271" s="1009"/>
      <c r="V271" s="1009"/>
      <c r="W271" s="1009"/>
      <c r="X271" s="1009"/>
      <c r="Y271" s="1009"/>
      <c r="Z271" s="1009"/>
      <c r="AA271" s="1170" t="s">
        <v>305</v>
      </c>
      <c r="AB271" s="1009"/>
      <c r="AC271" s="1009"/>
      <c r="AD271" s="1009"/>
      <c r="AE271" s="1009"/>
      <c r="AF271" s="1170" t="s">
        <v>306</v>
      </c>
      <c r="AG271" s="1009"/>
      <c r="AH271" s="1009"/>
      <c r="AI271" s="534" t="s">
        <v>85</v>
      </c>
      <c r="AJ271" s="1171" t="s">
        <v>307</v>
      </c>
      <c r="AK271" s="1009"/>
      <c r="AL271" s="1009"/>
      <c r="AM271" s="1009"/>
      <c r="AN271" s="1009"/>
      <c r="AO271" s="1009"/>
      <c r="AP271" s="533">
        <v>3500000000</v>
      </c>
      <c r="AQ271" s="587">
        <v>0</v>
      </c>
      <c r="AR271" s="533">
        <v>132780000</v>
      </c>
      <c r="AS271" s="532">
        <v>0</v>
      </c>
      <c r="AT271" s="586">
        <v>205683059</v>
      </c>
      <c r="AU271" s="533">
        <v>-205683059</v>
      </c>
      <c r="AV271" s="586">
        <v>315217489</v>
      </c>
      <c r="AW271" s="533">
        <v>-109534430</v>
      </c>
      <c r="AX271" s="586">
        <v>313427985</v>
      </c>
      <c r="AY271" s="533">
        <v>1789504</v>
      </c>
      <c r="AZ271" s="533">
        <v>313427985</v>
      </c>
      <c r="BA271" s="532">
        <v>0</v>
      </c>
      <c r="BB271" s="532">
        <v>0</v>
      </c>
    </row>
    <row r="272" spans="1:54" x14ac:dyDescent="0.25">
      <c r="A272" s="1170" t="s">
        <v>119</v>
      </c>
      <c r="B272" s="1009"/>
      <c r="C272" s="1170" t="s">
        <v>354</v>
      </c>
      <c r="D272" s="1009"/>
      <c r="E272" s="1170" t="s">
        <v>356</v>
      </c>
      <c r="F272" s="1009"/>
      <c r="G272" s="1170" t="s">
        <v>325</v>
      </c>
      <c r="H272" s="1009"/>
      <c r="I272" s="1170" t="s">
        <v>312</v>
      </c>
      <c r="J272" s="1009"/>
      <c r="K272" s="1009"/>
      <c r="L272" s="1170" t="s">
        <v>314</v>
      </c>
      <c r="M272" s="1009"/>
      <c r="N272" s="1009"/>
      <c r="O272" s="1170"/>
      <c r="P272" s="1009"/>
      <c r="Q272" s="1170"/>
      <c r="R272" s="1009"/>
      <c r="S272" s="1169" t="s">
        <v>358</v>
      </c>
      <c r="T272" s="1009"/>
      <c r="U272" s="1009"/>
      <c r="V272" s="1009"/>
      <c r="W272" s="1009"/>
      <c r="X272" s="1009"/>
      <c r="Y272" s="1009"/>
      <c r="Z272" s="1009"/>
      <c r="AA272" s="1170" t="s">
        <v>305</v>
      </c>
      <c r="AB272" s="1009"/>
      <c r="AC272" s="1009"/>
      <c r="AD272" s="1009"/>
      <c r="AE272" s="1009"/>
      <c r="AF272" s="1170" t="s">
        <v>306</v>
      </c>
      <c r="AG272" s="1009"/>
      <c r="AH272" s="1009"/>
      <c r="AI272" s="534" t="s">
        <v>85</v>
      </c>
      <c r="AJ272" s="1171" t="s">
        <v>307</v>
      </c>
      <c r="AK272" s="1009"/>
      <c r="AL272" s="1009"/>
      <c r="AM272" s="1009"/>
      <c r="AN272" s="1009"/>
      <c r="AO272" s="1009"/>
      <c r="AP272" s="533">
        <v>3500000000</v>
      </c>
      <c r="AQ272" s="587">
        <v>0</v>
      </c>
      <c r="AR272" s="533">
        <v>132780000</v>
      </c>
      <c r="AS272" s="532">
        <v>0</v>
      </c>
      <c r="AT272" s="586">
        <v>205683059</v>
      </c>
      <c r="AU272" s="533">
        <v>-205683059</v>
      </c>
      <c r="AV272" s="586">
        <v>315217489</v>
      </c>
      <c r="AW272" s="533">
        <v>-109534430</v>
      </c>
      <c r="AX272" s="586">
        <v>313427985</v>
      </c>
      <c r="AY272" s="533">
        <v>1789504</v>
      </c>
      <c r="AZ272" s="533">
        <v>313427985</v>
      </c>
      <c r="BA272" s="532">
        <v>0</v>
      </c>
      <c r="BB272" s="532">
        <v>0</v>
      </c>
    </row>
    <row r="273" spans="1:54" x14ac:dyDescent="0.25">
      <c r="A273" s="1166" t="s">
        <v>119</v>
      </c>
      <c r="B273" s="1009"/>
      <c r="C273" s="1166" t="s">
        <v>354</v>
      </c>
      <c r="D273" s="1009"/>
      <c r="E273" s="1166" t="s">
        <v>356</v>
      </c>
      <c r="F273" s="1009"/>
      <c r="G273" s="1166" t="s">
        <v>325</v>
      </c>
      <c r="H273" s="1009"/>
      <c r="I273" s="1166" t="s">
        <v>312</v>
      </c>
      <c r="J273" s="1009"/>
      <c r="K273" s="1009"/>
      <c r="L273" s="1166" t="s">
        <v>314</v>
      </c>
      <c r="M273" s="1009"/>
      <c r="N273" s="1009"/>
      <c r="O273" s="1166" t="s">
        <v>311</v>
      </c>
      <c r="P273" s="1009"/>
      <c r="Q273" s="1166"/>
      <c r="R273" s="1009"/>
      <c r="S273" s="1167" t="s">
        <v>364</v>
      </c>
      <c r="T273" s="1009"/>
      <c r="U273" s="1009"/>
      <c r="V273" s="1009"/>
      <c r="W273" s="1009"/>
      <c r="X273" s="1009"/>
      <c r="Y273" s="1009"/>
      <c r="Z273" s="1009"/>
      <c r="AA273" s="1166" t="s">
        <v>305</v>
      </c>
      <c r="AB273" s="1009"/>
      <c r="AC273" s="1009"/>
      <c r="AD273" s="1009"/>
      <c r="AE273" s="1009"/>
      <c r="AF273" s="1166" t="s">
        <v>306</v>
      </c>
      <c r="AG273" s="1009"/>
      <c r="AH273" s="1009"/>
      <c r="AI273" s="531" t="s">
        <v>85</v>
      </c>
      <c r="AJ273" s="1168" t="s">
        <v>307</v>
      </c>
      <c r="AK273" s="1009"/>
      <c r="AL273" s="1009"/>
      <c r="AM273" s="1009"/>
      <c r="AN273" s="1009"/>
      <c r="AO273" s="1009"/>
      <c r="AP273" s="530">
        <v>2400000000</v>
      </c>
      <c r="AQ273" s="590">
        <v>0</v>
      </c>
      <c r="AR273" s="530">
        <v>57780000</v>
      </c>
      <c r="AS273" s="529">
        <v>0</v>
      </c>
      <c r="AT273" s="589">
        <v>129820000</v>
      </c>
      <c r="AU273" s="530">
        <v>-129820000</v>
      </c>
      <c r="AV273" s="589">
        <v>179315666</v>
      </c>
      <c r="AW273" s="530">
        <v>-49495666</v>
      </c>
      <c r="AX273" s="589">
        <v>179315666</v>
      </c>
      <c r="AY273" s="529">
        <v>0</v>
      </c>
      <c r="AZ273" s="530">
        <v>179315666</v>
      </c>
      <c r="BA273" s="529">
        <v>0</v>
      </c>
      <c r="BB273" s="529">
        <v>0</v>
      </c>
    </row>
    <row r="274" spans="1:54" x14ac:dyDescent="0.25">
      <c r="A274" s="1166" t="s">
        <v>119</v>
      </c>
      <c r="B274" s="1009"/>
      <c r="C274" s="1166" t="s">
        <v>354</v>
      </c>
      <c r="D274" s="1009"/>
      <c r="E274" s="1166" t="s">
        <v>356</v>
      </c>
      <c r="F274" s="1009"/>
      <c r="G274" s="1166" t="s">
        <v>325</v>
      </c>
      <c r="H274" s="1009"/>
      <c r="I274" s="1166" t="s">
        <v>312</v>
      </c>
      <c r="J274" s="1009"/>
      <c r="K274" s="1009"/>
      <c r="L274" s="1166" t="s">
        <v>314</v>
      </c>
      <c r="M274" s="1009"/>
      <c r="N274" s="1009"/>
      <c r="O274" s="1166" t="s">
        <v>314</v>
      </c>
      <c r="P274" s="1009"/>
      <c r="Q274" s="1166"/>
      <c r="R274" s="1009"/>
      <c r="S274" s="1167" t="s">
        <v>359</v>
      </c>
      <c r="T274" s="1009"/>
      <c r="U274" s="1009"/>
      <c r="V274" s="1009"/>
      <c r="W274" s="1009"/>
      <c r="X274" s="1009"/>
      <c r="Y274" s="1009"/>
      <c r="Z274" s="1009"/>
      <c r="AA274" s="1166" t="s">
        <v>305</v>
      </c>
      <c r="AB274" s="1009"/>
      <c r="AC274" s="1009"/>
      <c r="AD274" s="1009"/>
      <c r="AE274" s="1009"/>
      <c r="AF274" s="1166" t="s">
        <v>306</v>
      </c>
      <c r="AG274" s="1009"/>
      <c r="AH274" s="1009"/>
      <c r="AI274" s="531" t="s">
        <v>85</v>
      </c>
      <c r="AJ274" s="1168" t="s">
        <v>307</v>
      </c>
      <c r="AK274" s="1009"/>
      <c r="AL274" s="1009"/>
      <c r="AM274" s="1009"/>
      <c r="AN274" s="1009"/>
      <c r="AO274" s="1009"/>
      <c r="AP274" s="530">
        <v>375000000</v>
      </c>
      <c r="AQ274" s="590">
        <v>0</v>
      </c>
      <c r="AR274" s="529">
        <v>0</v>
      </c>
      <c r="AS274" s="529">
        <v>0</v>
      </c>
      <c r="AT274" s="590">
        <v>0</v>
      </c>
      <c r="AU274" s="529">
        <v>0</v>
      </c>
      <c r="AV274" s="590">
        <v>0</v>
      </c>
      <c r="AW274" s="529">
        <v>0</v>
      </c>
      <c r="AX274" s="590">
        <v>0</v>
      </c>
      <c r="AY274" s="529">
        <v>0</v>
      </c>
      <c r="AZ274" s="529">
        <v>0</v>
      </c>
      <c r="BA274" s="529">
        <v>0</v>
      </c>
      <c r="BB274" s="529">
        <v>0</v>
      </c>
    </row>
    <row r="275" spans="1:54" x14ac:dyDescent="0.25">
      <c r="A275" s="1166" t="s">
        <v>119</v>
      </c>
      <c r="B275" s="1009"/>
      <c r="C275" s="1166" t="s">
        <v>354</v>
      </c>
      <c r="D275" s="1009"/>
      <c r="E275" s="1166" t="s">
        <v>356</v>
      </c>
      <c r="F275" s="1009"/>
      <c r="G275" s="1166" t="s">
        <v>325</v>
      </c>
      <c r="H275" s="1009"/>
      <c r="I275" s="1166" t="s">
        <v>312</v>
      </c>
      <c r="J275" s="1009"/>
      <c r="K275" s="1009"/>
      <c r="L275" s="1166" t="s">
        <v>314</v>
      </c>
      <c r="M275" s="1009"/>
      <c r="N275" s="1009"/>
      <c r="O275" s="1166" t="s">
        <v>321</v>
      </c>
      <c r="P275" s="1009"/>
      <c r="Q275" s="1166"/>
      <c r="R275" s="1009"/>
      <c r="S275" s="1167" t="s">
        <v>360</v>
      </c>
      <c r="T275" s="1009"/>
      <c r="U275" s="1009"/>
      <c r="V275" s="1009"/>
      <c r="W275" s="1009"/>
      <c r="X275" s="1009"/>
      <c r="Y275" s="1009"/>
      <c r="Z275" s="1009"/>
      <c r="AA275" s="1166" t="s">
        <v>305</v>
      </c>
      <c r="AB275" s="1009"/>
      <c r="AC275" s="1009"/>
      <c r="AD275" s="1009"/>
      <c r="AE275" s="1009"/>
      <c r="AF275" s="1166" t="s">
        <v>306</v>
      </c>
      <c r="AG275" s="1009"/>
      <c r="AH275" s="1009"/>
      <c r="AI275" s="531" t="s">
        <v>85</v>
      </c>
      <c r="AJ275" s="1168" t="s">
        <v>307</v>
      </c>
      <c r="AK275" s="1009"/>
      <c r="AL275" s="1009"/>
      <c r="AM275" s="1009"/>
      <c r="AN275" s="1009"/>
      <c r="AO275" s="1009"/>
      <c r="AP275" s="530">
        <v>150000000</v>
      </c>
      <c r="AQ275" s="590">
        <v>0</v>
      </c>
      <c r="AR275" s="529">
        <v>0</v>
      </c>
      <c r="AS275" s="529">
        <v>0</v>
      </c>
      <c r="AT275" s="590">
        <v>0</v>
      </c>
      <c r="AU275" s="529">
        <v>0</v>
      </c>
      <c r="AV275" s="589">
        <v>62770917</v>
      </c>
      <c r="AW275" s="530">
        <v>-62770917</v>
      </c>
      <c r="AX275" s="589">
        <v>62770917</v>
      </c>
      <c r="AY275" s="529">
        <v>0</v>
      </c>
      <c r="AZ275" s="530">
        <v>62770917</v>
      </c>
      <c r="BA275" s="529">
        <v>0</v>
      </c>
      <c r="BB275" s="529">
        <v>0</v>
      </c>
    </row>
    <row r="276" spans="1:54" x14ac:dyDescent="0.25">
      <c r="A276" s="1166" t="s">
        <v>119</v>
      </c>
      <c r="B276" s="1009"/>
      <c r="C276" s="1166" t="s">
        <v>354</v>
      </c>
      <c r="D276" s="1009"/>
      <c r="E276" s="1166" t="s">
        <v>356</v>
      </c>
      <c r="F276" s="1009"/>
      <c r="G276" s="1166" t="s">
        <v>325</v>
      </c>
      <c r="H276" s="1009"/>
      <c r="I276" s="1166" t="s">
        <v>312</v>
      </c>
      <c r="J276" s="1009"/>
      <c r="K276" s="1009"/>
      <c r="L276" s="1166" t="s">
        <v>314</v>
      </c>
      <c r="M276" s="1009"/>
      <c r="N276" s="1009"/>
      <c r="O276" s="1166" t="s">
        <v>315</v>
      </c>
      <c r="P276" s="1009"/>
      <c r="Q276" s="1166"/>
      <c r="R276" s="1009"/>
      <c r="S276" s="1167" t="s">
        <v>104</v>
      </c>
      <c r="T276" s="1009"/>
      <c r="U276" s="1009"/>
      <c r="V276" s="1009"/>
      <c r="W276" s="1009"/>
      <c r="X276" s="1009"/>
      <c r="Y276" s="1009"/>
      <c r="Z276" s="1009"/>
      <c r="AA276" s="1166" t="s">
        <v>305</v>
      </c>
      <c r="AB276" s="1009"/>
      <c r="AC276" s="1009"/>
      <c r="AD276" s="1009"/>
      <c r="AE276" s="1009"/>
      <c r="AF276" s="1166" t="s">
        <v>306</v>
      </c>
      <c r="AG276" s="1009"/>
      <c r="AH276" s="1009"/>
      <c r="AI276" s="531" t="s">
        <v>85</v>
      </c>
      <c r="AJ276" s="1168" t="s">
        <v>307</v>
      </c>
      <c r="AK276" s="1009"/>
      <c r="AL276" s="1009"/>
      <c r="AM276" s="1009"/>
      <c r="AN276" s="1009"/>
      <c r="AO276" s="1009"/>
      <c r="AP276" s="530">
        <v>500000000</v>
      </c>
      <c r="AQ276" s="590">
        <v>0</v>
      </c>
      <c r="AR276" s="529">
        <v>0</v>
      </c>
      <c r="AS276" s="529">
        <v>0</v>
      </c>
      <c r="AT276" s="589">
        <v>75863059</v>
      </c>
      <c r="AU276" s="530">
        <v>-75863059</v>
      </c>
      <c r="AV276" s="589">
        <v>73130906</v>
      </c>
      <c r="AW276" s="530">
        <v>2732153</v>
      </c>
      <c r="AX276" s="589">
        <v>71341402</v>
      </c>
      <c r="AY276" s="530">
        <v>1789504</v>
      </c>
      <c r="AZ276" s="530">
        <v>71341402</v>
      </c>
      <c r="BA276" s="529">
        <v>0</v>
      </c>
      <c r="BB276" s="529">
        <v>0</v>
      </c>
    </row>
    <row r="277" spans="1:54" x14ac:dyDescent="0.25">
      <c r="A277" s="1166" t="s">
        <v>119</v>
      </c>
      <c r="B277" s="1009"/>
      <c r="C277" s="1166" t="s">
        <v>354</v>
      </c>
      <c r="D277" s="1009"/>
      <c r="E277" s="1166" t="s">
        <v>356</v>
      </c>
      <c r="F277" s="1009"/>
      <c r="G277" s="1166" t="s">
        <v>325</v>
      </c>
      <c r="H277" s="1009"/>
      <c r="I277" s="1166" t="s">
        <v>312</v>
      </c>
      <c r="J277" s="1009"/>
      <c r="K277" s="1009"/>
      <c r="L277" s="1166" t="s">
        <v>314</v>
      </c>
      <c r="M277" s="1009"/>
      <c r="N277" s="1009"/>
      <c r="O277" s="1166" t="s">
        <v>324</v>
      </c>
      <c r="P277" s="1009"/>
      <c r="Q277" s="1166"/>
      <c r="R277" s="1009"/>
      <c r="S277" s="1167" t="s">
        <v>361</v>
      </c>
      <c r="T277" s="1009"/>
      <c r="U277" s="1009"/>
      <c r="V277" s="1009"/>
      <c r="W277" s="1009"/>
      <c r="X277" s="1009"/>
      <c r="Y277" s="1009"/>
      <c r="Z277" s="1009"/>
      <c r="AA277" s="1166" t="s">
        <v>305</v>
      </c>
      <c r="AB277" s="1009"/>
      <c r="AC277" s="1009"/>
      <c r="AD277" s="1009"/>
      <c r="AE277" s="1009"/>
      <c r="AF277" s="1166" t="s">
        <v>306</v>
      </c>
      <c r="AG277" s="1009"/>
      <c r="AH277" s="1009"/>
      <c r="AI277" s="531" t="s">
        <v>85</v>
      </c>
      <c r="AJ277" s="1168" t="s">
        <v>307</v>
      </c>
      <c r="AK277" s="1009"/>
      <c r="AL277" s="1009"/>
      <c r="AM277" s="1009"/>
      <c r="AN277" s="1009"/>
      <c r="AO277" s="1009"/>
      <c r="AP277" s="530">
        <v>75000000</v>
      </c>
      <c r="AQ277" s="590">
        <v>0</v>
      </c>
      <c r="AR277" s="530">
        <v>75000000</v>
      </c>
      <c r="AS277" s="529">
        <v>0</v>
      </c>
      <c r="AT277" s="590">
        <v>0</v>
      </c>
      <c r="AU277" s="529">
        <v>0</v>
      </c>
      <c r="AV277" s="590">
        <v>0</v>
      </c>
      <c r="AW277" s="529">
        <v>0</v>
      </c>
      <c r="AX277" s="590">
        <v>0</v>
      </c>
      <c r="AY277" s="529">
        <v>0</v>
      </c>
      <c r="AZ277" s="529">
        <v>0</v>
      </c>
      <c r="BA277" s="529">
        <v>0</v>
      </c>
      <c r="BB277" s="529">
        <v>0</v>
      </c>
    </row>
    <row r="278" spans="1:54" x14ac:dyDescent="0.25">
      <c r="A278" s="1166" t="s">
        <v>119</v>
      </c>
      <c r="B278" s="1009"/>
      <c r="C278" s="1166" t="s">
        <v>354</v>
      </c>
      <c r="D278" s="1009"/>
      <c r="E278" s="1166" t="s">
        <v>356</v>
      </c>
      <c r="F278" s="1009"/>
      <c r="G278" s="1166" t="s">
        <v>325</v>
      </c>
      <c r="H278" s="1009"/>
      <c r="I278" s="1166" t="s">
        <v>312</v>
      </c>
      <c r="J278" s="1009"/>
      <c r="K278" s="1009"/>
      <c r="L278" s="1166" t="s">
        <v>314</v>
      </c>
      <c r="M278" s="1009"/>
      <c r="N278" s="1009"/>
      <c r="O278" s="1166" t="s">
        <v>100</v>
      </c>
      <c r="P278" s="1009"/>
      <c r="Q278" s="1166"/>
      <c r="R278" s="1009"/>
      <c r="S278" s="1167" t="s">
        <v>362</v>
      </c>
      <c r="T278" s="1009"/>
      <c r="U278" s="1009"/>
      <c r="V278" s="1009"/>
      <c r="W278" s="1009"/>
      <c r="X278" s="1009"/>
      <c r="Y278" s="1009"/>
      <c r="Z278" s="1009"/>
      <c r="AA278" s="1166" t="s">
        <v>305</v>
      </c>
      <c r="AB278" s="1009"/>
      <c r="AC278" s="1009"/>
      <c r="AD278" s="1009"/>
      <c r="AE278" s="1009"/>
      <c r="AF278" s="1166" t="s">
        <v>306</v>
      </c>
      <c r="AG278" s="1009"/>
      <c r="AH278" s="1009"/>
      <c r="AI278" s="531" t="s">
        <v>85</v>
      </c>
      <c r="AJ278" s="1168" t="s">
        <v>307</v>
      </c>
      <c r="AK278" s="1009"/>
      <c r="AL278" s="1009"/>
      <c r="AM278" s="1009"/>
      <c r="AN278" s="1009"/>
      <c r="AO278" s="1009"/>
      <c r="AP278" s="529">
        <v>0</v>
      </c>
      <c r="AQ278" s="590">
        <v>0</v>
      </c>
      <c r="AR278" s="529">
        <v>0</v>
      </c>
      <c r="AS278" s="529">
        <v>0</v>
      </c>
      <c r="AT278" s="590">
        <v>0</v>
      </c>
      <c r="AU278" s="529">
        <v>0</v>
      </c>
      <c r="AV278" s="590">
        <v>0</v>
      </c>
      <c r="AW278" s="529">
        <v>0</v>
      </c>
      <c r="AX278" s="590">
        <v>0</v>
      </c>
      <c r="AY278" s="529">
        <v>0</v>
      </c>
      <c r="AZ278" s="529">
        <v>0</v>
      </c>
      <c r="BA278" s="529">
        <v>0</v>
      </c>
      <c r="BB278" s="529">
        <v>0</v>
      </c>
    </row>
    <row r="279" spans="1:54" x14ac:dyDescent="0.25">
      <c r="A279" s="1170" t="s">
        <v>119</v>
      </c>
      <c r="B279" s="1009"/>
      <c r="C279" s="1170" t="s">
        <v>369</v>
      </c>
      <c r="D279" s="1009"/>
      <c r="E279" s="1170"/>
      <c r="F279" s="1009"/>
      <c r="G279" s="1170"/>
      <c r="H279" s="1009"/>
      <c r="I279" s="1170"/>
      <c r="J279" s="1009"/>
      <c r="K279" s="1009"/>
      <c r="L279" s="1170"/>
      <c r="M279" s="1009"/>
      <c r="N279" s="1009"/>
      <c r="O279" s="1170"/>
      <c r="P279" s="1009"/>
      <c r="Q279" s="1170"/>
      <c r="R279" s="1009"/>
      <c r="S279" s="1169" t="s">
        <v>370</v>
      </c>
      <c r="T279" s="1009"/>
      <c r="U279" s="1009"/>
      <c r="V279" s="1009"/>
      <c r="W279" s="1009"/>
      <c r="X279" s="1009"/>
      <c r="Y279" s="1009"/>
      <c r="Z279" s="1009"/>
      <c r="AA279" s="1170" t="s">
        <v>305</v>
      </c>
      <c r="AB279" s="1009"/>
      <c r="AC279" s="1009"/>
      <c r="AD279" s="1009"/>
      <c r="AE279" s="1009"/>
      <c r="AF279" s="1170" t="s">
        <v>306</v>
      </c>
      <c r="AG279" s="1009"/>
      <c r="AH279" s="1009"/>
      <c r="AI279" s="534" t="s">
        <v>85</v>
      </c>
      <c r="AJ279" s="1171" t="s">
        <v>307</v>
      </c>
      <c r="AK279" s="1009"/>
      <c r="AL279" s="1009"/>
      <c r="AM279" s="1009"/>
      <c r="AN279" s="1009"/>
      <c r="AO279" s="1009"/>
      <c r="AP279" s="533">
        <v>12149334179</v>
      </c>
      <c r="AQ279" s="587">
        <v>0</v>
      </c>
      <c r="AR279" s="533">
        <v>9670420000</v>
      </c>
      <c r="AS279" s="533">
        <v>-2478914179</v>
      </c>
      <c r="AT279" s="587">
        <v>0</v>
      </c>
      <c r="AU279" s="532">
        <v>0</v>
      </c>
      <c r="AV279" s="587">
        <v>0</v>
      </c>
      <c r="AW279" s="532">
        <v>0</v>
      </c>
      <c r="AX279" s="587">
        <v>0</v>
      </c>
      <c r="AY279" s="532">
        <v>0</v>
      </c>
      <c r="AZ279" s="532">
        <v>0</v>
      </c>
      <c r="BA279" s="532">
        <v>0</v>
      </c>
      <c r="BB279" s="532">
        <v>0</v>
      </c>
    </row>
    <row r="280" spans="1:54" x14ac:dyDescent="0.25">
      <c r="A280" s="1170" t="s">
        <v>119</v>
      </c>
      <c r="B280" s="1009"/>
      <c r="C280" s="1170" t="s">
        <v>369</v>
      </c>
      <c r="D280" s="1009"/>
      <c r="E280" s="1170"/>
      <c r="F280" s="1009"/>
      <c r="G280" s="1170"/>
      <c r="H280" s="1009"/>
      <c r="I280" s="1170"/>
      <c r="J280" s="1009"/>
      <c r="K280" s="1009"/>
      <c r="L280" s="1170"/>
      <c r="M280" s="1009"/>
      <c r="N280" s="1009"/>
      <c r="O280" s="1170"/>
      <c r="P280" s="1009"/>
      <c r="Q280" s="1170"/>
      <c r="R280" s="1009"/>
      <c r="S280" s="1169" t="s">
        <v>370</v>
      </c>
      <c r="T280" s="1009"/>
      <c r="U280" s="1009"/>
      <c r="V280" s="1009"/>
      <c r="W280" s="1009"/>
      <c r="X280" s="1009"/>
      <c r="Y280" s="1009"/>
      <c r="Z280" s="1009"/>
      <c r="AA280" s="1170" t="s">
        <v>305</v>
      </c>
      <c r="AB280" s="1009"/>
      <c r="AC280" s="1009"/>
      <c r="AD280" s="1009"/>
      <c r="AE280" s="1009"/>
      <c r="AF280" s="1170" t="s">
        <v>306</v>
      </c>
      <c r="AG280" s="1009"/>
      <c r="AH280" s="1009"/>
      <c r="AI280" s="534" t="s">
        <v>335</v>
      </c>
      <c r="AJ280" s="1171" t="s">
        <v>353</v>
      </c>
      <c r="AK280" s="1009"/>
      <c r="AL280" s="1009"/>
      <c r="AM280" s="1009"/>
      <c r="AN280" s="1009"/>
      <c r="AO280" s="1009"/>
      <c r="AP280" s="533">
        <v>9021085821</v>
      </c>
      <c r="AQ280" s="587">
        <v>0</v>
      </c>
      <c r="AR280" s="532">
        <v>0</v>
      </c>
      <c r="AS280" s="533">
        <v>-4021085821</v>
      </c>
      <c r="AT280" s="587">
        <v>0</v>
      </c>
      <c r="AU280" s="532">
        <v>0</v>
      </c>
      <c r="AV280" s="586">
        <v>25907273.640000001</v>
      </c>
      <c r="AW280" s="533">
        <v>-25907273.640000001</v>
      </c>
      <c r="AX280" s="586">
        <v>25907273.640000001</v>
      </c>
      <c r="AY280" s="532">
        <v>0</v>
      </c>
      <c r="AZ280" s="533">
        <v>25907273.640000001</v>
      </c>
      <c r="BA280" s="532">
        <v>0</v>
      </c>
      <c r="BB280" s="532">
        <v>0</v>
      </c>
    </row>
    <row r="281" spans="1:54" s="565" customFormat="1" x14ac:dyDescent="0.25">
      <c r="A281" s="1211" t="s">
        <v>119</v>
      </c>
      <c r="B281" s="1212"/>
      <c r="C281" s="1211" t="s">
        <v>369</v>
      </c>
      <c r="D281" s="1212"/>
      <c r="E281" s="1211" t="s">
        <v>356</v>
      </c>
      <c r="F281" s="1212"/>
      <c r="G281" s="1211"/>
      <c r="H281" s="1212"/>
      <c r="I281" s="1211"/>
      <c r="J281" s="1212"/>
      <c r="K281" s="1212"/>
      <c r="L281" s="1211"/>
      <c r="M281" s="1212"/>
      <c r="N281" s="1212"/>
      <c r="O281" s="1211"/>
      <c r="P281" s="1212"/>
      <c r="Q281" s="1211"/>
      <c r="R281" s="1212"/>
      <c r="S281" s="1213" t="s">
        <v>357</v>
      </c>
      <c r="T281" s="1212"/>
      <c r="U281" s="1212"/>
      <c r="V281" s="1212"/>
      <c r="W281" s="1212"/>
      <c r="X281" s="1212"/>
      <c r="Y281" s="1212"/>
      <c r="Z281" s="1212"/>
      <c r="AA281" s="1211" t="s">
        <v>305</v>
      </c>
      <c r="AB281" s="1212"/>
      <c r="AC281" s="1212"/>
      <c r="AD281" s="1212"/>
      <c r="AE281" s="1212"/>
      <c r="AF281" s="1211" t="s">
        <v>306</v>
      </c>
      <c r="AG281" s="1212"/>
      <c r="AH281" s="1212"/>
      <c r="AI281" s="599" t="s">
        <v>85</v>
      </c>
      <c r="AJ281" s="1214" t="s">
        <v>307</v>
      </c>
      <c r="AK281" s="1212"/>
      <c r="AL281" s="1212"/>
      <c r="AM281" s="1212"/>
      <c r="AN281" s="1212"/>
      <c r="AO281" s="1212"/>
      <c r="AP281" s="533">
        <v>12149334179</v>
      </c>
      <c r="AQ281" s="587">
        <v>0</v>
      </c>
      <c r="AR281" s="533">
        <v>9670420000</v>
      </c>
      <c r="AS281" s="533">
        <v>-2478914179</v>
      </c>
      <c r="AT281" s="587">
        <v>0</v>
      </c>
      <c r="AU281" s="532">
        <v>0</v>
      </c>
      <c r="AV281" s="601">
        <v>0</v>
      </c>
      <c r="AW281" s="601">
        <v>0</v>
      </c>
      <c r="AX281" s="601">
        <v>0</v>
      </c>
      <c r="AY281" s="601">
        <v>0</v>
      </c>
      <c r="AZ281" s="601">
        <v>0</v>
      </c>
      <c r="BA281" s="601">
        <v>0</v>
      </c>
      <c r="BB281" s="601">
        <v>0</v>
      </c>
    </row>
    <row r="282" spans="1:54" s="565" customFormat="1" x14ac:dyDescent="0.25">
      <c r="A282" s="1211" t="s">
        <v>119</v>
      </c>
      <c r="B282" s="1212"/>
      <c r="C282" s="1211" t="s">
        <v>369</v>
      </c>
      <c r="D282" s="1212"/>
      <c r="E282" s="1211" t="s">
        <v>356</v>
      </c>
      <c r="F282" s="1212"/>
      <c r="G282" s="1211"/>
      <c r="H282" s="1212"/>
      <c r="I282" s="1211"/>
      <c r="J282" s="1212"/>
      <c r="K282" s="1212"/>
      <c r="L282" s="1211"/>
      <c r="M282" s="1212"/>
      <c r="N282" s="1212"/>
      <c r="O282" s="1211"/>
      <c r="P282" s="1212"/>
      <c r="Q282" s="1211"/>
      <c r="R282" s="1212"/>
      <c r="S282" s="1213" t="s">
        <v>357</v>
      </c>
      <c r="T282" s="1212"/>
      <c r="U282" s="1212"/>
      <c r="V282" s="1212"/>
      <c r="W282" s="1212"/>
      <c r="X282" s="1212"/>
      <c r="Y282" s="1212"/>
      <c r="Z282" s="1212"/>
      <c r="AA282" s="1211" t="s">
        <v>305</v>
      </c>
      <c r="AB282" s="1212"/>
      <c r="AC282" s="1212"/>
      <c r="AD282" s="1212"/>
      <c r="AE282" s="1212"/>
      <c r="AF282" s="1211" t="s">
        <v>306</v>
      </c>
      <c r="AG282" s="1212"/>
      <c r="AH282" s="1212"/>
      <c r="AI282" s="599" t="s">
        <v>335</v>
      </c>
      <c r="AJ282" s="1214" t="s">
        <v>353</v>
      </c>
      <c r="AK282" s="1212"/>
      <c r="AL282" s="1212"/>
      <c r="AM282" s="1212"/>
      <c r="AN282" s="1212"/>
      <c r="AO282" s="1212"/>
      <c r="AP282" s="533">
        <v>9021085821</v>
      </c>
      <c r="AQ282" s="587">
        <v>0</v>
      </c>
      <c r="AR282" s="532">
        <v>0</v>
      </c>
      <c r="AS282" s="533">
        <v>-4021085821</v>
      </c>
      <c r="AT282" s="587">
        <v>0</v>
      </c>
      <c r="AU282" s="532">
        <v>0</v>
      </c>
      <c r="AV282" s="600">
        <v>25907273.640000001</v>
      </c>
      <c r="AW282" s="600">
        <v>-25907273.640000001</v>
      </c>
      <c r="AX282" s="600">
        <v>25907273.640000001</v>
      </c>
      <c r="AY282" s="601">
        <v>0</v>
      </c>
      <c r="AZ282" s="600">
        <v>25907273.640000001</v>
      </c>
      <c r="BA282" s="601">
        <v>0</v>
      </c>
      <c r="BB282" s="601">
        <v>0</v>
      </c>
    </row>
    <row r="283" spans="1:54" x14ac:dyDescent="0.25">
      <c r="A283" s="1166" t="s">
        <v>119</v>
      </c>
      <c r="B283" s="1009"/>
      <c r="C283" s="1166" t="s">
        <v>369</v>
      </c>
      <c r="D283" s="1009"/>
      <c r="E283" s="1166" t="s">
        <v>356</v>
      </c>
      <c r="F283" s="1009"/>
      <c r="G283" s="1166" t="s">
        <v>311</v>
      </c>
      <c r="H283" s="1009"/>
      <c r="I283" s="1166"/>
      <c r="J283" s="1009"/>
      <c r="K283" s="1009"/>
      <c r="L283" s="1166"/>
      <c r="M283" s="1009"/>
      <c r="N283" s="1009"/>
      <c r="O283" s="1166"/>
      <c r="P283" s="1009"/>
      <c r="Q283" s="1166"/>
      <c r="R283" s="1009"/>
      <c r="S283" s="1167" t="s">
        <v>208</v>
      </c>
      <c r="T283" s="1009"/>
      <c r="U283" s="1009"/>
      <c r="V283" s="1009"/>
      <c r="W283" s="1009"/>
      <c r="X283" s="1009"/>
      <c r="Y283" s="1009"/>
      <c r="Z283" s="1009"/>
      <c r="AA283" s="1166" t="s">
        <v>305</v>
      </c>
      <c r="AB283" s="1009"/>
      <c r="AC283" s="1009"/>
      <c r="AD283" s="1009"/>
      <c r="AE283" s="1009"/>
      <c r="AF283" s="1166" t="s">
        <v>306</v>
      </c>
      <c r="AG283" s="1009"/>
      <c r="AH283" s="1009"/>
      <c r="AI283" s="531" t="s">
        <v>85</v>
      </c>
      <c r="AJ283" s="1168" t="s">
        <v>307</v>
      </c>
      <c r="AK283" s="1009"/>
      <c r="AL283" s="1009"/>
      <c r="AM283" s="1009"/>
      <c r="AN283" s="1009"/>
      <c r="AO283" s="1009"/>
      <c r="AP283" s="530">
        <v>10875414179</v>
      </c>
      <c r="AQ283" s="590">
        <v>0</v>
      </c>
      <c r="AR283" s="530">
        <v>8396500000</v>
      </c>
      <c r="AS283" s="530">
        <v>-2478914179</v>
      </c>
      <c r="AT283" s="590">
        <v>0</v>
      </c>
      <c r="AU283" s="529">
        <v>0</v>
      </c>
      <c r="AV283" s="590">
        <v>0</v>
      </c>
      <c r="AW283" s="529">
        <v>0</v>
      </c>
      <c r="AX283" s="590">
        <v>0</v>
      </c>
      <c r="AY283" s="529">
        <v>0</v>
      </c>
      <c r="AZ283" s="529">
        <v>0</v>
      </c>
      <c r="BA283" s="529">
        <v>0</v>
      </c>
      <c r="BB283" s="529">
        <v>0</v>
      </c>
    </row>
    <row r="284" spans="1:54" x14ac:dyDescent="0.25">
      <c r="A284" s="1166" t="s">
        <v>119</v>
      </c>
      <c r="B284" s="1009"/>
      <c r="C284" s="1166" t="s">
        <v>369</v>
      </c>
      <c r="D284" s="1009"/>
      <c r="E284" s="1166" t="s">
        <v>356</v>
      </c>
      <c r="F284" s="1009"/>
      <c r="G284" s="1166" t="s">
        <v>311</v>
      </c>
      <c r="H284" s="1009"/>
      <c r="I284" s="1166"/>
      <c r="J284" s="1009"/>
      <c r="K284" s="1009"/>
      <c r="L284" s="1166"/>
      <c r="M284" s="1009"/>
      <c r="N284" s="1009"/>
      <c r="O284" s="1166"/>
      <c r="P284" s="1009"/>
      <c r="Q284" s="1166"/>
      <c r="R284" s="1009"/>
      <c r="S284" s="1167" t="s">
        <v>208</v>
      </c>
      <c r="T284" s="1009"/>
      <c r="U284" s="1009"/>
      <c r="V284" s="1009"/>
      <c r="W284" s="1009"/>
      <c r="X284" s="1009"/>
      <c r="Y284" s="1009"/>
      <c r="Z284" s="1009"/>
      <c r="AA284" s="1166" t="s">
        <v>305</v>
      </c>
      <c r="AB284" s="1009"/>
      <c r="AC284" s="1009"/>
      <c r="AD284" s="1009"/>
      <c r="AE284" s="1009"/>
      <c r="AF284" s="1166" t="s">
        <v>306</v>
      </c>
      <c r="AG284" s="1009"/>
      <c r="AH284" s="1009"/>
      <c r="AI284" s="531" t="s">
        <v>335</v>
      </c>
      <c r="AJ284" s="1168" t="s">
        <v>353</v>
      </c>
      <c r="AK284" s="1009"/>
      <c r="AL284" s="1009"/>
      <c r="AM284" s="1009"/>
      <c r="AN284" s="1009"/>
      <c r="AO284" s="1009"/>
      <c r="AP284" s="530">
        <v>9021085821</v>
      </c>
      <c r="AQ284" s="590">
        <v>0</v>
      </c>
      <c r="AR284" s="529">
        <v>0</v>
      </c>
      <c r="AS284" s="530">
        <v>-4021085821</v>
      </c>
      <c r="AT284" s="590">
        <v>0</v>
      </c>
      <c r="AU284" s="529">
        <v>0</v>
      </c>
      <c r="AV284" s="589">
        <v>25907273.640000001</v>
      </c>
      <c r="AW284" s="530">
        <v>-25907273.640000001</v>
      </c>
      <c r="AX284" s="589">
        <v>25907273.640000001</v>
      </c>
      <c r="AY284" s="529">
        <v>0</v>
      </c>
      <c r="AZ284" s="530">
        <v>25907273.640000001</v>
      </c>
      <c r="BA284" s="529">
        <v>0</v>
      </c>
      <c r="BB284" s="529">
        <v>0</v>
      </c>
    </row>
    <row r="285" spans="1:54" x14ac:dyDescent="0.25">
      <c r="A285" s="1166" t="s">
        <v>119</v>
      </c>
      <c r="B285" s="1009"/>
      <c r="C285" s="1166" t="s">
        <v>369</v>
      </c>
      <c r="D285" s="1009"/>
      <c r="E285" s="1166" t="s">
        <v>356</v>
      </c>
      <c r="F285" s="1009"/>
      <c r="G285" s="1166" t="s">
        <v>314</v>
      </c>
      <c r="H285" s="1009"/>
      <c r="I285" s="1166" t="s">
        <v>268</v>
      </c>
      <c r="J285" s="1009"/>
      <c r="K285" s="1009"/>
      <c r="L285" s="1166" t="s">
        <v>268</v>
      </c>
      <c r="M285" s="1009"/>
      <c r="N285" s="1009"/>
      <c r="O285" s="1166" t="s">
        <v>268</v>
      </c>
      <c r="P285" s="1009"/>
      <c r="Q285" s="1166" t="s">
        <v>268</v>
      </c>
      <c r="R285" s="1009"/>
      <c r="S285" s="1167" t="s">
        <v>681</v>
      </c>
      <c r="T285" s="1009"/>
      <c r="U285" s="1009"/>
      <c r="V285" s="1009"/>
      <c r="W285" s="1009"/>
      <c r="X285" s="1009"/>
      <c r="Y285" s="1009"/>
      <c r="Z285" s="1009"/>
      <c r="AA285" s="1166" t="s">
        <v>305</v>
      </c>
      <c r="AB285" s="1009"/>
      <c r="AC285" s="1009"/>
      <c r="AD285" s="1009"/>
      <c r="AE285" s="1009"/>
      <c r="AF285" s="1166" t="s">
        <v>306</v>
      </c>
      <c r="AG285" s="1009"/>
      <c r="AH285" s="1009"/>
      <c r="AI285" s="531" t="s">
        <v>85</v>
      </c>
      <c r="AJ285" s="1168" t="s">
        <v>307</v>
      </c>
      <c r="AK285" s="1009"/>
      <c r="AL285" s="1009"/>
      <c r="AM285" s="1009"/>
      <c r="AN285" s="1009"/>
      <c r="AO285" s="1009"/>
      <c r="AP285" s="530">
        <v>323920000</v>
      </c>
      <c r="AQ285" s="590">
        <v>0</v>
      </c>
      <c r="AR285" s="530">
        <v>323920000</v>
      </c>
      <c r="AS285" s="529">
        <v>0</v>
      </c>
      <c r="AT285" s="590">
        <v>0</v>
      </c>
      <c r="AU285" s="529">
        <v>0</v>
      </c>
      <c r="AV285" s="590">
        <v>0</v>
      </c>
      <c r="AW285" s="529">
        <v>0</v>
      </c>
      <c r="AX285" s="590">
        <v>0</v>
      </c>
      <c r="AY285" s="529">
        <v>0</v>
      </c>
      <c r="AZ285" s="529">
        <v>0</v>
      </c>
      <c r="BA285" s="529">
        <v>0</v>
      </c>
      <c r="BB285" s="529">
        <v>0</v>
      </c>
    </row>
    <row r="286" spans="1:54" x14ac:dyDescent="0.25">
      <c r="A286" s="1170" t="s">
        <v>119</v>
      </c>
      <c r="B286" s="1009"/>
      <c r="C286" s="1170" t="s">
        <v>369</v>
      </c>
      <c r="D286" s="1009"/>
      <c r="E286" s="1170" t="s">
        <v>356</v>
      </c>
      <c r="F286" s="1009"/>
      <c r="G286" s="1170" t="s">
        <v>315</v>
      </c>
      <c r="H286" s="1009"/>
      <c r="I286" s="1170" t="s">
        <v>312</v>
      </c>
      <c r="J286" s="1009"/>
      <c r="K286" s="1009"/>
      <c r="L286" s="1170"/>
      <c r="M286" s="1009"/>
      <c r="N286" s="1009"/>
      <c r="O286" s="1170"/>
      <c r="P286" s="1009"/>
      <c r="Q286" s="1170"/>
      <c r="R286" s="1009"/>
      <c r="S286" s="1169" t="s">
        <v>682</v>
      </c>
      <c r="T286" s="1009"/>
      <c r="U286" s="1009"/>
      <c r="V286" s="1009"/>
      <c r="W286" s="1009"/>
      <c r="X286" s="1009"/>
      <c r="Y286" s="1009"/>
      <c r="Z286" s="1009"/>
      <c r="AA286" s="1170" t="s">
        <v>305</v>
      </c>
      <c r="AB286" s="1009"/>
      <c r="AC286" s="1009"/>
      <c r="AD286" s="1009"/>
      <c r="AE286" s="1009"/>
      <c r="AF286" s="1170" t="s">
        <v>306</v>
      </c>
      <c r="AG286" s="1009"/>
      <c r="AH286" s="1009"/>
      <c r="AI286" s="534" t="s">
        <v>85</v>
      </c>
      <c r="AJ286" s="1171" t="s">
        <v>307</v>
      </c>
      <c r="AK286" s="1009"/>
      <c r="AL286" s="1009"/>
      <c r="AM286" s="1009"/>
      <c r="AN286" s="1009"/>
      <c r="AO286" s="1009"/>
      <c r="AP286" s="533">
        <v>350000000</v>
      </c>
      <c r="AQ286" s="587">
        <v>0</v>
      </c>
      <c r="AR286" s="533">
        <v>350000000</v>
      </c>
      <c r="AS286" s="532">
        <v>0</v>
      </c>
      <c r="AT286" s="587">
        <v>0</v>
      </c>
      <c r="AU286" s="532">
        <v>0</v>
      </c>
      <c r="AV286" s="587">
        <v>0</v>
      </c>
      <c r="AW286" s="532">
        <v>0</v>
      </c>
      <c r="AX286" s="587">
        <v>0</v>
      </c>
      <c r="AY286" s="532">
        <v>0</v>
      </c>
      <c r="AZ286" s="532">
        <v>0</v>
      </c>
      <c r="BA286" s="532">
        <v>0</v>
      </c>
      <c r="BB286" s="532">
        <v>0</v>
      </c>
    </row>
    <row r="287" spans="1:54" x14ac:dyDescent="0.25">
      <c r="A287" s="1170" t="s">
        <v>119</v>
      </c>
      <c r="B287" s="1009"/>
      <c r="C287" s="1170" t="s">
        <v>369</v>
      </c>
      <c r="D287" s="1009"/>
      <c r="E287" s="1170" t="s">
        <v>356</v>
      </c>
      <c r="F287" s="1009"/>
      <c r="G287" s="1170" t="s">
        <v>315</v>
      </c>
      <c r="H287" s="1009"/>
      <c r="I287" s="1170" t="s">
        <v>268</v>
      </c>
      <c r="J287" s="1009"/>
      <c r="K287" s="1009"/>
      <c r="L287" s="1170" t="s">
        <v>268</v>
      </c>
      <c r="M287" s="1009"/>
      <c r="N287" s="1009"/>
      <c r="O287" s="1170" t="s">
        <v>268</v>
      </c>
      <c r="P287" s="1009"/>
      <c r="Q287" s="1170" t="s">
        <v>268</v>
      </c>
      <c r="R287" s="1009"/>
      <c r="S287" s="1169" t="s">
        <v>682</v>
      </c>
      <c r="T287" s="1009"/>
      <c r="U287" s="1009"/>
      <c r="V287" s="1009"/>
      <c r="W287" s="1009"/>
      <c r="X287" s="1009"/>
      <c r="Y287" s="1009"/>
      <c r="Z287" s="1009"/>
      <c r="AA287" s="1170" t="s">
        <v>305</v>
      </c>
      <c r="AB287" s="1009"/>
      <c r="AC287" s="1009"/>
      <c r="AD287" s="1009"/>
      <c r="AE287" s="1009"/>
      <c r="AF287" s="1170" t="s">
        <v>306</v>
      </c>
      <c r="AG287" s="1009"/>
      <c r="AH287" s="1009"/>
      <c r="AI287" s="534" t="s">
        <v>85</v>
      </c>
      <c r="AJ287" s="1171" t="s">
        <v>307</v>
      </c>
      <c r="AK287" s="1009"/>
      <c r="AL287" s="1009"/>
      <c r="AM287" s="1009"/>
      <c r="AN287" s="1009"/>
      <c r="AO287" s="1009"/>
      <c r="AP287" s="533">
        <v>350000000</v>
      </c>
      <c r="AQ287" s="587">
        <v>0</v>
      </c>
      <c r="AR287" s="533">
        <v>350000000</v>
      </c>
      <c r="AS287" s="532">
        <v>0</v>
      </c>
      <c r="AT287" s="587">
        <v>0</v>
      </c>
      <c r="AU287" s="532">
        <v>0</v>
      </c>
      <c r="AV287" s="587">
        <v>0</v>
      </c>
      <c r="AW287" s="532">
        <v>0</v>
      </c>
      <c r="AX287" s="587">
        <v>0</v>
      </c>
      <c r="AY287" s="532">
        <v>0</v>
      </c>
      <c r="AZ287" s="532">
        <v>0</v>
      </c>
      <c r="BA287" s="532">
        <v>0</v>
      </c>
      <c r="BB287" s="532">
        <v>0</v>
      </c>
    </row>
    <row r="288" spans="1:54" x14ac:dyDescent="0.25">
      <c r="A288" s="1170" t="s">
        <v>119</v>
      </c>
      <c r="B288" s="1009"/>
      <c r="C288" s="1170" t="s">
        <v>369</v>
      </c>
      <c r="D288" s="1009"/>
      <c r="E288" s="1170" t="s">
        <v>356</v>
      </c>
      <c r="F288" s="1009"/>
      <c r="G288" s="1170" t="s">
        <v>315</v>
      </c>
      <c r="H288" s="1009"/>
      <c r="I288" s="1170" t="s">
        <v>312</v>
      </c>
      <c r="J288" s="1009"/>
      <c r="K288" s="1009"/>
      <c r="L288" s="1170" t="s">
        <v>314</v>
      </c>
      <c r="M288" s="1009"/>
      <c r="N288" s="1009"/>
      <c r="O288" s="1170"/>
      <c r="P288" s="1009"/>
      <c r="Q288" s="1170"/>
      <c r="R288" s="1009"/>
      <c r="S288" s="1169" t="s">
        <v>358</v>
      </c>
      <c r="T288" s="1009"/>
      <c r="U288" s="1009"/>
      <c r="V288" s="1009"/>
      <c r="W288" s="1009"/>
      <c r="X288" s="1009"/>
      <c r="Y288" s="1009"/>
      <c r="Z288" s="1009"/>
      <c r="AA288" s="1170" t="s">
        <v>305</v>
      </c>
      <c r="AB288" s="1009"/>
      <c r="AC288" s="1009"/>
      <c r="AD288" s="1009"/>
      <c r="AE288" s="1009"/>
      <c r="AF288" s="1170" t="s">
        <v>306</v>
      </c>
      <c r="AG288" s="1009"/>
      <c r="AH288" s="1009"/>
      <c r="AI288" s="534" t="s">
        <v>85</v>
      </c>
      <c r="AJ288" s="1171" t="s">
        <v>307</v>
      </c>
      <c r="AK288" s="1009"/>
      <c r="AL288" s="1009"/>
      <c r="AM288" s="1009"/>
      <c r="AN288" s="1009"/>
      <c r="AO288" s="1009"/>
      <c r="AP288" s="533">
        <v>350000000</v>
      </c>
      <c r="AQ288" s="587">
        <v>0</v>
      </c>
      <c r="AR288" s="533">
        <v>350000000</v>
      </c>
      <c r="AS288" s="532">
        <v>0</v>
      </c>
      <c r="AT288" s="587">
        <v>0</v>
      </c>
      <c r="AU288" s="532">
        <v>0</v>
      </c>
      <c r="AV288" s="587">
        <v>0</v>
      </c>
      <c r="AW288" s="532">
        <v>0</v>
      </c>
      <c r="AX288" s="587">
        <v>0</v>
      </c>
      <c r="AY288" s="532">
        <v>0</v>
      </c>
      <c r="AZ288" s="532">
        <v>0</v>
      </c>
      <c r="BA288" s="532">
        <v>0</v>
      </c>
      <c r="BB288" s="532">
        <v>0</v>
      </c>
    </row>
    <row r="289" spans="1:54" x14ac:dyDescent="0.25">
      <c r="A289" s="1166" t="s">
        <v>119</v>
      </c>
      <c r="B289" s="1009"/>
      <c r="C289" s="1166" t="s">
        <v>369</v>
      </c>
      <c r="D289" s="1009"/>
      <c r="E289" s="1166" t="s">
        <v>356</v>
      </c>
      <c r="F289" s="1009"/>
      <c r="G289" s="1166" t="s">
        <v>315</v>
      </c>
      <c r="H289" s="1009"/>
      <c r="I289" s="1166" t="s">
        <v>312</v>
      </c>
      <c r="J289" s="1009"/>
      <c r="K289" s="1009"/>
      <c r="L289" s="1166" t="s">
        <v>314</v>
      </c>
      <c r="M289" s="1009"/>
      <c r="N289" s="1009"/>
      <c r="O289" s="1166" t="s">
        <v>311</v>
      </c>
      <c r="P289" s="1009"/>
      <c r="Q289" s="1166"/>
      <c r="R289" s="1009"/>
      <c r="S289" s="1167" t="s">
        <v>364</v>
      </c>
      <c r="T289" s="1009"/>
      <c r="U289" s="1009"/>
      <c r="V289" s="1009"/>
      <c r="W289" s="1009"/>
      <c r="X289" s="1009"/>
      <c r="Y289" s="1009"/>
      <c r="Z289" s="1009"/>
      <c r="AA289" s="1166" t="s">
        <v>305</v>
      </c>
      <c r="AB289" s="1009"/>
      <c r="AC289" s="1009"/>
      <c r="AD289" s="1009"/>
      <c r="AE289" s="1009"/>
      <c r="AF289" s="1166" t="s">
        <v>306</v>
      </c>
      <c r="AG289" s="1009"/>
      <c r="AH289" s="1009"/>
      <c r="AI289" s="531" t="s">
        <v>85</v>
      </c>
      <c r="AJ289" s="1168" t="s">
        <v>307</v>
      </c>
      <c r="AK289" s="1009"/>
      <c r="AL289" s="1009"/>
      <c r="AM289" s="1009"/>
      <c r="AN289" s="1009"/>
      <c r="AO289" s="1009"/>
      <c r="AP289" s="530">
        <v>120000000</v>
      </c>
      <c r="AQ289" s="590">
        <v>0</v>
      </c>
      <c r="AR289" s="530">
        <v>120000000</v>
      </c>
      <c r="AS289" s="529">
        <v>0</v>
      </c>
      <c r="AT289" s="590">
        <v>0</v>
      </c>
      <c r="AU289" s="529">
        <v>0</v>
      </c>
      <c r="AV289" s="590">
        <v>0</v>
      </c>
      <c r="AW289" s="529">
        <v>0</v>
      </c>
      <c r="AX289" s="590">
        <v>0</v>
      </c>
      <c r="AY289" s="529">
        <v>0</v>
      </c>
      <c r="AZ289" s="529">
        <v>0</v>
      </c>
      <c r="BA289" s="529">
        <v>0</v>
      </c>
      <c r="BB289" s="529">
        <v>0</v>
      </c>
    </row>
    <row r="290" spans="1:54" x14ac:dyDescent="0.25">
      <c r="A290" s="1166" t="s">
        <v>119</v>
      </c>
      <c r="B290" s="1009"/>
      <c r="C290" s="1166" t="s">
        <v>369</v>
      </c>
      <c r="D290" s="1009"/>
      <c r="E290" s="1166" t="s">
        <v>356</v>
      </c>
      <c r="F290" s="1009"/>
      <c r="G290" s="1166" t="s">
        <v>315</v>
      </c>
      <c r="H290" s="1009"/>
      <c r="I290" s="1166" t="s">
        <v>312</v>
      </c>
      <c r="J290" s="1009"/>
      <c r="K290" s="1009"/>
      <c r="L290" s="1166" t="s">
        <v>314</v>
      </c>
      <c r="M290" s="1009"/>
      <c r="N290" s="1009"/>
      <c r="O290" s="1166" t="s">
        <v>321</v>
      </c>
      <c r="P290" s="1009"/>
      <c r="Q290" s="1166"/>
      <c r="R290" s="1009"/>
      <c r="S290" s="1167" t="s">
        <v>360</v>
      </c>
      <c r="T290" s="1009"/>
      <c r="U290" s="1009"/>
      <c r="V290" s="1009"/>
      <c r="W290" s="1009"/>
      <c r="X290" s="1009"/>
      <c r="Y290" s="1009"/>
      <c r="Z290" s="1009"/>
      <c r="AA290" s="1166" t="s">
        <v>305</v>
      </c>
      <c r="AB290" s="1009"/>
      <c r="AC290" s="1009"/>
      <c r="AD290" s="1009"/>
      <c r="AE290" s="1009"/>
      <c r="AF290" s="1166" t="s">
        <v>306</v>
      </c>
      <c r="AG290" s="1009"/>
      <c r="AH290" s="1009"/>
      <c r="AI290" s="531" t="s">
        <v>85</v>
      </c>
      <c r="AJ290" s="1168" t="s">
        <v>307</v>
      </c>
      <c r="AK290" s="1009"/>
      <c r="AL290" s="1009"/>
      <c r="AM290" s="1009"/>
      <c r="AN290" s="1009"/>
      <c r="AO290" s="1009"/>
      <c r="AP290" s="530">
        <v>126500000</v>
      </c>
      <c r="AQ290" s="590">
        <v>0</v>
      </c>
      <c r="AR290" s="530">
        <v>126500000</v>
      </c>
      <c r="AS290" s="529">
        <v>0</v>
      </c>
      <c r="AT290" s="590">
        <v>0</v>
      </c>
      <c r="AU290" s="529">
        <v>0</v>
      </c>
      <c r="AV290" s="590">
        <v>0</v>
      </c>
      <c r="AW290" s="529">
        <v>0</v>
      </c>
      <c r="AX290" s="590">
        <v>0</v>
      </c>
      <c r="AY290" s="529">
        <v>0</v>
      </c>
      <c r="AZ290" s="529">
        <v>0</v>
      </c>
      <c r="BA290" s="529">
        <v>0</v>
      </c>
      <c r="BB290" s="529">
        <v>0</v>
      </c>
    </row>
    <row r="291" spans="1:54" x14ac:dyDescent="0.25">
      <c r="A291" s="1166" t="s">
        <v>119</v>
      </c>
      <c r="B291" s="1009"/>
      <c r="C291" s="1166" t="s">
        <v>369</v>
      </c>
      <c r="D291" s="1009"/>
      <c r="E291" s="1166" t="s">
        <v>356</v>
      </c>
      <c r="F291" s="1009"/>
      <c r="G291" s="1166" t="s">
        <v>315</v>
      </c>
      <c r="H291" s="1009"/>
      <c r="I291" s="1166" t="s">
        <v>312</v>
      </c>
      <c r="J291" s="1009"/>
      <c r="K291" s="1009"/>
      <c r="L291" s="1166" t="s">
        <v>314</v>
      </c>
      <c r="M291" s="1009"/>
      <c r="N291" s="1009"/>
      <c r="O291" s="1166" t="s">
        <v>315</v>
      </c>
      <c r="P291" s="1009"/>
      <c r="Q291" s="1166"/>
      <c r="R291" s="1009"/>
      <c r="S291" s="1167" t="s">
        <v>104</v>
      </c>
      <c r="T291" s="1009"/>
      <c r="U291" s="1009"/>
      <c r="V291" s="1009"/>
      <c r="W291" s="1009"/>
      <c r="X291" s="1009"/>
      <c r="Y291" s="1009"/>
      <c r="Z291" s="1009"/>
      <c r="AA291" s="1166" t="s">
        <v>305</v>
      </c>
      <c r="AB291" s="1009"/>
      <c r="AC291" s="1009"/>
      <c r="AD291" s="1009"/>
      <c r="AE291" s="1009"/>
      <c r="AF291" s="1166" t="s">
        <v>306</v>
      </c>
      <c r="AG291" s="1009"/>
      <c r="AH291" s="1009"/>
      <c r="AI291" s="531" t="s">
        <v>85</v>
      </c>
      <c r="AJ291" s="1168" t="s">
        <v>307</v>
      </c>
      <c r="AK291" s="1009"/>
      <c r="AL291" s="1009"/>
      <c r="AM291" s="1009"/>
      <c r="AN291" s="1009"/>
      <c r="AO291" s="1009"/>
      <c r="AP291" s="530">
        <v>103500000</v>
      </c>
      <c r="AQ291" s="590">
        <v>0</v>
      </c>
      <c r="AR291" s="530">
        <v>103500000</v>
      </c>
      <c r="AS291" s="529">
        <v>0</v>
      </c>
      <c r="AT291" s="590">
        <v>0</v>
      </c>
      <c r="AU291" s="529">
        <v>0</v>
      </c>
      <c r="AV291" s="590">
        <v>0</v>
      </c>
      <c r="AW291" s="529">
        <v>0</v>
      </c>
      <c r="AX291" s="590">
        <v>0</v>
      </c>
      <c r="AY291" s="529">
        <v>0</v>
      </c>
      <c r="AZ291" s="529">
        <v>0</v>
      </c>
      <c r="BA291" s="529">
        <v>0</v>
      </c>
      <c r="BB291" s="529">
        <v>0</v>
      </c>
    </row>
    <row r="292" spans="1:54" x14ac:dyDescent="0.25">
      <c r="A292" s="1170" t="s">
        <v>119</v>
      </c>
      <c r="B292" s="1009"/>
      <c r="C292" s="1170" t="s">
        <v>369</v>
      </c>
      <c r="D292" s="1009"/>
      <c r="E292" s="1170" t="s">
        <v>356</v>
      </c>
      <c r="F292" s="1009"/>
      <c r="G292" s="1170" t="s">
        <v>316</v>
      </c>
      <c r="H292" s="1009"/>
      <c r="I292" s="1170" t="s">
        <v>312</v>
      </c>
      <c r="J292" s="1009"/>
      <c r="K292" s="1009"/>
      <c r="L292" s="1170"/>
      <c r="M292" s="1009"/>
      <c r="N292" s="1009"/>
      <c r="O292" s="1170"/>
      <c r="P292" s="1009"/>
      <c r="Q292" s="1170"/>
      <c r="R292" s="1009"/>
      <c r="S292" s="1169" t="s">
        <v>683</v>
      </c>
      <c r="T292" s="1009"/>
      <c r="U292" s="1009"/>
      <c r="V292" s="1009"/>
      <c r="W292" s="1009"/>
      <c r="X292" s="1009"/>
      <c r="Y292" s="1009"/>
      <c r="Z292" s="1009"/>
      <c r="AA292" s="1170" t="s">
        <v>305</v>
      </c>
      <c r="AB292" s="1009"/>
      <c r="AC292" s="1009"/>
      <c r="AD292" s="1009"/>
      <c r="AE292" s="1009"/>
      <c r="AF292" s="1170" t="s">
        <v>306</v>
      </c>
      <c r="AG292" s="1009"/>
      <c r="AH292" s="1009"/>
      <c r="AI292" s="534" t="s">
        <v>85</v>
      </c>
      <c r="AJ292" s="1171" t="s">
        <v>307</v>
      </c>
      <c r="AK292" s="1009"/>
      <c r="AL292" s="1009"/>
      <c r="AM292" s="1009"/>
      <c r="AN292" s="1009"/>
      <c r="AO292" s="1009"/>
      <c r="AP292" s="533">
        <v>300000000</v>
      </c>
      <c r="AQ292" s="587">
        <v>0</v>
      </c>
      <c r="AR292" s="533">
        <v>300000000</v>
      </c>
      <c r="AS292" s="532">
        <v>0</v>
      </c>
      <c r="AT292" s="587">
        <v>0</v>
      </c>
      <c r="AU292" s="532">
        <v>0</v>
      </c>
      <c r="AV292" s="587">
        <v>0</v>
      </c>
      <c r="AW292" s="532">
        <v>0</v>
      </c>
      <c r="AX292" s="587">
        <v>0</v>
      </c>
      <c r="AY292" s="532">
        <v>0</v>
      </c>
      <c r="AZ292" s="532">
        <v>0</v>
      </c>
      <c r="BA292" s="532">
        <v>0</v>
      </c>
      <c r="BB292" s="532">
        <v>0</v>
      </c>
    </row>
    <row r="293" spans="1:54" x14ac:dyDescent="0.25">
      <c r="A293" s="1170" t="s">
        <v>119</v>
      </c>
      <c r="B293" s="1009"/>
      <c r="C293" s="1170" t="s">
        <v>369</v>
      </c>
      <c r="D293" s="1009"/>
      <c r="E293" s="1170" t="s">
        <v>356</v>
      </c>
      <c r="F293" s="1009"/>
      <c r="G293" s="1170" t="s">
        <v>316</v>
      </c>
      <c r="H293" s="1009"/>
      <c r="I293" s="1170" t="s">
        <v>268</v>
      </c>
      <c r="J293" s="1009"/>
      <c r="K293" s="1009"/>
      <c r="L293" s="1170" t="s">
        <v>268</v>
      </c>
      <c r="M293" s="1009"/>
      <c r="N293" s="1009"/>
      <c r="O293" s="1170" t="s">
        <v>268</v>
      </c>
      <c r="P293" s="1009"/>
      <c r="Q293" s="1170" t="s">
        <v>268</v>
      </c>
      <c r="R293" s="1009"/>
      <c r="S293" s="1169" t="s">
        <v>683</v>
      </c>
      <c r="T293" s="1009"/>
      <c r="U293" s="1009"/>
      <c r="V293" s="1009"/>
      <c r="W293" s="1009"/>
      <c r="X293" s="1009"/>
      <c r="Y293" s="1009"/>
      <c r="Z293" s="1009"/>
      <c r="AA293" s="1170" t="s">
        <v>305</v>
      </c>
      <c r="AB293" s="1009"/>
      <c r="AC293" s="1009"/>
      <c r="AD293" s="1009"/>
      <c r="AE293" s="1009"/>
      <c r="AF293" s="1170" t="s">
        <v>306</v>
      </c>
      <c r="AG293" s="1009"/>
      <c r="AH293" s="1009"/>
      <c r="AI293" s="534" t="s">
        <v>85</v>
      </c>
      <c r="AJ293" s="1171" t="s">
        <v>307</v>
      </c>
      <c r="AK293" s="1009"/>
      <c r="AL293" s="1009"/>
      <c r="AM293" s="1009"/>
      <c r="AN293" s="1009"/>
      <c r="AO293" s="1009"/>
      <c r="AP293" s="533">
        <v>300000000</v>
      </c>
      <c r="AQ293" s="587">
        <v>0</v>
      </c>
      <c r="AR293" s="533">
        <v>300000000</v>
      </c>
      <c r="AS293" s="532">
        <v>0</v>
      </c>
      <c r="AT293" s="587">
        <v>0</v>
      </c>
      <c r="AU293" s="532">
        <v>0</v>
      </c>
      <c r="AV293" s="587">
        <v>0</v>
      </c>
      <c r="AW293" s="532">
        <v>0</v>
      </c>
      <c r="AX293" s="587">
        <v>0</v>
      </c>
      <c r="AY293" s="532">
        <v>0</v>
      </c>
      <c r="AZ293" s="532">
        <v>0</v>
      </c>
      <c r="BA293" s="532">
        <v>0</v>
      </c>
      <c r="BB293" s="532">
        <v>0</v>
      </c>
    </row>
    <row r="294" spans="1:54" x14ac:dyDescent="0.25">
      <c r="A294" s="1170" t="s">
        <v>119</v>
      </c>
      <c r="B294" s="1009"/>
      <c r="C294" s="1170" t="s">
        <v>369</v>
      </c>
      <c r="D294" s="1009"/>
      <c r="E294" s="1170" t="s">
        <v>356</v>
      </c>
      <c r="F294" s="1009"/>
      <c r="G294" s="1170" t="s">
        <v>316</v>
      </c>
      <c r="H294" s="1009"/>
      <c r="I294" s="1170" t="s">
        <v>312</v>
      </c>
      <c r="J294" s="1009"/>
      <c r="K294" s="1009"/>
      <c r="L294" s="1170" t="s">
        <v>314</v>
      </c>
      <c r="M294" s="1009"/>
      <c r="N294" s="1009"/>
      <c r="O294" s="1170"/>
      <c r="P294" s="1009"/>
      <c r="Q294" s="1170"/>
      <c r="R294" s="1009"/>
      <c r="S294" s="1169" t="s">
        <v>358</v>
      </c>
      <c r="T294" s="1009"/>
      <c r="U294" s="1009"/>
      <c r="V294" s="1009"/>
      <c r="W294" s="1009"/>
      <c r="X294" s="1009"/>
      <c r="Y294" s="1009"/>
      <c r="Z294" s="1009"/>
      <c r="AA294" s="1170" t="s">
        <v>305</v>
      </c>
      <c r="AB294" s="1009"/>
      <c r="AC294" s="1009"/>
      <c r="AD294" s="1009"/>
      <c r="AE294" s="1009"/>
      <c r="AF294" s="1170" t="s">
        <v>306</v>
      </c>
      <c r="AG294" s="1009"/>
      <c r="AH294" s="1009"/>
      <c r="AI294" s="534" t="s">
        <v>85</v>
      </c>
      <c r="AJ294" s="1171" t="s">
        <v>307</v>
      </c>
      <c r="AK294" s="1009"/>
      <c r="AL294" s="1009"/>
      <c r="AM294" s="1009"/>
      <c r="AN294" s="1009"/>
      <c r="AO294" s="1009"/>
      <c r="AP294" s="533">
        <v>300000000</v>
      </c>
      <c r="AQ294" s="587">
        <v>0</v>
      </c>
      <c r="AR294" s="533">
        <v>300000000</v>
      </c>
      <c r="AS294" s="532">
        <v>0</v>
      </c>
      <c r="AT294" s="587">
        <v>0</v>
      </c>
      <c r="AU294" s="532">
        <v>0</v>
      </c>
      <c r="AV294" s="587">
        <v>0</v>
      </c>
      <c r="AW294" s="532">
        <v>0</v>
      </c>
      <c r="AX294" s="587">
        <v>0</v>
      </c>
      <c r="AY294" s="532">
        <v>0</v>
      </c>
      <c r="AZ294" s="532">
        <v>0</v>
      </c>
      <c r="BA294" s="532">
        <v>0</v>
      </c>
      <c r="BB294" s="532">
        <v>0</v>
      </c>
    </row>
    <row r="295" spans="1:54" x14ac:dyDescent="0.25">
      <c r="A295" s="1166" t="s">
        <v>119</v>
      </c>
      <c r="B295" s="1009"/>
      <c r="C295" s="1166" t="s">
        <v>369</v>
      </c>
      <c r="D295" s="1009"/>
      <c r="E295" s="1166" t="s">
        <v>356</v>
      </c>
      <c r="F295" s="1009"/>
      <c r="G295" s="1166" t="s">
        <v>316</v>
      </c>
      <c r="H295" s="1009"/>
      <c r="I295" s="1166" t="s">
        <v>312</v>
      </c>
      <c r="J295" s="1009"/>
      <c r="K295" s="1009"/>
      <c r="L295" s="1166" t="s">
        <v>314</v>
      </c>
      <c r="M295" s="1009"/>
      <c r="N295" s="1009"/>
      <c r="O295" s="1166" t="s">
        <v>311</v>
      </c>
      <c r="P295" s="1009"/>
      <c r="Q295" s="1166"/>
      <c r="R295" s="1009"/>
      <c r="S295" s="1167" t="s">
        <v>364</v>
      </c>
      <c r="T295" s="1009"/>
      <c r="U295" s="1009"/>
      <c r="V295" s="1009"/>
      <c r="W295" s="1009"/>
      <c r="X295" s="1009"/>
      <c r="Y295" s="1009"/>
      <c r="Z295" s="1009"/>
      <c r="AA295" s="1166" t="s">
        <v>305</v>
      </c>
      <c r="AB295" s="1009"/>
      <c r="AC295" s="1009"/>
      <c r="AD295" s="1009"/>
      <c r="AE295" s="1009"/>
      <c r="AF295" s="1166" t="s">
        <v>306</v>
      </c>
      <c r="AG295" s="1009"/>
      <c r="AH295" s="1009"/>
      <c r="AI295" s="531" t="s">
        <v>85</v>
      </c>
      <c r="AJ295" s="1168" t="s">
        <v>307</v>
      </c>
      <c r="AK295" s="1009"/>
      <c r="AL295" s="1009"/>
      <c r="AM295" s="1009"/>
      <c r="AN295" s="1009"/>
      <c r="AO295" s="1009"/>
      <c r="AP295" s="530">
        <v>300000000</v>
      </c>
      <c r="AQ295" s="590">
        <v>0</v>
      </c>
      <c r="AR295" s="530">
        <v>300000000</v>
      </c>
      <c r="AS295" s="529">
        <v>0</v>
      </c>
      <c r="AT295" s="590">
        <v>0</v>
      </c>
      <c r="AU295" s="529">
        <v>0</v>
      </c>
      <c r="AV295" s="590">
        <v>0</v>
      </c>
      <c r="AW295" s="529">
        <v>0</v>
      </c>
      <c r="AX295" s="590">
        <v>0</v>
      </c>
      <c r="AY295" s="529">
        <v>0</v>
      </c>
      <c r="AZ295" s="529">
        <v>0</v>
      </c>
      <c r="BA295" s="529">
        <v>0</v>
      </c>
      <c r="BB295" s="529">
        <v>0</v>
      </c>
    </row>
    <row r="296" spans="1:54" x14ac:dyDescent="0.25">
      <c r="A296" s="1170" t="s">
        <v>119</v>
      </c>
      <c r="B296" s="1009"/>
      <c r="C296" s="1170" t="s">
        <v>369</v>
      </c>
      <c r="D296" s="1009"/>
      <c r="E296" s="1170" t="s">
        <v>356</v>
      </c>
      <c r="F296" s="1009"/>
      <c r="G296" s="1170" t="s">
        <v>324</v>
      </c>
      <c r="H296" s="1009"/>
      <c r="I296" s="1170" t="s">
        <v>312</v>
      </c>
      <c r="J296" s="1009"/>
      <c r="K296" s="1009"/>
      <c r="L296" s="1170"/>
      <c r="M296" s="1009"/>
      <c r="N296" s="1009"/>
      <c r="O296" s="1170"/>
      <c r="P296" s="1009"/>
      <c r="Q296" s="1170"/>
      <c r="R296" s="1009"/>
      <c r="S296" s="1169" t="s">
        <v>700</v>
      </c>
      <c r="T296" s="1009"/>
      <c r="U296" s="1009"/>
      <c r="V296" s="1009"/>
      <c r="W296" s="1009"/>
      <c r="X296" s="1009"/>
      <c r="Y296" s="1009"/>
      <c r="Z296" s="1009"/>
      <c r="AA296" s="1170" t="s">
        <v>305</v>
      </c>
      <c r="AB296" s="1009"/>
      <c r="AC296" s="1009"/>
      <c r="AD296" s="1009"/>
      <c r="AE296" s="1009"/>
      <c r="AF296" s="1170" t="s">
        <v>306</v>
      </c>
      <c r="AG296" s="1009"/>
      <c r="AH296" s="1009"/>
      <c r="AI296" s="534" t="s">
        <v>85</v>
      </c>
      <c r="AJ296" s="1171" t="s">
        <v>307</v>
      </c>
      <c r="AK296" s="1009"/>
      <c r="AL296" s="1009"/>
      <c r="AM296" s="1009"/>
      <c r="AN296" s="1009"/>
      <c r="AO296" s="1009"/>
      <c r="AP296" s="533">
        <v>300000000</v>
      </c>
      <c r="AQ296" s="587">
        <v>0</v>
      </c>
      <c r="AR296" s="533">
        <v>300000000</v>
      </c>
      <c r="AS296" s="532">
        <v>0</v>
      </c>
      <c r="AT296" s="587">
        <v>0</v>
      </c>
      <c r="AU296" s="532">
        <v>0</v>
      </c>
      <c r="AV296" s="587">
        <v>0</v>
      </c>
      <c r="AW296" s="532">
        <v>0</v>
      </c>
      <c r="AX296" s="587">
        <v>0</v>
      </c>
      <c r="AY296" s="532">
        <v>0</v>
      </c>
      <c r="AZ296" s="532">
        <v>0</v>
      </c>
      <c r="BA296" s="532">
        <v>0</v>
      </c>
      <c r="BB296" s="532">
        <v>0</v>
      </c>
    </row>
    <row r="297" spans="1:54" x14ac:dyDescent="0.25">
      <c r="A297" s="1170" t="s">
        <v>119</v>
      </c>
      <c r="B297" s="1009"/>
      <c r="C297" s="1170" t="s">
        <v>369</v>
      </c>
      <c r="D297" s="1009"/>
      <c r="E297" s="1170" t="s">
        <v>356</v>
      </c>
      <c r="F297" s="1009"/>
      <c r="G297" s="1170" t="s">
        <v>324</v>
      </c>
      <c r="H297" s="1009"/>
      <c r="I297" s="1170" t="s">
        <v>268</v>
      </c>
      <c r="J297" s="1009"/>
      <c r="K297" s="1009"/>
      <c r="L297" s="1170" t="s">
        <v>268</v>
      </c>
      <c r="M297" s="1009"/>
      <c r="N297" s="1009"/>
      <c r="O297" s="1170" t="s">
        <v>268</v>
      </c>
      <c r="P297" s="1009"/>
      <c r="Q297" s="1170" t="s">
        <v>268</v>
      </c>
      <c r="R297" s="1009"/>
      <c r="S297" s="1169" t="s">
        <v>685</v>
      </c>
      <c r="T297" s="1009"/>
      <c r="U297" s="1009"/>
      <c r="V297" s="1009"/>
      <c r="W297" s="1009"/>
      <c r="X297" s="1009"/>
      <c r="Y297" s="1009"/>
      <c r="Z297" s="1009"/>
      <c r="AA297" s="1170" t="s">
        <v>305</v>
      </c>
      <c r="AB297" s="1009"/>
      <c r="AC297" s="1009"/>
      <c r="AD297" s="1009"/>
      <c r="AE297" s="1009"/>
      <c r="AF297" s="1170" t="s">
        <v>306</v>
      </c>
      <c r="AG297" s="1009"/>
      <c r="AH297" s="1009"/>
      <c r="AI297" s="534" t="s">
        <v>85</v>
      </c>
      <c r="AJ297" s="1171" t="s">
        <v>307</v>
      </c>
      <c r="AK297" s="1009"/>
      <c r="AL297" s="1009"/>
      <c r="AM297" s="1009"/>
      <c r="AN297" s="1009"/>
      <c r="AO297" s="1009"/>
      <c r="AP297" s="533">
        <v>300000000</v>
      </c>
      <c r="AQ297" s="587">
        <v>0</v>
      </c>
      <c r="AR297" s="533">
        <v>300000000</v>
      </c>
      <c r="AS297" s="532">
        <v>0</v>
      </c>
      <c r="AT297" s="587">
        <v>0</v>
      </c>
      <c r="AU297" s="532">
        <v>0</v>
      </c>
      <c r="AV297" s="587">
        <v>0</v>
      </c>
      <c r="AW297" s="532">
        <v>0</v>
      </c>
      <c r="AX297" s="587">
        <v>0</v>
      </c>
      <c r="AY297" s="532">
        <v>0</v>
      </c>
      <c r="AZ297" s="532">
        <v>0</v>
      </c>
      <c r="BA297" s="532">
        <v>0</v>
      </c>
      <c r="BB297" s="532">
        <v>0</v>
      </c>
    </row>
    <row r="298" spans="1:54" x14ac:dyDescent="0.25">
      <c r="A298" s="1170" t="s">
        <v>119</v>
      </c>
      <c r="B298" s="1009"/>
      <c r="C298" s="1170" t="s">
        <v>369</v>
      </c>
      <c r="D298" s="1009"/>
      <c r="E298" s="1170" t="s">
        <v>356</v>
      </c>
      <c r="F298" s="1009"/>
      <c r="G298" s="1170" t="s">
        <v>324</v>
      </c>
      <c r="H298" s="1009"/>
      <c r="I298" s="1170" t="s">
        <v>312</v>
      </c>
      <c r="J298" s="1009"/>
      <c r="K298" s="1009"/>
      <c r="L298" s="1170" t="s">
        <v>314</v>
      </c>
      <c r="M298" s="1009"/>
      <c r="N298" s="1009"/>
      <c r="O298" s="1170"/>
      <c r="P298" s="1009"/>
      <c r="Q298" s="1170"/>
      <c r="R298" s="1009"/>
      <c r="S298" s="1169" t="s">
        <v>358</v>
      </c>
      <c r="T298" s="1009"/>
      <c r="U298" s="1009"/>
      <c r="V298" s="1009"/>
      <c r="W298" s="1009"/>
      <c r="X298" s="1009"/>
      <c r="Y298" s="1009"/>
      <c r="Z298" s="1009"/>
      <c r="AA298" s="1170" t="s">
        <v>305</v>
      </c>
      <c r="AB298" s="1009"/>
      <c r="AC298" s="1009"/>
      <c r="AD298" s="1009"/>
      <c r="AE298" s="1009"/>
      <c r="AF298" s="1170" t="s">
        <v>306</v>
      </c>
      <c r="AG298" s="1009"/>
      <c r="AH298" s="1009"/>
      <c r="AI298" s="534" t="s">
        <v>85</v>
      </c>
      <c r="AJ298" s="1171" t="s">
        <v>307</v>
      </c>
      <c r="AK298" s="1009"/>
      <c r="AL298" s="1009"/>
      <c r="AM298" s="1009"/>
      <c r="AN298" s="1009"/>
      <c r="AO298" s="1009"/>
      <c r="AP298" s="533">
        <v>300000000</v>
      </c>
      <c r="AQ298" s="587">
        <v>0</v>
      </c>
      <c r="AR298" s="533">
        <v>300000000</v>
      </c>
      <c r="AS298" s="532">
        <v>0</v>
      </c>
      <c r="AT298" s="587">
        <v>0</v>
      </c>
      <c r="AU298" s="532">
        <v>0</v>
      </c>
      <c r="AV298" s="587">
        <v>0</v>
      </c>
      <c r="AW298" s="532">
        <v>0</v>
      </c>
      <c r="AX298" s="587">
        <v>0</v>
      </c>
      <c r="AY298" s="532">
        <v>0</v>
      </c>
      <c r="AZ298" s="532">
        <v>0</v>
      </c>
      <c r="BA298" s="532">
        <v>0</v>
      </c>
      <c r="BB298" s="532">
        <v>0</v>
      </c>
    </row>
    <row r="299" spans="1:54" x14ac:dyDescent="0.25">
      <c r="A299" s="1166" t="s">
        <v>119</v>
      </c>
      <c r="B299" s="1009"/>
      <c r="C299" s="1166" t="s">
        <v>369</v>
      </c>
      <c r="D299" s="1009"/>
      <c r="E299" s="1166" t="s">
        <v>356</v>
      </c>
      <c r="F299" s="1009"/>
      <c r="G299" s="1166" t="s">
        <v>324</v>
      </c>
      <c r="H299" s="1009"/>
      <c r="I299" s="1166" t="s">
        <v>312</v>
      </c>
      <c r="J299" s="1009"/>
      <c r="K299" s="1009"/>
      <c r="L299" s="1166" t="s">
        <v>314</v>
      </c>
      <c r="M299" s="1009"/>
      <c r="N299" s="1009"/>
      <c r="O299" s="1166" t="s">
        <v>311</v>
      </c>
      <c r="P299" s="1009"/>
      <c r="Q299" s="1166"/>
      <c r="R299" s="1009"/>
      <c r="S299" s="1167" t="s">
        <v>364</v>
      </c>
      <c r="T299" s="1009"/>
      <c r="U299" s="1009"/>
      <c r="V299" s="1009"/>
      <c r="W299" s="1009"/>
      <c r="X299" s="1009"/>
      <c r="Y299" s="1009"/>
      <c r="Z299" s="1009"/>
      <c r="AA299" s="1166" t="s">
        <v>305</v>
      </c>
      <c r="AB299" s="1009"/>
      <c r="AC299" s="1009"/>
      <c r="AD299" s="1009"/>
      <c r="AE299" s="1009"/>
      <c r="AF299" s="1166" t="s">
        <v>306</v>
      </c>
      <c r="AG299" s="1009"/>
      <c r="AH299" s="1009"/>
      <c r="AI299" s="531" t="s">
        <v>85</v>
      </c>
      <c r="AJ299" s="1168" t="s">
        <v>307</v>
      </c>
      <c r="AK299" s="1009"/>
      <c r="AL299" s="1009"/>
      <c r="AM299" s="1009"/>
      <c r="AN299" s="1009"/>
      <c r="AO299" s="1009"/>
      <c r="AP299" s="530">
        <v>40000000</v>
      </c>
      <c r="AQ299" s="590">
        <v>0</v>
      </c>
      <c r="AR299" s="530">
        <v>40000000</v>
      </c>
      <c r="AS299" s="529">
        <v>0</v>
      </c>
      <c r="AT299" s="590">
        <v>0</v>
      </c>
      <c r="AU299" s="529">
        <v>0</v>
      </c>
      <c r="AV299" s="590">
        <v>0</v>
      </c>
      <c r="AW299" s="529">
        <v>0</v>
      </c>
      <c r="AX299" s="590">
        <v>0</v>
      </c>
      <c r="AY299" s="529">
        <v>0</v>
      </c>
      <c r="AZ299" s="529">
        <v>0</v>
      </c>
      <c r="BA299" s="529">
        <v>0</v>
      </c>
      <c r="BB299" s="529">
        <v>0</v>
      </c>
    </row>
    <row r="300" spans="1:54" x14ac:dyDescent="0.25">
      <c r="A300" s="1166" t="s">
        <v>119</v>
      </c>
      <c r="B300" s="1009"/>
      <c r="C300" s="1166" t="s">
        <v>369</v>
      </c>
      <c r="D300" s="1009"/>
      <c r="E300" s="1166" t="s">
        <v>356</v>
      </c>
      <c r="F300" s="1009"/>
      <c r="G300" s="1166" t="s">
        <v>324</v>
      </c>
      <c r="H300" s="1009"/>
      <c r="I300" s="1166" t="s">
        <v>312</v>
      </c>
      <c r="J300" s="1009"/>
      <c r="K300" s="1009"/>
      <c r="L300" s="1166" t="s">
        <v>314</v>
      </c>
      <c r="M300" s="1009"/>
      <c r="N300" s="1009"/>
      <c r="O300" s="1166" t="s">
        <v>321</v>
      </c>
      <c r="P300" s="1009"/>
      <c r="Q300" s="1166"/>
      <c r="R300" s="1009"/>
      <c r="S300" s="1167" t="s">
        <v>360</v>
      </c>
      <c r="T300" s="1009"/>
      <c r="U300" s="1009"/>
      <c r="V300" s="1009"/>
      <c r="W300" s="1009"/>
      <c r="X300" s="1009"/>
      <c r="Y300" s="1009"/>
      <c r="Z300" s="1009"/>
      <c r="AA300" s="1166" t="s">
        <v>305</v>
      </c>
      <c r="AB300" s="1009"/>
      <c r="AC300" s="1009"/>
      <c r="AD300" s="1009"/>
      <c r="AE300" s="1009"/>
      <c r="AF300" s="1166" t="s">
        <v>306</v>
      </c>
      <c r="AG300" s="1009"/>
      <c r="AH300" s="1009"/>
      <c r="AI300" s="531" t="s">
        <v>85</v>
      </c>
      <c r="AJ300" s="1168" t="s">
        <v>307</v>
      </c>
      <c r="AK300" s="1009"/>
      <c r="AL300" s="1009"/>
      <c r="AM300" s="1009"/>
      <c r="AN300" s="1009"/>
      <c r="AO300" s="1009"/>
      <c r="AP300" s="530">
        <v>16000000</v>
      </c>
      <c r="AQ300" s="590">
        <v>0</v>
      </c>
      <c r="AR300" s="530">
        <v>16000000</v>
      </c>
      <c r="AS300" s="529">
        <v>0</v>
      </c>
      <c r="AT300" s="590">
        <v>0</v>
      </c>
      <c r="AU300" s="529">
        <v>0</v>
      </c>
      <c r="AV300" s="590">
        <v>0</v>
      </c>
      <c r="AW300" s="529">
        <v>0</v>
      </c>
      <c r="AX300" s="590">
        <v>0</v>
      </c>
      <c r="AY300" s="529">
        <v>0</v>
      </c>
      <c r="AZ300" s="529">
        <v>0</v>
      </c>
      <c r="BA300" s="529">
        <v>0</v>
      </c>
      <c r="BB300" s="529">
        <v>0</v>
      </c>
    </row>
    <row r="301" spans="1:54" x14ac:dyDescent="0.25">
      <c r="A301" s="1166" t="s">
        <v>119</v>
      </c>
      <c r="B301" s="1009"/>
      <c r="C301" s="1166" t="s">
        <v>369</v>
      </c>
      <c r="D301" s="1009"/>
      <c r="E301" s="1166" t="s">
        <v>356</v>
      </c>
      <c r="F301" s="1009"/>
      <c r="G301" s="1166" t="s">
        <v>324</v>
      </c>
      <c r="H301" s="1009"/>
      <c r="I301" s="1166" t="s">
        <v>312</v>
      </c>
      <c r="J301" s="1009"/>
      <c r="K301" s="1009"/>
      <c r="L301" s="1166" t="s">
        <v>314</v>
      </c>
      <c r="M301" s="1009"/>
      <c r="N301" s="1009"/>
      <c r="O301" s="1166" t="s">
        <v>315</v>
      </c>
      <c r="P301" s="1009"/>
      <c r="Q301" s="1166"/>
      <c r="R301" s="1009"/>
      <c r="S301" s="1167" t="s">
        <v>104</v>
      </c>
      <c r="T301" s="1009"/>
      <c r="U301" s="1009"/>
      <c r="V301" s="1009"/>
      <c r="W301" s="1009"/>
      <c r="X301" s="1009"/>
      <c r="Y301" s="1009"/>
      <c r="Z301" s="1009"/>
      <c r="AA301" s="1166" t="s">
        <v>305</v>
      </c>
      <c r="AB301" s="1009"/>
      <c r="AC301" s="1009"/>
      <c r="AD301" s="1009"/>
      <c r="AE301" s="1009"/>
      <c r="AF301" s="1166" t="s">
        <v>306</v>
      </c>
      <c r="AG301" s="1009"/>
      <c r="AH301" s="1009"/>
      <c r="AI301" s="531" t="s">
        <v>85</v>
      </c>
      <c r="AJ301" s="1168" t="s">
        <v>307</v>
      </c>
      <c r="AK301" s="1009"/>
      <c r="AL301" s="1009"/>
      <c r="AM301" s="1009"/>
      <c r="AN301" s="1009"/>
      <c r="AO301" s="1009"/>
      <c r="AP301" s="530">
        <v>14000000</v>
      </c>
      <c r="AQ301" s="590">
        <v>0</v>
      </c>
      <c r="AR301" s="530">
        <v>14000000</v>
      </c>
      <c r="AS301" s="529">
        <v>0</v>
      </c>
      <c r="AT301" s="590">
        <v>0</v>
      </c>
      <c r="AU301" s="529">
        <v>0</v>
      </c>
      <c r="AV301" s="590">
        <v>0</v>
      </c>
      <c r="AW301" s="529">
        <v>0</v>
      </c>
      <c r="AX301" s="590">
        <v>0</v>
      </c>
      <c r="AY301" s="529">
        <v>0</v>
      </c>
      <c r="AZ301" s="529">
        <v>0</v>
      </c>
      <c r="BA301" s="529">
        <v>0</v>
      </c>
      <c r="BB301" s="529">
        <v>0</v>
      </c>
    </row>
    <row r="302" spans="1:54" x14ac:dyDescent="0.25">
      <c r="A302" s="1166" t="s">
        <v>119</v>
      </c>
      <c r="B302" s="1009"/>
      <c r="C302" s="1166" t="s">
        <v>369</v>
      </c>
      <c r="D302" s="1009"/>
      <c r="E302" s="1166" t="s">
        <v>356</v>
      </c>
      <c r="F302" s="1009"/>
      <c r="G302" s="1166" t="s">
        <v>324</v>
      </c>
      <c r="H302" s="1009"/>
      <c r="I302" s="1166" t="s">
        <v>312</v>
      </c>
      <c r="J302" s="1009"/>
      <c r="K302" s="1009"/>
      <c r="L302" s="1166" t="s">
        <v>314</v>
      </c>
      <c r="M302" s="1009"/>
      <c r="N302" s="1009"/>
      <c r="O302" s="1166" t="s">
        <v>326</v>
      </c>
      <c r="P302" s="1009"/>
      <c r="Q302" s="1166"/>
      <c r="R302" s="1009"/>
      <c r="S302" s="1167" t="s">
        <v>686</v>
      </c>
      <c r="T302" s="1009"/>
      <c r="U302" s="1009"/>
      <c r="V302" s="1009"/>
      <c r="W302" s="1009"/>
      <c r="X302" s="1009"/>
      <c r="Y302" s="1009"/>
      <c r="Z302" s="1009"/>
      <c r="AA302" s="1166" t="s">
        <v>305</v>
      </c>
      <c r="AB302" s="1009"/>
      <c r="AC302" s="1009"/>
      <c r="AD302" s="1009"/>
      <c r="AE302" s="1009"/>
      <c r="AF302" s="1166" t="s">
        <v>306</v>
      </c>
      <c r="AG302" s="1009"/>
      <c r="AH302" s="1009"/>
      <c r="AI302" s="531" t="s">
        <v>85</v>
      </c>
      <c r="AJ302" s="1168" t="s">
        <v>307</v>
      </c>
      <c r="AK302" s="1009"/>
      <c r="AL302" s="1009"/>
      <c r="AM302" s="1009"/>
      <c r="AN302" s="1009"/>
      <c r="AO302" s="1009"/>
      <c r="AP302" s="530">
        <v>160000000</v>
      </c>
      <c r="AQ302" s="590">
        <v>0</v>
      </c>
      <c r="AR302" s="530">
        <v>160000000</v>
      </c>
      <c r="AS302" s="529">
        <v>0</v>
      </c>
      <c r="AT302" s="590">
        <v>0</v>
      </c>
      <c r="AU302" s="529">
        <v>0</v>
      </c>
      <c r="AV302" s="590">
        <v>0</v>
      </c>
      <c r="AW302" s="529">
        <v>0</v>
      </c>
      <c r="AX302" s="590">
        <v>0</v>
      </c>
      <c r="AY302" s="529">
        <v>0</v>
      </c>
      <c r="AZ302" s="529">
        <v>0</v>
      </c>
      <c r="BA302" s="529">
        <v>0</v>
      </c>
      <c r="BB302" s="529">
        <v>0</v>
      </c>
    </row>
    <row r="303" spans="1:54" x14ac:dyDescent="0.25">
      <c r="A303" s="1166" t="s">
        <v>119</v>
      </c>
      <c r="B303" s="1009"/>
      <c r="C303" s="1166" t="s">
        <v>369</v>
      </c>
      <c r="D303" s="1009"/>
      <c r="E303" s="1166" t="s">
        <v>356</v>
      </c>
      <c r="F303" s="1009"/>
      <c r="G303" s="1166" t="s">
        <v>324</v>
      </c>
      <c r="H303" s="1009"/>
      <c r="I303" s="1166" t="s">
        <v>312</v>
      </c>
      <c r="J303" s="1009"/>
      <c r="K303" s="1009"/>
      <c r="L303" s="1166" t="s">
        <v>314</v>
      </c>
      <c r="M303" s="1009"/>
      <c r="N303" s="1009"/>
      <c r="O303" s="1166" t="s">
        <v>100</v>
      </c>
      <c r="P303" s="1009"/>
      <c r="Q303" s="1166"/>
      <c r="R303" s="1009"/>
      <c r="S303" s="1167" t="s">
        <v>362</v>
      </c>
      <c r="T303" s="1009"/>
      <c r="U303" s="1009"/>
      <c r="V303" s="1009"/>
      <c r="W303" s="1009"/>
      <c r="X303" s="1009"/>
      <c r="Y303" s="1009"/>
      <c r="Z303" s="1009"/>
      <c r="AA303" s="1166" t="s">
        <v>305</v>
      </c>
      <c r="AB303" s="1009"/>
      <c r="AC303" s="1009"/>
      <c r="AD303" s="1009"/>
      <c r="AE303" s="1009"/>
      <c r="AF303" s="1166" t="s">
        <v>306</v>
      </c>
      <c r="AG303" s="1009"/>
      <c r="AH303" s="1009"/>
      <c r="AI303" s="531" t="s">
        <v>85</v>
      </c>
      <c r="AJ303" s="1168" t="s">
        <v>307</v>
      </c>
      <c r="AK303" s="1009"/>
      <c r="AL303" s="1009"/>
      <c r="AM303" s="1009"/>
      <c r="AN303" s="1009"/>
      <c r="AO303" s="1009"/>
      <c r="AP303" s="530">
        <v>70000000</v>
      </c>
      <c r="AQ303" s="590">
        <v>0</v>
      </c>
      <c r="AR303" s="530">
        <v>70000000</v>
      </c>
      <c r="AS303" s="529">
        <v>0</v>
      </c>
      <c r="AT303" s="590">
        <v>0</v>
      </c>
      <c r="AU303" s="529">
        <v>0</v>
      </c>
      <c r="AV303" s="590">
        <v>0</v>
      </c>
      <c r="AW303" s="529">
        <v>0</v>
      </c>
      <c r="AX303" s="590">
        <v>0</v>
      </c>
      <c r="AY303" s="529">
        <v>0</v>
      </c>
      <c r="AZ303" s="529">
        <v>0</v>
      </c>
      <c r="BA303" s="529">
        <v>0</v>
      </c>
      <c r="BB303" s="529">
        <v>0</v>
      </c>
    </row>
    <row r="304" spans="1:54" hidden="1" x14ac:dyDescent="0.25">
      <c r="A304" s="497" t="s">
        <v>268</v>
      </c>
      <c r="B304" s="497" t="s">
        <v>268</v>
      </c>
      <c r="C304" s="497" t="s">
        <v>268</v>
      </c>
      <c r="D304" s="497" t="s">
        <v>268</v>
      </c>
      <c r="E304" s="497" t="s">
        <v>268</v>
      </c>
      <c r="F304" s="497" t="s">
        <v>268</v>
      </c>
      <c r="G304" s="497" t="s">
        <v>268</v>
      </c>
      <c r="H304" s="497" t="s">
        <v>268</v>
      </c>
      <c r="I304" s="497" t="s">
        <v>268</v>
      </c>
      <c r="J304" s="1008" t="s">
        <v>268</v>
      </c>
      <c r="K304" s="1009"/>
      <c r="L304" s="1008" t="s">
        <v>268</v>
      </c>
      <c r="M304" s="1009"/>
      <c r="N304" s="497" t="s">
        <v>268</v>
      </c>
      <c r="O304" s="497" t="s">
        <v>268</v>
      </c>
      <c r="P304" s="497" t="s">
        <v>268</v>
      </c>
      <c r="Q304" s="497" t="s">
        <v>268</v>
      </c>
      <c r="R304" s="497" t="s">
        <v>268</v>
      </c>
      <c r="S304" s="497" t="s">
        <v>268</v>
      </c>
      <c r="T304" s="497" t="s">
        <v>268</v>
      </c>
      <c r="U304" s="497" t="s">
        <v>268</v>
      </c>
      <c r="V304" s="497" t="s">
        <v>268</v>
      </c>
      <c r="W304" s="497" t="s">
        <v>268</v>
      </c>
      <c r="X304" s="497" t="s">
        <v>268</v>
      </c>
      <c r="Y304" s="497" t="s">
        <v>268</v>
      </c>
      <c r="Z304" s="497" t="s">
        <v>268</v>
      </c>
      <c r="AA304" s="1008" t="s">
        <v>268</v>
      </c>
      <c r="AB304" s="1009"/>
      <c r="AC304" s="1008" t="s">
        <v>268</v>
      </c>
      <c r="AD304" s="1009"/>
      <c r="AE304" s="497" t="s">
        <v>268</v>
      </c>
      <c r="AF304" s="497" t="s">
        <v>268</v>
      </c>
      <c r="AG304" s="497" t="s">
        <v>268</v>
      </c>
      <c r="AH304" s="497" t="s">
        <v>268</v>
      </c>
      <c r="AI304" s="497" t="s">
        <v>268</v>
      </c>
      <c r="AJ304" s="497" t="s">
        <v>268</v>
      </c>
      <c r="AK304" s="497" t="s">
        <v>268</v>
      </c>
      <c r="AL304" s="497" t="s">
        <v>268</v>
      </c>
      <c r="AM304" s="1008" t="s">
        <v>268</v>
      </c>
      <c r="AN304" s="1009"/>
      <c r="AO304" s="1009"/>
      <c r="AP304" s="497" t="s">
        <v>268</v>
      </c>
      <c r="AQ304" s="579" t="s">
        <v>268</v>
      </c>
      <c r="AR304" s="497" t="s">
        <v>268</v>
      </c>
      <c r="AS304" s="497" t="s">
        <v>268</v>
      </c>
      <c r="AT304" s="579" t="s">
        <v>268</v>
      </c>
      <c r="AU304" s="497" t="s">
        <v>268</v>
      </c>
      <c r="AV304" s="579" t="s">
        <v>268</v>
      </c>
      <c r="AW304" s="497" t="s">
        <v>268</v>
      </c>
      <c r="AX304" s="579" t="s">
        <v>268</v>
      </c>
      <c r="AY304" s="497" t="s">
        <v>268</v>
      </c>
      <c r="AZ304" s="497" t="s">
        <v>268</v>
      </c>
      <c r="BA304" s="497" t="s">
        <v>268</v>
      </c>
      <c r="BB304" s="497" t="s">
        <v>268</v>
      </c>
    </row>
    <row r="305" spans="1:54" hidden="1" x14ac:dyDescent="0.25">
      <c r="A305" s="1072" t="s">
        <v>697</v>
      </c>
      <c r="B305" s="1068"/>
      <c r="C305" s="1068"/>
      <c r="D305" s="1068"/>
      <c r="E305" s="1068"/>
      <c r="F305" s="1068"/>
      <c r="G305" s="1069"/>
      <c r="H305" s="1067" t="s">
        <v>882</v>
      </c>
      <c r="I305" s="1068"/>
      <c r="J305" s="1068"/>
      <c r="K305" s="1068"/>
      <c r="L305" s="1068"/>
      <c r="M305" s="1068"/>
      <c r="N305" s="1068"/>
      <c r="O305" s="1068"/>
      <c r="P305" s="1068"/>
      <c r="Q305" s="1068"/>
      <c r="R305" s="1068"/>
      <c r="S305" s="1068"/>
      <c r="T305" s="1068"/>
      <c r="U305" s="1068"/>
      <c r="V305" s="1068"/>
      <c r="W305" s="1068"/>
      <c r="X305" s="1068"/>
      <c r="Y305" s="1068"/>
      <c r="Z305" s="1068"/>
      <c r="AA305" s="1068"/>
      <c r="AB305" s="1068"/>
      <c r="AC305" s="1068"/>
      <c r="AD305" s="1068"/>
      <c r="AE305" s="1068"/>
      <c r="AF305" s="1068"/>
      <c r="AG305" s="1068"/>
      <c r="AH305" s="1068"/>
      <c r="AI305" s="1068"/>
      <c r="AJ305" s="1068"/>
      <c r="AK305" s="1068"/>
      <c r="AL305" s="1068"/>
      <c r="AM305" s="1068"/>
      <c r="AN305" s="1068"/>
      <c r="AO305" s="1069"/>
      <c r="AP305" s="497" t="s">
        <v>268</v>
      </c>
      <c r="AQ305" s="579" t="s">
        <v>268</v>
      </c>
      <c r="AR305" s="497" t="s">
        <v>268</v>
      </c>
      <c r="AS305" s="497" t="s">
        <v>268</v>
      </c>
      <c r="AT305" s="579" t="s">
        <v>268</v>
      </c>
      <c r="AU305" s="497" t="s">
        <v>268</v>
      </c>
      <c r="AV305" s="579" t="s">
        <v>268</v>
      </c>
      <c r="AW305" s="497" t="s">
        <v>268</v>
      </c>
      <c r="AX305" s="579" t="s">
        <v>268</v>
      </c>
      <c r="AY305" s="497" t="s">
        <v>268</v>
      </c>
      <c r="AZ305" s="497" t="s">
        <v>268</v>
      </c>
      <c r="BA305" s="497" t="s">
        <v>268</v>
      </c>
      <c r="BB305" s="497" t="s">
        <v>268</v>
      </c>
    </row>
    <row r="306" spans="1:54" ht="36" hidden="1" x14ac:dyDescent="0.25">
      <c r="A306" s="1094" t="s">
        <v>279</v>
      </c>
      <c r="B306" s="1069"/>
      <c r="C306" s="1095" t="s">
        <v>280</v>
      </c>
      <c r="D306" s="1069"/>
      <c r="E306" s="1094" t="s">
        <v>281</v>
      </c>
      <c r="F306" s="1069"/>
      <c r="G306" s="1094" t="s">
        <v>282</v>
      </c>
      <c r="H306" s="1069"/>
      <c r="I306" s="1094" t="s">
        <v>283</v>
      </c>
      <c r="J306" s="1068"/>
      <c r="K306" s="1069"/>
      <c r="L306" s="1094" t="s">
        <v>284</v>
      </c>
      <c r="M306" s="1068"/>
      <c r="N306" s="1069"/>
      <c r="O306" s="1094" t="s">
        <v>285</v>
      </c>
      <c r="P306" s="1069"/>
      <c r="Q306" s="1094" t="s">
        <v>286</v>
      </c>
      <c r="R306" s="1069"/>
      <c r="S306" s="1094" t="s">
        <v>287</v>
      </c>
      <c r="T306" s="1068"/>
      <c r="U306" s="1068"/>
      <c r="V306" s="1068"/>
      <c r="W306" s="1068"/>
      <c r="X306" s="1068"/>
      <c r="Y306" s="1068"/>
      <c r="Z306" s="1069"/>
      <c r="AA306" s="1094" t="s">
        <v>288</v>
      </c>
      <c r="AB306" s="1068"/>
      <c r="AC306" s="1068"/>
      <c r="AD306" s="1068"/>
      <c r="AE306" s="1069"/>
      <c r="AF306" s="1094" t="s">
        <v>289</v>
      </c>
      <c r="AG306" s="1068"/>
      <c r="AH306" s="1069"/>
      <c r="AI306" s="495" t="s">
        <v>290</v>
      </c>
      <c r="AJ306" s="1094" t="s">
        <v>291</v>
      </c>
      <c r="AK306" s="1068"/>
      <c r="AL306" s="1068"/>
      <c r="AM306" s="1068"/>
      <c r="AN306" s="1068"/>
      <c r="AO306" s="1069"/>
      <c r="AP306" s="495" t="s">
        <v>292</v>
      </c>
      <c r="AQ306" s="580" t="s">
        <v>293</v>
      </c>
      <c r="AR306" s="495" t="s">
        <v>294</v>
      </c>
      <c r="AS306" s="495" t="s">
        <v>295</v>
      </c>
      <c r="AT306" s="580" t="s">
        <v>296</v>
      </c>
      <c r="AU306" s="495" t="s">
        <v>297</v>
      </c>
      <c r="AV306" s="580" t="s">
        <v>298</v>
      </c>
      <c r="AW306" s="495" t="s">
        <v>299</v>
      </c>
      <c r="AX306" s="580" t="s">
        <v>300</v>
      </c>
      <c r="AY306" s="495" t="s">
        <v>301</v>
      </c>
      <c r="AZ306" s="495" t="s">
        <v>302</v>
      </c>
      <c r="BA306" s="495" t="s">
        <v>303</v>
      </c>
      <c r="BB306" s="495" t="s">
        <v>304</v>
      </c>
    </row>
    <row r="307" spans="1:54" x14ac:dyDescent="0.25">
      <c r="A307" s="1170" t="s">
        <v>119</v>
      </c>
      <c r="B307" s="1009"/>
      <c r="C307" s="1170"/>
      <c r="D307" s="1009"/>
      <c r="E307" s="1170"/>
      <c r="F307" s="1009"/>
      <c r="G307" s="1170"/>
      <c r="H307" s="1009"/>
      <c r="I307" s="1170"/>
      <c r="J307" s="1009"/>
      <c r="K307" s="1009"/>
      <c r="L307" s="1170"/>
      <c r="M307" s="1009"/>
      <c r="N307" s="1009"/>
      <c r="O307" s="1170"/>
      <c r="P307" s="1009"/>
      <c r="Q307" s="1170"/>
      <c r="R307" s="1009"/>
      <c r="S307" s="1169" t="s">
        <v>27</v>
      </c>
      <c r="T307" s="1009"/>
      <c r="U307" s="1009"/>
      <c r="V307" s="1009"/>
      <c r="W307" s="1009"/>
      <c r="X307" s="1009"/>
      <c r="Y307" s="1009"/>
      <c r="Z307" s="1009"/>
      <c r="AA307" s="1170" t="s">
        <v>305</v>
      </c>
      <c r="AB307" s="1009"/>
      <c r="AC307" s="1009"/>
      <c r="AD307" s="1009"/>
      <c r="AE307" s="1009"/>
      <c r="AF307" s="1170" t="s">
        <v>306</v>
      </c>
      <c r="AG307" s="1009"/>
      <c r="AH307" s="1009"/>
      <c r="AI307" s="534" t="s">
        <v>85</v>
      </c>
      <c r="AJ307" s="1171" t="s">
        <v>307</v>
      </c>
      <c r="AK307" s="1009"/>
      <c r="AL307" s="1009"/>
      <c r="AM307" s="1009"/>
      <c r="AN307" s="1009"/>
      <c r="AO307" s="1009"/>
      <c r="AP307" s="532">
        <v>0</v>
      </c>
      <c r="AQ307" s="587">
        <v>0</v>
      </c>
      <c r="AR307" s="532">
        <v>0</v>
      </c>
      <c r="AS307" s="533">
        <v>-323920000</v>
      </c>
      <c r="AT307" s="587">
        <v>0</v>
      </c>
      <c r="AU307" s="532">
        <v>0</v>
      </c>
      <c r="AV307" s="587">
        <v>0</v>
      </c>
      <c r="AW307" s="532">
        <v>0</v>
      </c>
      <c r="AX307" s="587">
        <v>0</v>
      </c>
      <c r="AY307" s="532">
        <v>0</v>
      </c>
      <c r="AZ307" s="532">
        <v>0</v>
      </c>
      <c r="BA307" s="532">
        <v>0</v>
      </c>
      <c r="BB307" s="532">
        <v>0</v>
      </c>
    </row>
    <row r="308" spans="1:54" x14ac:dyDescent="0.25">
      <c r="A308" s="1170" t="s">
        <v>119</v>
      </c>
      <c r="B308" s="1009"/>
      <c r="C308" s="1170" t="s">
        <v>354</v>
      </c>
      <c r="D308" s="1009"/>
      <c r="E308" s="1170"/>
      <c r="F308" s="1009"/>
      <c r="G308" s="1170"/>
      <c r="H308" s="1009"/>
      <c r="I308" s="1170"/>
      <c r="J308" s="1009"/>
      <c r="K308" s="1009"/>
      <c r="L308" s="1170"/>
      <c r="M308" s="1009"/>
      <c r="N308" s="1009"/>
      <c r="O308" s="1170"/>
      <c r="P308" s="1009"/>
      <c r="Q308" s="1170"/>
      <c r="R308" s="1009"/>
      <c r="S308" s="1169" t="s">
        <v>355</v>
      </c>
      <c r="T308" s="1009"/>
      <c r="U308" s="1009"/>
      <c r="V308" s="1009"/>
      <c r="W308" s="1009"/>
      <c r="X308" s="1009"/>
      <c r="Y308" s="1009"/>
      <c r="Z308" s="1009"/>
      <c r="AA308" s="1170" t="s">
        <v>305</v>
      </c>
      <c r="AB308" s="1009"/>
      <c r="AC308" s="1009"/>
      <c r="AD308" s="1009"/>
      <c r="AE308" s="1009"/>
      <c r="AF308" s="1170" t="s">
        <v>306</v>
      </c>
      <c r="AG308" s="1009"/>
      <c r="AH308" s="1009"/>
      <c r="AI308" s="534" t="s">
        <v>85</v>
      </c>
      <c r="AJ308" s="1171" t="s">
        <v>307</v>
      </c>
      <c r="AK308" s="1009"/>
      <c r="AL308" s="1009"/>
      <c r="AM308" s="1009"/>
      <c r="AN308" s="1009"/>
      <c r="AO308" s="1009"/>
      <c r="AP308" s="532">
        <v>0</v>
      </c>
      <c r="AQ308" s="587">
        <v>0</v>
      </c>
      <c r="AR308" s="532">
        <v>0</v>
      </c>
      <c r="AS308" s="533">
        <v>-323920000</v>
      </c>
      <c r="AT308" s="587">
        <v>0</v>
      </c>
      <c r="AU308" s="532">
        <v>0</v>
      </c>
      <c r="AV308" s="587">
        <v>0</v>
      </c>
      <c r="AW308" s="532">
        <v>0</v>
      </c>
      <c r="AX308" s="587">
        <v>0</v>
      </c>
      <c r="AY308" s="532">
        <v>0</v>
      </c>
      <c r="AZ308" s="532">
        <v>0</v>
      </c>
      <c r="BA308" s="532">
        <v>0</v>
      </c>
      <c r="BB308" s="532">
        <v>0</v>
      </c>
    </row>
    <row r="309" spans="1:54" x14ac:dyDescent="0.25">
      <c r="A309" s="1170" t="s">
        <v>119</v>
      </c>
      <c r="B309" s="1009"/>
      <c r="C309" s="1170" t="s">
        <v>354</v>
      </c>
      <c r="D309" s="1009"/>
      <c r="E309" s="1170" t="s">
        <v>356</v>
      </c>
      <c r="F309" s="1009"/>
      <c r="G309" s="1170"/>
      <c r="H309" s="1009"/>
      <c r="I309" s="1170"/>
      <c r="J309" s="1009"/>
      <c r="K309" s="1009"/>
      <c r="L309" s="1170"/>
      <c r="M309" s="1009"/>
      <c r="N309" s="1009"/>
      <c r="O309" s="1170"/>
      <c r="P309" s="1009"/>
      <c r="Q309" s="1170"/>
      <c r="R309" s="1009"/>
      <c r="S309" s="1169" t="s">
        <v>357</v>
      </c>
      <c r="T309" s="1009"/>
      <c r="U309" s="1009"/>
      <c r="V309" s="1009"/>
      <c r="W309" s="1009"/>
      <c r="X309" s="1009"/>
      <c r="Y309" s="1009"/>
      <c r="Z309" s="1009"/>
      <c r="AA309" s="1170" t="s">
        <v>305</v>
      </c>
      <c r="AB309" s="1009"/>
      <c r="AC309" s="1009"/>
      <c r="AD309" s="1009"/>
      <c r="AE309" s="1009"/>
      <c r="AF309" s="1170" t="s">
        <v>306</v>
      </c>
      <c r="AG309" s="1009"/>
      <c r="AH309" s="1009"/>
      <c r="AI309" s="534" t="s">
        <v>85</v>
      </c>
      <c r="AJ309" s="1171" t="s">
        <v>307</v>
      </c>
      <c r="AK309" s="1009"/>
      <c r="AL309" s="1009"/>
      <c r="AM309" s="1009"/>
      <c r="AN309" s="1009"/>
      <c r="AO309" s="1009"/>
      <c r="AP309" s="532">
        <v>0</v>
      </c>
      <c r="AQ309" s="587">
        <v>0</v>
      </c>
      <c r="AR309" s="532">
        <v>0</v>
      </c>
      <c r="AS309" s="533">
        <v>-323920000</v>
      </c>
      <c r="AT309" s="587">
        <v>0</v>
      </c>
      <c r="AU309" s="532">
        <v>0</v>
      </c>
      <c r="AV309" s="587">
        <v>0</v>
      </c>
      <c r="AW309" s="532">
        <v>0</v>
      </c>
      <c r="AX309" s="587">
        <v>0</v>
      </c>
      <c r="AY309" s="532">
        <v>0</v>
      </c>
      <c r="AZ309" s="532">
        <v>0</v>
      </c>
      <c r="BA309" s="532">
        <v>0</v>
      </c>
      <c r="BB309" s="532">
        <v>0</v>
      </c>
    </row>
    <row r="310" spans="1:54" x14ac:dyDescent="0.25">
      <c r="A310" s="1166" t="s">
        <v>119</v>
      </c>
      <c r="B310" s="1009"/>
      <c r="C310" s="1166" t="s">
        <v>354</v>
      </c>
      <c r="D310" s="1009"/>
      <c r="E310" s="1166" t="s">
        <v>356</v>
      </c>
      <c r="F310" s="1009"/>
      <c r="G310" s="1166" t="s">
        <v>314</v>
      </c>
      <c r="H310" s="1009"/>
      <c r="I310" s="1166"/>
      <c r="J310" s="1009"/>
      <c r="K310" s="1009"/>
      <c r="L310" s="1166"/>
      <c r="M310" s="1009"/>
      <c r="N310" s="1009"/>
      <c r="O310" s="1166"/>
      <c r="P310" s="1009"/>
      <c r="Q310" s="1166"/>
      <c r="R310" s="1009"/>
      <c r="S310" s="1167" t="s">
        <v>350</v>
      </c>
      <c r="T310" s="1009"/>
      <c r="U310" s="1009"/>
      <c r="V310" s="1009"/>
      <c r="W310" s="1009"/>
      <c r="X310" s="1009"/>
      <c r="Y310" s="1009"/>
      <c r="Z310" s="1009"/>
      <c r="AA310" s="1166" t="s">
        <v>305</v>
      </c>
      <c r="AB310" s="1009"/>
      <c r="AC310" s="1009"/>
      <c r="AD310" s="1009"/>
      <c r="AE310" s="1009"/>
      <c r="AF310" s="1166" t="s">
        <v>306</v>
      </c>
      <c r="AG310" s="1009"/>
      <c r="AH310" s="1009"/>
      <c r="AI310" s="531" t="s">
        <v>85</v>
      </c>
      <c r="AJ310" s="1168" t="s">
        <v>307</v>
      </c>
      <c r="AK310" s="1009"/>
      <c r="AL310" s="1009"/>
      <c r="AM310" s="1009"/>
      <c r="AN310" s="1009"/>
      <c r="AO310" s="1009"/>
      <c r="AP310" s="529">
        <v>0</v>
      </c>
      <c r="AQ310" s="590">
        <v>0</v>
      </c>
      <c r="AR310" s="529">
        <v>0</v>
      </c>
      <c r="AS310" s="530">
        <v>-323920000</v>
      </c>
      <c r="AT310" s="590">
        <v>0</v>
      </c>
      <c r="AU310" s="529">
        <v>0</v>
      </c>
      <c r="AV310" s="590">
        <v>0</v>
      </c>
      <c r="AW310" s="529">
        <v>0</v>
      </c>
      <c r="AX310" s="590">
        <v>0</v>
      </c>
      <c r="AY310" s="529">
        <v>0</v>
      </c>
      <c r="AZ310" s="529">
        <v>0</v>
      </c>
      <c r="BA310" s="529">
        <v>0</v>
      </c>
      <c r="BB310" s="529">
        <v>0</v>
      </c>
    </row>
    <row r="311" spans="1:54" hidden="1" x14ac:dyDescent="0.25">
      <c r="A311" s="497" t="s">
        <v>268</v>
      </c>
      <c r="B311" s="497" t="s">
        <v>268</v>
      </c>
      <c r="C311" s="497" t="s">
        <v>268</v>
      </c>
      <c r="D311" s="497" t="s">
        <v>268</v>
      </c>
      <c r="E311" s="497" t="s">
        <v>268</v>
      </c>
      <c r="F311" s="497" t="s">
        <v>268</v>
      </c>
      <c r="G311" s="497" t="s">
        <v>268</v>
      </c>
      <c r="H311" s="497" t="s">
        <v>268</v>
      </c>
      <c r="I311" s="497" t="s">
        <v>268</v>
      </c>
      <c r="J311" s="1008" t="s">
        <v>268</v>
      </c>
      <c r="K311" s="1009"/>
      <c r="L311" s="1008" t="s">
        <v>268</v>
      </c>
      <c r="M311" s="1009"/>
      <c r="N311" s="497" t="s">
        <v>268</v>
      </c>
      <c r="O311" s="497" t="s">
        <v>268</v>
      </c>
      <c r="P311" s="497" t="s">
        <v>268</v>
      </c>
      <c r="Q311" s="497" t="s">
        <v>268</v>
      </c>
      <c r="R311" s="497" t="s">
        <v>268</v>
      </c>
      <c r="S311" s="497" t="s">
        <v>268</v>
      </c>
      <c r="T311" s="497" t="s">
        <v>268</v>
      </c>
      <c r="U311" s="497" t="s">
        <v>268</v>
      </c>
      <c r="V311" s="497" t="s">
        <v>268</v>
      </c>
      <c r="W311" s="497" t="s">
        <v>268</v>
      </c>
      <c r="X311" s="497" t="s">
        <v>268</v>
      </c>
      <c r="Y311" s="497" t="s">
        <v>268</v>
      </c>
      <c r="Z311" s="497" t="s">
        <v>268</v>
      </c>
      <c r="AA311" s="1008" t="s">
        <v>268</v>
      </c>
      <c r="AB311" s="1009"/>
      <c r="AC311" s="1008" t="s">
        <v>268</v>
      </c>
      <c r="AD311" s="1009"/>
      <c r="AE311" s="497" t="s">
        <v>268</v>
      </c>
      <c r="AF311" s="497" t="s">
        <v>268</v>
      </c>
      <c r="AG311" s="497" t="s">
        <v>268</v>
      </c>
      <c r="AH311" s="497" t="s">
        <v>268</v>
      </c>
      <c r="AI311" s="497" t="s">
        <v>268</v>
      </c>
      <c r="AJ311" s="497" t="s">
        <v>268</v>
      </c>
      <c r="AK311" s="497" t="s">
        <v>268</v>
      </c>
      <c r="AL311" s="497" t="s">
        <v>268</v>
      </c>
      <c r="AM311" s="1008" t="s">
        <v>268</v>
      </c>
      <c r="AN311" s="1009"/>
      <c r="AO311" s="1009"/>
      <c r="AP311" s="497" t="s">
        <v>268</v>
      </c>
      <c r="AQ311" s="579" t="s">
        <v>268</v>
      </c>
      <c r="AR311" s="497" t="s">
        <v>268</v>
      </c>
      <c r="AS311" s="497" t="s">
        <v>268</v>
      </c>
      <c r="AT311" s="579" t="s">
        <v>268</v>
      </c>
      <c r="AU311" s="497" t="s">
        <v>268</v>
      </c>
      <c r="AV311" s="579" t="s">
        <v>268</v>
      </c>
      <c r="AW311" s="497" t="s">
        <v>268</v>
      </c>
      <c r="AX311" s="579" t="s">
        <v>268</v>
      </c>
      <c r="AY311" s="497" t="s">
        <v>268</v>
      </c>
      <c r="AZ311" s="497" t="s">
        <v>268</v>
      </c>
      <c r="BA311" s="497" t="s">
        <v>268</v>
      </c>
      <c r="BB311" s="497" t="s">
        <v>268</v>
      </c>
    </row>
  </sheetData>
  <autoFilter ref="A31:BB311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68"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AJ39:AO39"/>
    <mergeCell ref="A40:B40"/>
    <mergeCell ref="C40:D40"/>
    <mergeCell ref="E40:F40"/>
    <mergeCell ref="AA46:AE46"/>
    <mergeCell ref="AF46:AH46"/>
    <mergeCell ref="AJ46:AO46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3:AO43"/>
    <mergeCell ref="L42:N42"/>
    <mergeCell ref="O42:P42"/>
    <mergeCell ref="Q42:R42"/>
    <mergeCell ref="AJ47:AO47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Q46:R46"/>
    <mergeCell ref="S46:Z46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L53:N53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O56:P56"/>
    <mergeCell ref="Q56:R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A59:B59"/>
    <mergeCell ref="C59:D59"/>
    <mergeCell ref="E59:F59"/>
    <mergeCell ref="G59:H59"/>
    <mergeCell ref="I59:K59"/>
    <mergeCell ref="L59:N59"/>
    <mergeCell ref="C57:D57"/>
    <mergeCell ref="E57:F57"/>
    <mergeCell ref="G57:H57"/>
    <mergeCell ref="I57:K57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F57:AH57"/>
    <mergeCell ref="I62:K62"/>
    <mergeCell ref="L62:N62"/>
    <mergeCell ref="O62:P62"/>
    <mergeCell ref="Q62:R62"/>
    <mergeCell ref="S62:Z62"/>
    <mergeCell ref="AA62:AE62"/>
    <mergeCell ref="O59:P59"/>
    <mergeCell ref="Q59:R59"/>
    <mergeCell ref="S59:Z59"/>
    <mergeCell ref="AA59:AE59"/>
    <mergeCell ref="AF59:AH59"/>
    <mergeCell ref="AJ59:AO59"/>
    <mergeCell ref="AA64:AE64"/>
    <mergeCell ref="AF64:AH64"/>
    <mergeCell ref="AJ64:AO64"/>
    <mergeCell ref="S63:Z63"/>
    <mergeCell ref="AA63:AE63"/>
    <mergeCell ref="AF62:AH62"/>
    <mergeCell ref="AJ62:AO62"/>
    <mergeCell ref="AF60:AH60"/>
    <mergeCell ref="AJ60:AO60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61:B61"/>
    <mergeCell ref="C61:D61"/>
    <mergeCell ref="E61:F61"/>
    <mergeCell ref="G61:H61"/>
    <mergeCell ref="I61:K61"/>
    <mergeCell ref="AJ65:AO65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Q64:R64"/>
    <mergeCell ref="S64:Z64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L71:N71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O74:P74"/>
    <mergeCell ref="Q74:R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A77:B77"/>
    <mergeCell ref="C77:D77"/>
    <mergeCell ref="E77:F77"/>
    <mergeCell ref="G77:H77"/>
    <mergeCell ref="I77:K77"/>
    <mergeCell ref="L77:N77"/>
    <mergeCell ref="C75:D75"/>
    <mergeCell ref="E75:F75"/>
    <mergeCell ref="G75:H75"/>
    <mergeCell ref="I75:K75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F75:AH75"/>
    <mergeCell ref="I80:K80"/>
    <mergeCell ref="L80:N80"/>
    <mergeCell ref="O80:P80"/>
    <mergeCell ref="Q80:R80"/>
    <mergeCell ref="S80:Z80"/>
    <mergeCell ref="AA80:AE80"/>
    <mergeCell ref="O77:P77"/>
    <mergeCell ref="Q77:R77"/>
    <mergeCell ref="S77:Z77"/>
    <mergeCell ref="AA77:AE77"/>
    <mergeCell ref="AF77:AH77"/>
    <mergeCell ref="AJ77:AO77"/>
    <mergeCell ref="AA82:AE82"/>
    <mergeCell ref="AF82:AH82"/>
    <mergeCell ref="AJ82:AO82"/>
    <mergeCell ref="S81:Z81"/>
    <mergeCell ref="AA81:AE81"/>
    <mergeCell ref="AF80:AH80"/>
    <mergeCell ref="AJ80:AO80"/>
    <mergeCell ref="AF78:AH78"/>
    <mergeCell ref="AJ78:AO78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79:B79"/>
    <mergeCell ref="C79:D79"/>
    <mergeCell ref="E79:F79"/>
    <mergeCell ref="G79:H79"/>
    <mergeCell ref="I79:K79"/>
    <mergeCell ref="AJ83:AO83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Q82:R82"/>
    <mergeCell ref="S82:Z82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L89:N89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O92:P92"/>
    <mergeCell ref="Q92:R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A95:B95"/>
    <mergeCell ref="C95:D95"/>
    <mergeCell ref="E95:F95"/>
    <mergeCell ref="G95:H95"/>
    <mergeCell ref="I95:K95"/>
    <mergeCell ref="L95:N95"/>
    <mergeCell ref="C93:D93"/>
    <mergeCell ref="E93:F93"/>
    <mergeCell ref="G93:H93"/>
    <mergeCell ref="I93:K93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F93:AH93"/>
    <mergeCell ref="I98:K98"/>
    <mergeCell ref="L98:N98"/>
    <mergeCell ref="O98:P98"/>
    <mergeCell ref="Q98:R98"/>
    <mergeCell ref="S98:Z98"/>
    <mergeCell ref="AA98:AE98"/>
    <mergeCell ref="O95:P95"/>
    <mergeCell ref="Q95:R95"/>
    <mergeCell ref="S95:Z95"/>
    <mergeCell ref="AA95:AE95"/>
    <mergeCell ref="AF95:AH95"/>
    <mergeCell ref="AJ95:AO95"/>
    <mergeCell ref="AA100:AE100"/>
    <mergeCell ref="AF100:AH100"/>
    <mergeCell ref="AJ100:AO100"/>
    <mergeCell ref="S99:Z99"/>
    <mergeCell ref="AA99:AE99"/>
    <mergeCell ref="AF98:AH98"/>
    <mergeCell ref="AJ98:AO98"/>
    <mergeCell ref="AF96:AH96"/>
    <mergeCell ref="AJ96:AO96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97:B97"/>
    <mergeCell ref="C97:D97"/>
    <mergeCell ref="E97:F97"/>
    <mergeCell ref="G97:H97"/>
    <mergeCell ref="I97:K97"/>
    <mergeCell ref="AJ101:AO101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Q100:R100"/>
    <mergeCell ref="S100:Z100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L107:N107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A113:B113"/>
    <mergeCell ref="C113:D113"/>
    <mergeCell ref="E113:F113"/>
    <mergeCell ref="G113:H113"/>
    <mergeCell ref="I113:K113"/>
    <mergeCell ref="L113:N113"/>
    <mergeCell ref="C111:D111"/>
    <mergeCell ref="E111:F111"/>
    <mergeCell ref="G111:H111"/>
    <mergeCell ref="I111:K111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F111:AH111"/>
    <mergeCell ref="I116:K116"/>
    <mergeCell ref="L116:N116"/>
    <mergeCell ref="O116:P116"/>
    <mergeCell ref="Q116:R116"/>
    <mergeCell ref="S116:Z116"/>
    <mergeCell ref="AA116:AE116"/>
    <mergeCell ref="O113:P113"/>
    <mergeCell ref="Q113:R113"/>
    <mergeCell ref="S113:Z113"/>
    <mergeCell ref="AA113:AE113"/>
    <mergeCell ref="AF113:AH113"/>
    <mergeCell ref="AJ113:AO113"/>
    <mergeCell ref="AA118:AE118"/>
    <mergeCell ref="AF118:AH118"/>
    <mergeCell ref="AJ118:AO118"/>
    <mergeCell ref="S117:Z117"/>
    <mergeCell ref="AA117:AE117"/>
    <mergeCell ref="AF116:AH116"/>
    <mergeCell ref="AJ116:AO116"/>
    <mergeCell ref="AF114:AH114"/>
    <mergeCell ref="AJ114:AO114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115:B115"/>
    <mergeCell ref="C115:D115"/>
    <mergeCell ref="E115:F115"/>
    <mergeCell ref="G115:H115"/>
    <mergeCell ref="I115:K115"/>
    <mergeCell ref="AJ119:AO119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Q118:R118"/>
    <mergeCell ref="S118:Z118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L125:N125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A131:B131"/>
    <mergeCell ref="C131:D131"/>
    <mergeCell ref="E131:F131"/>
    <mergeCell ref="G131:H131"/>
    <mergeCell ref="I131:K131"/>
    <mergeCell ref="L131:N131"/>
    <mergeCell ref="C129:D129"/>
    <mergeCell ref="E129:F129"/>
    <mergeCell ref="G129:H129"/>
    <mergeCell ref="I129:K129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F129:AH129"/>
    <mergeCell ref="I134:K134"/>
    <mergeCell ref="L134:N134"/>
    <mergeCell ref="O134:P134"/>
    <mergeCell ref="Q134:R134"/>
    <mergeCell ref="S134:Z134"/>
    <mergeCell ref="AA134:AE134"/>
    <mergeCell ref="O131:P131"/>
    <mergeCell ref="Q131:R131"/>
    <mergeCell ref="S131:Z131"/>
    <mergeCell ref="AA131:AE131"/>
    <mergeCell ref="AF131:AH131"/>
    <mergeCell ref="AJ131:AO131"/>
    <mergeCell ref="AA136:AE136"/>
    <mergeCell ref="AF136:AH136"/>
    <mergeCell ref="AJ136:AO136"/>
    <mergeCell ref="S135:Z135"/>
    <mergeCell ref="AA135:AE135"/>
    <mergeCell ref="AF134:AH134"/>
    <mergeCell ref="AJ134:AO134"/>
    <mergeCell ref="AF132:AH132"/>
    <mergeCell ref="AJ132:AO132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133:B133"/>
    <mergeCell ref="C133:D133"/>
    <mergeCell ref="E133:F133"/>
    <mergeCell ref="G133:H133"/>
    <mergeCell ref="I133:K133"/>
    <mergeCell ref="AJ137:AO137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Q136:R136"/>
    <mergeCell ref="S136:Z136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L143:N143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A149:B149"/>
    <mergeCell ref="C149:D149"/>
    <mergeCell ref="E149:F149"/>
    <mergeCell ref="G149:H149"/>
    <mergeCell ref="I149:K149"/>
    <mergeCell ref="L149:N149"/>
    <mergeCell ref="C147:D147"/>
    <mergeCell ref="E147:F147"/>
    <mergeCell ref="G147:H147"/>
    <mergeCell ref="I147:K147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F147:AH147"/>
    <mergeCell ref="I152:K152"/>
    <mergeCell ref="L152:N152"/>
    <mergeCell ref="O152:P152"/>
    <mergeCell ref="Q152:R152"/>
    <mergeCell ref="S152:Z152"/>
    <mergeCell ref="AA152:AE152"/>
    <mergeCell ref="O149:P149"/>
    <mergeCell ref="Q149:R149"/>
    <mergeCell ref="S149:Z149"/>
    <mergeCell ref="AA149:AE149"/>
    <mergeCell ref="AF149:AH149"/>
    <mergeCell ref="AJ149:AO149"/>
    <mergeCell ref="AA154:AE154"/>
    <mergeCell ref="AF154:AH154"/>
    <mergeCell ref="AJ154:AO154"/>
    <mergeCell ref="S153:Z153"/>
    <mergeCell ref="AA153:AE153"/>
    <mergeCell ref="AF152:AH152"/>
    <mergeCell ref="AJ152:AO152"/>
    <mergeCell ref="AF150:AH150"/>
    <mergeCell ref="AJ150:AO150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151:B151"/>
    <mergeCell ref="C151:D151"/>
    <mergeCell ref="E151:F151"/>
    <mergeCell ref="G151:H151"/>
    <mergeCell ref="I151:K151"/>
    <mergeCell ref="AJ155:AO155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Q154:R154"/>
    <mergeCell ref="S154:Z154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L161:N161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A167:B167"/>
    <mergeCell ref="C167:D167"/>
    <mergeCell ref="E167:F167"/>
    <mergeCell ref="G167:H167"/>
    <mergeCell ref="I167:K167"/>
    <mergeCell ref="L167:N167"/>
    <mergeCell ref="C165:D165"/>
    <mergeCell ref="E165:F165"/>
    <mergeCell ref="G165:H165"/>
    <mergeCell ref="I165:K165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F165:AH165"/>
    <mergeCell ref="I170:K170"/>
    <mergeCell ref="L170:N170"/>
    <mergeCell ref="O170:P170"/>
    <mergeCell ref="Q170:R170"/>
    <mergeCell ref="S170:Z170"/>
    <mergeCell ref="AA170:AE170"/>
    <mergeCell ref="O167:P167"/>
    <mergeCell ref="Q167:R167"/>
    <mergeCell ref="S167:Z167"/>
    <mergeCell ref="AA167:AE167"/>
    <mergeCell ref="AF167:AH167"/>
    <mergeCell ref="AJ167:AO167"/>
    <mergeCell ref="AA172:AE172"/>
    <mergeCell ref="AF172:AH172"/>
    <mergeCell ref="AJ172:AO172"/>
    <mergeCell ref="S171:Z171"/>
    <mergeCell ref="AA171:AE171"/>
    <mergeCell ref="AF170:AH170"/>
    <mergeCell ref="AJ170:AO170"/>
    <mergeCell ref="AF168:AH168"/>
    <mergeCell ref="AJ168:AO168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169:B169"/>
    <mergeCell ref="C169:D169"/>
    <mergeCell ref="E169:F169"/>
    <mergeCell ref="G169:H169"/>
    <mergeCell ref="I169:K169"/>
    <mergeCell ref="AJ173:AO173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Q172:R172"/>
    <mergeCell ref="S172:Z172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79:N179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A185:B185"/>
    <mergeCell ref="C185:D185"/>
    <mergeCell ref="E185:F185"/>
    <mergeCell ref="G185:H185"/>
    <mergeCell ref="I185:K185"/>
    <mergeCell ref="L185:N185"/>
    <mergeCell ref="C183:D183"/>
    <mergeCell ref="E183:F183"/>
    <mergeCell ref="G183:H183"/>
    <mergeCell ref="I183:K183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F183:AH183"/>
    <mergeCell ref="I188:K188"/>
    <mergeCell ref="L188:N188"/>
    <mergeCell ref="O188:P188"/>
    <mergeCell ref="Q188:R188"/>
    <mergeCell ref="S188:Z188"/>
    <mergeCell ref="AA188:AE188"/>
    <mergeCell ref="O185:P185"/>
    <mergeCell ref="Q185:R185"/>
    <mergeCell ref="S185:Z185"/>
    <mergeCell ref="AA185:AE185"/>
    <mergeCell ref="AF185:AH185"/>
    <mergeCell ref="AJ185:AO185"/>
    <mergeCell ref="AA190:AE190"/>
    <mergeCell ref="AF190:AH190"/>
    <mergeCell ref="AJ190:AO190"/>
    <mergeCell ref="S189:Z189"/>
    <mergeCell ref="AA189:AE189"/>
    <mergeCell ref="AF188:AH188"/>
    <mergeCell ref="AJ188:AO188"/>
    <mergeCell ref="AF186:AH186"/>
    <mergeCell ref="AJ186:AO186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187:B187"/>
    <mergeCell ref="C187:D187"/>
    <mergeCell ref="E187:F187"/>
    <mergeCell ref="G187:H187"/>
    <mergeCell ref="I187:K187"/>
    <mergeCell ref="AJ191:AO191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Q190:R190"/>
    <mergeCell ref="S190:Z190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L197:N197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A203:B203"/>
    <mergeCell ref="C203:D203"/>
    <mergeCell ref="E203:F203"/>
    <mergeCell ref="G203:H203"/>
    <mergeCell ref="I203:K203"/>
    <mergeCell ref="L203:N203"/>
    <mergeCell ref="C201:D201"/>
    <mergeCell ref="E201:F201"/>
    <mergeCell ref="G201:H201"/>
    <mergeCell ref="I201:K201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F201:AH201"/>
    <mergeCell ref="I206:K206"/>
    <mergeCell ref="L206:N206"/>
    <mergeCell ref="O206:P206"/>
    <mergeCell ref="Q206:R206"/>
    <mergeCell ref="S206:Z206"/>
    <mergeCell ref="AA206:AE206"/>
    <mergeCell ref="O203:P203"/>
    <mergeCell ref="Q203:R203"/>
    <mergeCell ref="S203:Z203"/>
    <mergeCell ref="AA203:AE203"/>
    <mergeCell ref="AF203:AH203"/>
    <mergeCell ref="AJ203:AO203"/>
    <mergeCell ref="AA208:AE208"/>
    <mergeCell ref="AF208:AH208"/>
    <mergeCell ref="AJ208:AO208"/>
    <mergeCell ref="S207:Z207"/>
    <mergeCell ref="AA207:AE207"/>
    <mergeCell ref="AF206:AH206"/>
    <mergeCell ref="AJ206:AO206"/>
    <mergeCell ref="AF204:AH204"/>
    <mergeCell ref="AJ204:AO204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205:B205"/>
    <mergeCell ref="C205:D205"/>
    <mergeCell ref="E205:F205"/>
    <mergeCell ref="G205:H205"/>
    <mergeCell ref="I205:K205"/>
    <mergeCell ref="AJ209:AO209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Q208:R208"/>
    <mergeCell ref="S208:Z208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L215:N215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A221:B221"/>
    <mergeCell ref="C221:D221"/>
    <mergeCell ref="E221:F221"/>
    <mergeCell ref="G221:H221"/>
    <mergeCell ref="I221:K221"/>
    <mergeCell ref="L221:N221"/>
    <mergeCell ref="C219:D219"/>
    <mergeCell ref="E219:F219"/>
    <mergeCell ref="G219:H219"/>
    <mergeCell ref="I219:K219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F219:AH219"/>
    <mergeCell ref="I224:K224"/>
    <mergeCell ref="L224:N224"/>
    <mergeCell ref="O224:P224"/>
    <mergeCell ref="Q224:R224"/>
    <mergeCell ref="S224:Z224"/>
    <mergeCell ref="AA224:AE224"/>
    <mergeCell ref="O221:P221"/>
    <mergeCell ref="Q221:R221"/>
    <mergeCell ref="S221:Z221"/>
    <mergeCell ref="AA221:AE221"/>
    <mergeCell ref="AF221:AH221"/>
    <mergeCell ref="AJ221:AO221"/>
    <mergeCell ref="AA226:AE226"/>
    <mergeCell ref="AF226:AH226"/>
    <mergeCell ref="AJ226:AO226"/>
    <mergeCell ref="S225:Z225"/>
    <mergeCell ref="AA225:AE225"/>
    <mergeCell ref="AF224:AH224"/>
    <mergeCell ref="AJ224:AO224"/>
    <mergeCell ref="AF222:AH222"/>
    <mergeCell ref="AJ222:AO222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223:B223"/>
    <mergeCell ref="C223:D223"/>
    <mergeCell ref="E223:F223"/>
    <mergeCell ref="G223:H223"/>
    <mergeCell ref="I223:K223"/>
    <mergeCell ref="AJ227:AO227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Q226:R226"/>
    <mergeCell ref="S226:Z226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A233:B233"/>
    <mergeCell ref="C233:D233"/>
    <mergeCell ref="E233:F233"/>
    <mergeCell ref="G233:H233"/>
    <mergeCell ref="I233:K233"/>
    <mergeCell ref="L233:N233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A239:B239"/>
    <mergeCell ref="C239:D239"/>
    <mergeCell ref="E239:F239"/>
    <mergeCell ref="G239:H239"/>
    <mergeCell ref="I239:K239"/>
    <mergeCell ref="L239:N239"/>
    <mergeCell ref="C237:D237"/>
    <mergeCell ref="E237:F237"/>
    <mergeCell ref="G237:H237"/>
    <mergeCell ref="I237:K237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AF237:AH237"/>
    <mergeCell ref="I242:K242"/>
    <mergeCell ref="L242:N242"/>
    <mergeCell ref="O242:P242"/>
    <mergeCell ref="Q242:R242"/>
    <mergeCell ref="S242:Z242"/>
    <mergeCell ref="AA242:AE242"/>
    <mergeCell ref="O239:P239"/>
    <mergeCell ref="Q239:R239"/>
    <mergeCell ref="S239:Z239"/>
    <mergeCell ref="AA239:AE239"/>
    <mergeCell ref="AF239:AH239"/>
    <mergeCell ref="AJ239:AO239"/>
    <mergeCell ref="AA244:AE244"/>
    <mergeCell ref="AF244:AH244"/>
    <mergeCell ref="AJ244:AO244"/>
    <mergeCell ref="S243:Z243"/>
    <mergeCell ref="AA243:AE243"/>
    <mergeCell ref="AF242:AH242"/>
    <mergeCell ref="AJ242:AO242"/>
    <mergeCell ref="AF240:AH240"/>
    <mergeCell ref="AJ240:AO240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241:B241"/>
    <mergeCell ref="C241:D241"/>
    <mergeCell ref="E241:F241"/>
    <mergeCell ref="G241:H241"/>
    <mergeCell ref="I241:K241"/>
    <mergeCell ref="AJ245:AO245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Q244:R244"/>
    <mergeCell ref="S244:Z244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A251:B251"/>
    <mergeCell ref="C251:D251"/>
    <mergeCell ref="E251:F251"/>
    <mergeCell ref="G251:H251"/>
    <mergeCell ref="I251:K251"/>
    <mergeCell ref="L251:N251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A257:B257"/>
    <mergeCell ref="C257:D257"/>
    <mergeCell ref="E257:F257"/>
    <mergeCell ref="G257:H257"/>
    <mergeCell ref="I257:K257"/>
    <mergeCell ref="L257:N257"/>
    <mergeCell ref="C255:D255"/>
    <mergeCell ref="E255:F255"/>
    <mergeCell ref="G255:H255"/>
    <mergeCell ref="I255:K255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AF255:AH255"/>
    <mergeCell ref="I260:K260"/>
    <mergeCell ref="L260:N260"/>
    <mergeCell ref="O260:P260"/>
    <mergeCell ref="Q260:R260"/>
    <mergeCell ref="S260:Z260"/>
    <mergeCell ref="AA260:AE260"/>
    <mergeCell ref="O257:P257"/>
    <mergeCell ref="Q257:R257"/>
    <mergeCell ref="S257:Z257"/>
    <mergeCell ref="AA257:AE257"/>
    <mergeCell ref="AF257:AH257"/>
    <mergeCell ref="AJ257:AO257"/>
    <mergeCell ref="AA262:AE262"/>
    <mergeCell ref="AF262:AH262"/>
    <mergeCell ref="AJ262:AO262"/>
    <mergeCell ref="S261:Z261"/>
    <mergeCell ref="AA261:AE261"/>
    <mergeCell ref="AF260:AH260"/>
    <mergeCell ref="AJ260:AO260"/>
    <mergeCell ref="AF258:AH258"/>
    <mergeCell ref="AJ258:AO258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259:B259"/>
    <mergeCell ref="C259:D259"/>
    <mergeCell ref="E259:F259"/>
    <mergeCell ref="G259:H259"/>
    <mergeCell ref="I259:K259"/>
    <mergeCell ref="AJ263:AO263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Q262:R262"/>
    <mergeCell ref="S262:Z262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L269:N269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O272:P272"/>
    <mergeCell ref="Q272:R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A275:B275"/>
    <mergeCell ref="C275:D275"/>
    <mergeCell ref="E275:F275"/>
    <mergeCell ref="G275:H275"/>
    <mergeCell ref="I275:K275"/>
    <mergeCell ref="L275:N275"/>
    <mergeCell ref="C273:D273"/>
    <mergeCell ref="E273:F273"/>
    <mergeCell ref="G273:H273"/>
    <mergeCell ref="I273:K273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AF273:AH273"/>
    <mergeCell ref="I278:K278"/>
    <mergeCell ref="L278:N278"/>
    <mergeCell ref="O278:P278"/>
    <mergeCell ref="Q278:R278"/>
    <mergeCell ref="S278:Z278"/>
    <mergeCell ref="AA278:AE278"/>
    <mergeCell ref="O275:P275"/>
    <mergeCell ref="Q275:R275"/>
    <mergeCell ref="S275:Z275"/>
    <mergeCell ref="AA275:AE275"/>
    <mergeCell ref="AF275:AH275"/>
    <mergeCell ref="AJ275:AO275"/>
    <mergeCell ref="AA280:AE280"/>
    <mergeCell ref="AF280:AH280"/>
    <mergeCell ref="AJ280:AO280"/>
    <mergeCell ref="S279:Z279"/>
    <mergeCell ref="AA279:AE279"/>
    <mergeCell ref="AF278:AH278"/>
    <mergeCell ref="AJ278:AO278"/>
    <mergeCell ref="AF276:AH276"/>
    <mergeCell ref="AJ276:AO276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277:B277"/>
    <mergeCell ref="C277:D277"/>
    <mergeCell ref="E277:F277"/>
    <mergeCell ref="G277:H277"/>
    <mergeCell ref="I277:K277"/>
    <mergeCell ref="AJ281:AO281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Q280:R280"/>
    <mergeCell ref="S280:Z280"/>
    <mergeCell ref="C285:D285"/>
    <mergeCell ref="E285:F285"/>
    <mergeCell ref="G285:H285"/>
    <mergeCell ref="I285:K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L287:N287"/>
    <mergeCell ref="L285:N285"/>
    <mergeCell ref="O285:P285"/>
    <mergeCell ref="Q285:R285"/>
    <mergeCell ref="S285:Z285"/>
    <mergeCell ref="AA285:AE285"/>
    <mergeCell ref="A285:B285"/>
    <mergeCell ref="Q292:R292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A291:B291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AJ295:AO295"/>
    <mergeCell ref="L294:N294"/>
    <mergeCell ref="O294:P294"/>
    <mergeCell ref="Q294:R294"/>
    <mergeCell ref="AA291:AE291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O290:P290"/>
    <mergeCell ref="Q290:R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F291:AH291"/>
    <mergeCell ref="C291:D291"/>
    <mergeCell ref="E291:F291"/>
    <mergeCell ref="G291:H291"/>
    <mergeCell ref="I291:K291"/>
    <mergeCell ref="O293:P293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293:B293"/>
    <mergeCell ref="C293:D293"/>
    <mergeCell ref="E293:F293"/>
    <mergeCell ref="G293:H293"/>
    <mergeCell ref="I293:K293"/>
    <mergeCell ref="L293:N293"/>
    <mergeCell ref="Q297:R297"/>
    <mergeCell ref="A296:B296"/>
    <mergeCell ref="C296:D296"/>
    <mergeCell ref="E296:F296"/>
    <mergeCell ref="G296:H296"/>
    <mergeCell ref="L297:N297"/>
    <mergeCell ref="O297:P297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AF297:AH297"/>
    <mergeCell ref="AJ297:AO297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I296:K296"/>
    <mergeCell ref="L296:N296"/>
    <mergeCell ref="O296:P296"/>
    <mergeCell ref="Q296:R296"/>
    <mergeCell ref="S296:Z296"/>
    <mergeCell ref="AA296:AE296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Q298:R298"/>
    <mergeCell ref="S298:Z298"/>
    <mergeCell ref="AA298:AE298"/>
    <mergeCell ref="AF298:AH298"/>
    <mergeCell ref="AJ298:AO298"/>
    <mergeCell ref="S297:Z297"/>
    <mergeCell ref="AA297:AE297"/>
    <mergeCell ref="A297:B297"/>
    <mergeCell ref="C297:D297"/>
    <mergeCell ref="E297:F297"/>
    <mergeCell ref="G297:H297"/>
    <mergeCell ref="I297:K297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299:AO299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J304:K304"/>
    <mergeCell ref="L304:M304"/>
    <mergeCell ref="AA304:AB304"/>
    <mergeCell ref="AC304:AD304"/>
    <mergeCell ref="AM304:AO304"/>
    <mergeCell ref="L303:N303"/>
    <mergeCell ref="O303:P303"/>
    <mergeCell ref="Q303:R303"/>
    <mergeCell ref="S306:Z306"/>
    <mergeCell ref="AA306:AE306"/>
    <mergeCell ref="AF306:AH306"/>
    <mergeCell ref="AJ306:AO306"/>
    <mergeCell ref="AF308:AH308"/>
    <mergeCell ref="AJ308:AO308"/>
    <mergeCell ref="A305:G305"/>
    <mergeCell ref="H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O307:P307"/>
    <mergeCell ref="Q307:R307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O309:P309"/>
    <mergeCell ref="Q309:R309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AJ310:AO310"/>
    <mergeCell ref="L310:N310"/>
    <mergeCell ref="O310:P310"/>
    <mergeCell ref="Q310:R310"/>
    <mergeCell ref="S310:Z310"/>
    <mergeCell ref="AA310:AE310"/>
    <mergeCell ref="AF310:AH310"/>
    <mergeCell ref="J311:K311"/>
    <mergeCell ref="L311:M311"/>
    <mergeCell ref="AA311:AB311"/>
    <mergeCell ref="AC311:AD311"/>
    <mergeCell ref="AM311:AO311"/>
    <mergeCell ref="A310:B310"/>
    <mergeCell ref="C310:D310"/>
    <mergeCell ref="E310:F310"/>
    <mergeCell ref="G310:H310"/>
    <mergeCell ref="I310:K310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9"/>
  <sheetViews>
    <sheetView showGridLines="0" workbookViewId="0">
      <selection activeCell="Y17" sqref="Y17:AA17"/>
    </sheetView>
  </sheetViews>
  <sheetFormatPr baseColWidth="10" defaultRowHeight="15" x14ac:dyDescent="0.25"/>
  <cols>
    <col min="1" max="1" width="23.28515625" style="367" customWidth="1"/>
    <col min="2" max="2" width="3.42578125" style="370" customWidth="1"/>
    <col min="3" max="4" width="5" style="370" bestFit="1" customWidth="1"/>
    <col min="5" max="11" width="3.42578125" style="370" customWidth="1"/>
    <col min="12" max="12" width="3.42578125" style="367" customWidth="1"/>
    <col min="13" max="13" width="2.7109375" style="389" customWidth="1"/>
    <col min="14" max="18" width="2.7109375" style="374" customWidth="1"/>
    <col min="19" max="19" width="2.85546875" style="374" customWidth="1"/>
    <col min="20" max="22" width="2.7109375" style="374" customWidth="1"/>
    <col min="23" max="23" width="2.42578125" style="374" customWidth="1"/>
    <col min="24" max="24" width="0.28515625" style="374" customWidth="1"/>
    <col min="25" max="25" width="1" style="374" customWidth="1"/>
    <col min="26" max="26" width="1.7109375" style="374" customWidth="1"/>
    <col min="27" max="39" width="2.7109375" style="374" customWidth="1"/>
    <col min="40" max="40" width="2.42578125" style="374" customWidth="1"/>
    <col min="41" max="41" width="0.28515625" style="374" customWidth="1"/>
    <col min="42" max="42" width="1.85546875" style="374" customWidth="1"/>
    <col min="43" max="43" width="0.7109375" style="374" customWidth="1"/>
    <col min="44" max="47" width="2.7109375" style="374" customWidth="1"/>
    <col min="48" max="48" width="3.28515625" style="374" customWidth="1"/>
    <col min="49" max="49" width="3.140625" style="374" customWidth="1"/>
    <col min="50" max="51" width="2.7109375" style="374" customWidth="1"/>
    <col min="52" max="52" width="0.85546875" style="374" customWidth="1"/>
    <col min="53" max="53" width="0.7109375" style="374" customWidth="1"/>
    <col min="54" max="54" width="1" style="374" customWidth="1"/>
    <col min="55" max="55" width="21.5703125" style="374" bestFit="1" customWidth="1"/>
    <col min="56" max="56" width="16.85546875" style="374" bestFit="1" customWidth="1"/>
    <col min="57" max="57" width="17" style="374" bestFit="1" customWidth="1"/>
    <col min="58" max="58" width="18" style="374" bestFit="1" customWidth="1"/>
    <col min="59" max="59" width="17.42578125" style="374" bestFit="1" customWidth="1"/>
    <col min="60" max="60" width="18.5703125" style="374" bestFit="1" customWidth="1"/>
    <col min="61" max="61" width="18" style="374" bestFit="1" customWidth="1"/>
    <col min="62" max="62" width="17.42578125" style="374" bestFit="1" customWidth="1"/>
    <col min="63" max="63" width="16.85546875" style="374" bestFit="1" customWidth="1"/>
    <col min="64" max="64" width="18" style="374" bestFit="1" customWidth="1"/>
    <col min="65" max="65" width="16.85546875" style="374" bestFit="1" customWidth="1"/>
    <col min="66" max="66" width="16.42578125" style="374" bestFit="1" customWidth="1"/>
    <col min="67" max="67" width="16" style="374" bestFit="1" customWidth="1"/>
    <col min="68" max="68" width="0.5703125" style="374" customWidth="1"/>
    <col min="69" max="16384" width="11.42578125" style="374"/>
  </cols>
  <sheetData>
    <row r="1" spans="1:68" ht="4.1500000000000004" customHeight="1" x14ac:dyDescent="0.25"/>
    <row r="2" spans="1:68" ht="4.1500000000000004" customHeight="1" x14ac:dyDescent="0.25">
      <c r="N2" s="1009"/>
      <c r="O2" s="1009"/>
      <c r="P2" s="1009"/>
      <c r="Q2" s="1009"/>
      <c r="R2" s="1009"/>
      <c r="S2" s="1009"/>
      <c r="T2" s="1009"/>
      <c r="U2" s="1009"/>
      <c r="V2" s="1009"/>
      <c r="W2" s="1009"/>
    </row>
    <row r="3" spans="1:68" ht="17.25" customHeight="1" x14ac:dyDescent="0.25">
      <c r="N3" s="1009"/>
      <c r="O3" s="1009"/>
      <c r="P3" s="1009"/>
      <c r="Q3" s="1009"/>
      <c r="R3" s="1009"/>
      <c r="S3" s="1009"/>
      <c r="T3" s="1009"/>
      <c r="U3" s="1009"/>
      <c r="V3" s="1009"/>
      <c r="W3" s="1009"/>
      <c r="Z3" s="1176" t="s">
        <v>448</v>
      </c>
      <c r="AA3" s="1009"/>
      <c r="AB3" s="1009"/>
      <c r="AC3" s="1009"/>
      <c r="AD3" s="1009"/>
      <c r="AE3" s="1009"/>
      <c r="AF3" s="1009"/>
      <c r="AG3" s="1009"/>
      <c r="AH3" s="1009"/>
      <c r="AI3" s="1009"/>
      <c r="AJ3" s="1009"/>
      <c r="AK3" s="1009"/>
      <c r="AL3" s="1009"/>
      <c r="AM3" s="1009"/>
      <c r="AN3" s="1009"/>
      <c r="AQ3" s="1087" t="s">
        <v>270</v>
      </c>
      <c r="AR3" s="1009"/>
      <c r="AS3" s="1009"/>
      <c r="AT3" s="1009"/>
      <c r="AU3" s="1009"/>
      <c r="AV3" s="1009"/>
      <c r="AW3" s="1009"/>
      <c r="AX3" s="1009"/>
      <c r="AY3" s="1009"/>
      <c r="AZ3" s="1009"/>
      <c r="BB3" s="1088" t="s">
        <v>450</v>
      </c>
      <c r="BC3" s="1009"/>
      <c r="BD3" s="1009"/>
      <c r="BE3" s="1009"/>
      <c r="BF3" s="1009"/>
      <c r="BH3" s="397"/>
    </row>
    <row r="4" spans="1:68" ht="17.25" customHeight="1" x14ac:dyDescent="0.25">
      <c r="N4" s="1009"/>
      <c r="O4" s="1009"/>
      <c r="P4" s="1009"/>
      <c r="Q4" s="1009"/>
      <c r="R4" s="1009"/>
      <c r="S4" s="1009"/>
      <c r="T4" s="1009"/>
      <c r="U4" s="1009"/>
      <c r="V4" s="1009"/>
      <c r="W4" s="1009"/>
      <c r="Z4" s="1009"/>
      <c r="AA4" s="1009"/>
      <c r="AB4" s="1009"/>
      <c r="AC4" s="1009"/>
      <c r="AD4" s="1009"/>
      <c r="AE4" s="1009"/>
      <c r="AF4" s="1009"/>
      <c r="AG4" s="1009"/>
      <c r="AH4" s="1009"/>
      <c r="AI4" s="1009"/>
      <c r="AJ4" s="1009"/>
      <c r="AK4" s="1009"/>
      <c r="AL4" s="1009"/>
      <c r="AM4" s="1009"/>
      <c r="AN4" s="1009"/>
      <c r="BH4" s="397"/>
    </row>
    <row r="5" spans="1:68" ht="17.25" customHeight="1" x14ac:dyDescent="0.25"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Z5" s="1009"/>
      <c r="AA5" s="1009"/>
      <c r="AB5" s="1009"/>
      <c r="AC5" s="1009"/>
      <c r="AD5" s="1009"/>
      <c r="AE5" s="1009"/>
      <c r="AF5" s="1009"/>
      <c r="AG5" s="1009"/>
      <c r="AH5" s="1009"/>
      <c r="AI5" s="1009"/>
      <c r="AJ5" s="1009"/>
      <c r="AK5" s="1009"/>
      <c r="AL5" s="1009"/>
      <c r="AM5" s="1009"/>
      <c r="AN5" s="1009"/>
      <c r="AQ5" s="1077" t="s">
        <v>271</v>
      </c>
      <c r="AR5" s="1009"/>
      <c r="AS5" s="1009"/>
      <c r="AT5" s="1009"/>
      <c r="AU5" s="1009"/>
      <c r="AV5" s="1009"/>
      <c r="AW5" s="1009"/>
      <c r="AX5" s="1009"/>
      <c r="AY5" s="1009"/>
      <c r="AZ5" s="1009"/>
      <c r="BB5" s="1078" t="s">
        <v>272</v>
      </c>
      <c r="BC5" s="1009"/>
      <c r="BD5" s="1009"/>
      <c r="BE5" s="1009"/>
      <c r="BF5" s="1009"/>
      <c r="BH5" s="397"/>
    </row>
    <row r="6" spans="1:68" ht="17.25" customHeight="1" x14ac:dyDescent="0.25">
      <c r="N6" s="1009"/>
      <c r="O6" s="1009"/>
      <c r="P6" s="1009"/>
      <c r="Q6" s="1009"/>
      <c r="R6" s="1009"/>
      <c r="S6" s="1009"/>
      <c r="T6" s="1009"/>
      <c r="U6" s="1009"/>
      <c r="V6" s="1009"/>
      <c r="W6" s="1009"/>
      <c r="AQ6" s="1009"/>
      <c r="AR6" s="1009"/>
      <c r="AS6" s="1009"/>
      <c r="AT6" s="1009"/>
      <c r="AU6" s="1009"/>
      <c r="AV6" s="1009"/>
      <c r="AW6" s="1009"/>
      <c r="AX6" s="1009"/>
      <c r="AY6" s="1009"/>
      <c r="AZ6" s="1009"/>
      <c r="BB6" s="1009"/>
      <c r="BC6" s="1009"/>
      <c r="BD6" s="1009"/>
      <c r="BE6" s="1009"/>
      <c r="BF6" s="1009"/>
      <c r="BH6" s="397"/>
    </row>
    <row r="7" spans="1:68" ht="17.25" customHeight="1" x14ac:dyDescent="0.25">
      <c r="AQ7" s="1009"/>
      <c r="AR7" s="1009"/>
      <c r="AS7" s="1009"/>
      <c r="AT7" s="1009"/>
      <c r="AU7" s="1009"/>
      <c r="AV7" s="1009"/>
      <c r="AW7" s="1009"/>
      <c r="AX7" s="1009"/>
      <c r="AY7" s="1009"/>
      <c r="AZ7" s="1009"/>
      <c r="BB7" s="1009"/>
      <c r="BC7" s="1009"/>
      <c r="BD7" s="1009"/>
      <c r="BE7" s="1009"/>
      <c r="BF7" s="1009"/>
      <c r="BH7" s="397"/>
    </row>
    <row r="8" spans="1:68" ht="17.25" customHeight="1" x14ac:dyDescent="0.25">
      <c r="BH8" s="397"/>
    </row>
    <row r="9" spans="1:68" ht="14.1" customHeight="1" x14ac:dyDescent="0.25">
      <c r="AQ9" s="1077" t="s">
        <v>273</v>
      </c>
      <c r="AR9" s="1009"/>
      <c r="AS9" s="1009"/>
      <c r="AT9" s="1009"/>
      <c r="AU9" s="1009"/>
      <c r="AV9" s="1009"/>
      <c r="AW9" s="1009"/>
      <c r="AX9" s="1009"/>
      <c r="AY9" s="1009"/>
      <c r="AZ9" s="1009"/>
      <c r="BB9" s="1078" t="s">
        <v>458</v>
      </c>
      <c r="BC9" s="1009"/>
      <c r="BD9" s="1009"/>
      <c r="BE9" s="1009"/>
      <c r="BF9" s="1009"/>
    </row>
    <row r="10" spans="1:68" ht="0" hidden="1" customHeight="1" x14ac:dyDescent="0.25"/>
    <row r="11" spans="1:68" ht="19.899999999999999" customHeight="1" x14ac:dyDescent="0.25">
      <c r="BC11" s="411">
        <f>+BC14+BC15</f>
        <v>453718942489</v>
      </c>
      <c r="BD11" s="411">
        <f t="shared" ref="BD11:BP11" si="0">+BD14+BD15</f>
        <v>400888492802.56</v>
      </c>
      <c r="BE11" s="411">
        <f t="shared" si="0"/>
        <v>52830449686.440002</v>
      </c>
      <c r="BF11" s="411">
        <f t="shared" si="0"/>
        <v>19120420000</v>
      </c>
      <c r="BG11" s="411">
        <f t="shared" si="0"/>
        <v>303278712027.29999</v>
      </c>
      <c r="BH11" s="411">
        <f t="shared" si="0"/>
        <v>97609780775.259995</v>
      </c>
      <c r="BI11" s="411">
        <f t="shared" si="0"/>
        <v>166662257040.22998</v>
      </c>
      <c r="BJ11" s="411">
        <f t="shared" si="0"/>
        <v>136616454987.07001</v>
      </c>
      <c r="BK11" s="411">
        <f t="shared" si="0"/>
        <v>166436181943.22998</v>
      </c>
      <c r="BL11" s="411">
        <f t="shared" si="0"/>
        <v>226075097</v>
      </c>
      <c r="BM11" s="411">
        <f t="shared" si="0"/>
        <v>163100547897.22998</v>
      </c>
      <c r="BN11" s="411">
        <f t="shared" si="0"/>
        <v>3335634046</v>
      </c>
      <c r="BO11" s="411">
        <f t="shared" si="0"/>
        <v>187196712</v>
      </c>
      <c r="BP11" s="411">
        <f t="shared" si="0"/>
        <v>0</v>
      </c>
    </row>
    <row r="12" spans="1:68" ht="0" hidden="1" customHeight="1" x14ac:dyDescent="0.25"/>
    <row r="13" spans="1:68" ht="8.65" customHeight="1" x14ac:dyDescent="0.25">
      <c r="BC13" s="412"/>
      <c r="BD13" s="412"/>
      <c r="BE13" s="412"/>
      <c r="BF13" s="412"/>
      <c r="BG13" s="412"/>
      <c r="BH13" s="412"/>
      <c r="BI13" s="412"/>
      <c r="BJ13" s="412"/>
      <c r="BK13" s="412"/>
      <c r="BL13" s="412"/>
      <c r="BM13" s="412"/>
      <c r="BN13" s="412"/>
      <c r="BO13" s="412"/>
      <c r="BP13" s="412"/>
    </row>
    <row r="14" spans="1:68" x14ac:dyDescent="0.25">
      <c r="N14" s="1080" t="s">
        <v>274</v>
      </c>
      <c r="O14" s="1068"/>
      <c r="P14" s="1068"/>
      <c r="Q14" s="1068"/>
      <c r="R14" s="1069"/>
      <c r="S14" s="1081" t="s">
        <v>449</v>
      </c>
      <c r="T14" s="1068"/>
      <c r="U14" s="1069"/>
      <c r="V14" s="1080" t="s">
        <v>275</v>
      </c>
      <c r="W14" s="1068"/>
      <c r="X14" s="1068"/>
      <c r="Y14" s="1068"/>
      <c r="Z14" s="1068"/>
      <c r="AA14" s="1068"/>
      <c r="AB14" s="1068"/>
      <c r="AC14" s="1069"/>
      <c r="AD14" s="1082" t="s">
        <v>276</v>
      </c>
      <c r="AE14" s="1068"/>
      <c r="AF14" s="1068"/>
      <c r="AG14" s="1068"/>
      <c r="AH14" s="1068"/>
      <c r="AI14" s="1068"/>
      <c r="AJ14" s="1069"/>
      <c r="AK14" s="1080" t="s">
        <v>277</v>
      </c>
      <c r="AL14" s="1068"/>
      <c r="AM14" s="1068"/>
      <c r="AN14" s="1068"/>
      <c r="AO14" s="1068"/>
      <c r="AP14" s="1068"/>
      <c r="AQ14" s="1069"/>
      <c r="AR14" s="1082" t="s">
        <v>459</v>
      </c>
      <c r="AS14" s="1068"/>
      <c r="AT14" s="1068"/>
      <c r="AU14" s="1068"/>
      <c r="AV14" s="1068"/>
      <c r="AW14" s="1069"/>
      <c r="AX14" s="398" t="s">
        <v>268</v>
      </c>
      <c r="AY14" s="398" t="s">
        <v>268</v>
      </c>
      <c r="AZ14" s="1008" t="s">
        <v>268</v>
      </c>
      <c r="BA14" s="1009"/>
      <c r="BB14" s="1009"/>
      <c r="BC14" s="413">
        <f>+BC150+BC151+BC152</f>
        <v>21815325822</v>
      </c>
      <c r="BD14" s="413">
        <f t="shared" ref="BD14:BP14" si="1">+BD150+BD151+BD152</f>
        <v>17166004924</v>
      </c>
      <c r="BE14" s="413">
        <f t="shared" si="1"/>
        <v>4649320898</v>
      </c>
      <c r="BF14" s="413">
        <f t="shared" si="1"/>
        <v>19120420000</v>
      </c>
      <c r="BG14" s="413">
        <f t="shared" si="1"/>
        <v>13744340221</v>
      </c>
      <c r="BH14" s="413">
        <f t="shared" si="1"/>
        <v>3421664703</v>
      </c>
      <c r="BI14" s="413">
        <f t="shared" si="1"/>
        <v>2393342290</v>
      </c>
      <c r="BJ14" s="413">
        <f t="shared" si="1"/>
        <v>11350997931</v>
      </c>
      <c r="BK14" s="413">
        <f t="shared" si="1"/>
        <v>2272720068</v>
      </c>
      <c r="BL14" s="413">
        <f t="shared" si="1"/>
        <v>120622222</v>
      </c>
      <c r="BM14" s="413">
        <f t="shared" si="1"/>
        <v>2267749068</v>
      </c>
      <c r="BN14" s="413">
        <f t="shared" si="1"/>
        <v>4971000</v>
      </c>
      <c r="BO14" s="413">
        <f t="shared" si="1"/>
        <v>1718802</v>
      </c>
      <c r="BP14" s="413">
        <f t="shared" si="1"/>
        <v>0</v>
      </c>
    </row>
    <row r="15" spans="1:68" x14ac:dyDescent="0.25">
      <c r="N15" s="1072" t="s">
        <v>278</v>
      </c>
      <c r="O15" s="1068"/>
      <c r="P15" s="1068"/>
      <c r="Q15" s="1068"/>
      <c r="R15" s="1068"/>
      <c r="S15" s="1069"/>
      <c r="T15" s="1067" t="s">
        <v>272</v>
      </c>
      <c r="U15" s="1068"/>
      <c r="V15" s="1068"/>
      <c r="W15" s="1068"/>
      <c r="X15" s="1068"/>
      <c r="Y15" s="1068"/>
      <c r="Z15" s="1068"/>
      <c r="AA15" s="1068"/>
      <c r="AB15" s="1068"/>
      <c r="AC15" s="1068"/>
      <c r="AD15" s="1068"/>
      <c r="AE15" s="1068"/>
      <c r="AF15" s="1068"/>
      <c r="AG15" s="1068"/>
      <c r="AH15" s="1068"/>
      <c r="AI15" s="1068"/>
      <c r="AJ15" s="1068"/>
      <c r="AK15" s="1068"/>
      <c r="AL15" s="1068"/>
      <c r="AM15" s="1068"/>
      <c r="AN15" s="1068"/>
      <c r="AO15" s="1068"/>
      <c r="AP15" s="1068"/>
      <c r="AQ15" s="1068"/>
      <c r="AR15" s="1068"/>
      <c r="AS15" s="1068"/>
      <c r="AT15" s="1069"/>
      <c r="AU15" s="399" t="s">
        <v>268</v>
      </c>
      <c r="AV15" s="399" t="s">
        <v>268</v>
      </c>
      <c r="AW15" s="399" t="s">
        <v>268</v>
      </c>
      <c r="AX15" s="399" t="s">
        <v>268</v>
      </c>
      <c r="AY15" s="399" t="s">
        <v>268</v>
      </c>
      <c r="AZ15" s="1070" t="s">
        <v>268</v>
      </c>
      <c r="BA15" s="1071"/>
      <c r="BB15" s="1071"/>
      <c r="BC15" s="413">
        <f>+BC21+BC58+BC128+BC129+BC130</f>
        <v>431903616667</v>
      </c>
      <c r="BD15" s="413">
        <f t="shared" ref="BD15:BP15" si="2">+BD21+BD58+BD128+BD129+BD130</f>
        <v>383722487878.56</v>
      </c>
      <c r="BE15" s="413">
        <f t="shared" si="2"/>
        <v>48181128788.440002</v>
      </c>
      <c r="BF15" s="413">
        <f t="shared" si="2"/>
        <v>0</v>
      </c>
      <c r="BG15" s="413">
        <f t="shared" si="2"/>
        <v>289534371806.29999</v>
      </c>
      <c r="BH15" s="413">
        <f t="shared" si="2"/>
        <v>94188116072.259995</v>
      </c>
      <c r="BI15" s="413">
        <f t="shared" si="2"/>
        <v>164268914750.22998</v>
      </c>
      <c r="BJ15" s="413">
        <f t="shared" si="2"/>
        <v>125265457056.07001</v>
      </c>
      <c r="BK15" s="413">
        <f t="shared" si="2"/>
        <v>164163461875.22998</v>
      </c>
      <c r="BL15" s="413">
        <f t="shared" si="2"/>
        <v>105452875</v>
      </c>
      <c r="BM15" s="413">
        <f t="shared" si="2"/>
        <v>160832798829.22998</v>
      </c>
      <c r="BN15" s="413">
        <f t="shared" si="2"/>
        <v>3330663046</v>
      </c>
      <c r="BO15" s="413">
        <f t="shared" si="2"/>
        <v>185477910</v>
      </c>
      <c r="BP15" s="413">
        <f t="shared" si="2"/>
        <v>0</v>
      </c>
    </row>
    <row r="16" spans="1:68" ht="15" customHeight="1" x14ac:dyDescent="0.25">
      <c r="A16" s="367">
        <v>1</v>
      </c>
      <c r="B16" s="370">
        <f>+A16+1</f>
        <v>2</v>
      </c>
      <c r="C16" s="370">
        <f t="shared" ref="C16:BN16" si="3">+B16+1</f>
        <v>3</v>
      </c>
      <c r="D16" s="370">
        <f t="shared" si="3"/>
        <v>4</v>
      </c>
      <c r="E16" s="370">
        <f t="shared" si="3"/>
        <v>5</v>
      </c>
      <c r="F16" s="370">
        <f t="shared" si="3"/>
        <v>6</v>
      </c>
      <c r="G16" s="370">
        <f t="shared" si="3"/>
        <v>7</v>
      </c>
      <c r="H16" s="370">
        <f t="shared" si="3"/>
        <v>8</v>
      </c>
      <c r="I16" s="370">
        <f t="shared" si="3"/>
        <v>9</v>
      </c>
      <c r="J16" s="370">
        <f t="shared" si="3"/>
        <v>10</v>
      </c>
      <c r="K16" s="370">
        <f t="shared" si="3"/>
        <v>11</v>
      </c>
      <c r="L16" s="370">
        <f t="shared" si="3"/>
        <v>12</v>
      </c>
      <c r="M16" s="370">
        <f t="shared" si="3"/>
        <v>13</v>
      </c>
      <c r="N16" s="370">
        <f t="shared" si="3"/>
        <v>14</v>
      </c>
      <c r="O16" s="370">
        <f t="shared" si="3"/>
        <v>15</v>
      </c>
      <c r="P16" s="370">
        <f t="shared" si="3"/>
        <v>16</v>
      </c>
      <c r="Q16" s="370">
        <f t="shared" si="3"/>
        <v>17</v>
      </c>
      <c r="R16" s="370">
        <f t="shared" si="3"/>
        <v>18</v>
      </c>
      <c r="S16" s="370">
        <f t="shared" si="3"/>
        <v>19</v>
      </c>
      <c r="T16" s="370">
        <f t="shared" si="3"/>
        <v>20</v>
      </c>
      <c r="U16" s="370">
        <f t="shared" si="3"/>
        <v>21</v>
      </c>
      <c r="V16" s="370">
        <f t="shared" si="3"/>
        <v>22</v>
      </c>
      <c r="W16" s="370">
        <f t="shared" si="3"/>
        <v>23</v>
      </c>
      <c r="X16" s="370">
        <f t="shared" si="3"/>
        <v>24</v>
      </c>
      <c r="Y16" s="370">
        <f t="shared" si="3"/>
        <v>25</v>
      </c>
      <c r="Z16" s="370">
        <f t="shared" si="3"/>
        <v>26</v>
      </c>
      <c r="AA16" s="370">
        <f t="shared" si="3"/>
        <v>27</v>
      </c>
      <c r="AB16" s="370">
        <f t="shared" si="3"/>
        <v>28</v>
      </c>
      <c r="AC16" s="370">
        <f t="shared" si="3"/>
        <v>29</v>
      </c>
      <c r="AD16" s="370">
        <f t="shared" si="3"/>
        <v>30</v>
      </c>
      <c r="AE16" s="370">
        <f t="shared" si="3"/>
        <v>31</v>
      </c>
      <c r="AF16" s="370">
        <f t="shared" si="3"/>
        <v>32</v>
      </c>
      <c r="AG16" s="370">
        <f t="shared" si="3"/>
        <v>33</v>
      </c>
      <c r="AH16" s="370">
        <f t="shared" si="3"/>
        <v>34</v>
      </c>
      <c r="AI16" s="370">
        <f t="shared" si="3"/>
        <v>35</v>
      </c>
      <c r="AJ16" s="370">
        <f t="shared" si="3"/>
        <v>36</v>
      </c>
      <c r="AK16" s="370">
        <f t="shared" si="3"/>
        <v>37</v>
      </c>
      <c r="AL16" s="370">
        <f t="shared" si="3"/>
        <v>38</v>
      </c>
      <c r="AM16" s="370">
        <f t="shared" si="3"/>
        <v>39</v>
      </c>
      <c r="AN16" s="370">
        <f t="shared" si="3"/>
        <v>40</v>
      </c>
      <c r="AO16" s="370">
        <f t="shared" si="3"/>
        <v>41</v>
      </c>
      <c r="AP16" s="370">
        <f t="shared" si="3"/>
        <v>42</v>
      </c>
      <c r="AQ16" s="370">
        <f t="shared" si="3"/>
        <v>43</v>
      </c>
      <c r="AR16" s="370">
        <f t="shared" si="3"/>
        <v>44</v>
      </c>
      <c r="AS16" s="370">
        <f t="shared" si="3"/>
        <v>45</v>
      </c>
      <c r="AT16" s="370">
        <f t="shared" si="3"/>
        <v>46</v>
      </c>
      <c r="AU16" s="370">
        <f t="shared" si="3"/>
        <v>47</v>
      </c>
      <c r="AV16" s="370">
        <f t="shared" si="3"/>
        <v>48</v>
      </c>
      <c r="AW16" s="370">
        <f t="shared" si="3"/>
        <v>49</v>
      </c>
      <c r="AX16" s="370">
        <f t="shared" si="3"/>
        <v>50</v>
      </c>
      <c r="AY16" s="370">
        <f t="shared" si="3"/>
        <v>51</v>
      </c>
      <c r="AZ16" s="370">
        <f t="shared" si="3"/>
        <v>52</v>
      </c>
      <c r="BA16" s="370">
        <f t="shared" si="3"/>
        <v>53</v>
      </c>
      <c r="BB16" s="370">
        <f t="shared" si="3"/>
        <v>54</v>
      </c>
      <c r="BC16" s="370">
        <f t="shared" si="3"/>
        <v>55</v>
      </c>
      <c r="BD16" s="370">
        <f t="shared" si="3"/>
        <v>56</v>
      </c>
      <c r="BE16" s="370">
        <f t="shared" si="3"/>
        <v>57</v>
      </c>
      <c r="BF16" s="370">
        <f t="shared" si="3"/>
        <v>58</v>
      </c>
      <c r="BG16" s="370">
        <f t="shared" si="3"/>
        <v>59</v>
      </c>
      <c r="BH16" s="370">
        <f t="shared" si="3"/>
        <v>60</v>
      </c>
      <c r="BI16" s="370">
        <f t="shared" si="3"/>
        <v>61</v>
      </c>
      <c r="BJ16" s="370">
        <f t="shared" si="3"/>
        <v>62</v>
      </c>
      <c r="BK16" s="370">
        <f t="shared" si="3"/>
        <v>63</v>
      </c>
      <c r="BL16" s="370">
        <f t="shared" si="3"/>
        <v>64</v>
      </c>
      <c r="BM16" s="370">
        <f t="shared" si="3"/>
        <v>65</v>
      </c>
      <c r="BN16" s="370">
        <f t="shared" si="3"/>
        <v>66</v>
      </c>
      <c r="BO16" s="370">
        <f>+BN16+1</f>
        <v>67</v>
      </c>
    </row>
    <row r="17" spans="1:67" ht="45" customHeight="1" x14ac:dyDescent="0.25">
      <c r="A17" s="396" t="s">
        <v>457</v>
      </c>
      <c r="B17" s="394"/>
      <c r="N17" s="1094" t="s">
        <v>279</v>
      </c>
      <c r="O17" s="1069"/>
      <c r="P17" s="1095" t="s">
        <v>280</v>
      </c>
      <c r="Q17" s="1069"/>
      <c r="R17" s="1094" t="s">
        <v>281</v>
      </c>
      <c r="S17" s="1069"/>
      <c r="T17" s="1094" t="s">
        <v>282</v>
      </c>
      <c r="U17" s="1069"/>
      <c r="V17" s="1094" t="s">
        <v>283</v>
      </c>
      <c r="W17" s="1068"/>
      <c r="X17" s="1069"/>
      <c r="Y17" s="1094" t="s">
        <v>284</v>
      </c>
      <c r="Z17" s="1068"/>
      <c r="AA17" s="1069"/>
      <c r="AB17" s="1094" t="s">
        <v>285</v>
      </c>
      <c r="AC17" s="1069"/>
      <c r="AD17" s="1094" t="s">
        <v>286</v>
      </c>
      <c r="AE17" s="1069"/>
      <c r="AF17" s="1094" t="s">
        <v>287</v>
      </c>
      <c r="AG17" s="1068"/>
      <c r="AH17" s="1068"/>
      <c r="AI17" s="1068"/>
      <c r="AJ17" s="1068"/>
      <c r="AK17" s="1068"/>
      <c r="AL17" s="1068"/>
      <c r="AM17" s="1069"/>
      <c r="AN17" s="1094" t="s">
        <v>288</v>
      </c>
      <c r="AO17" s="1068"/>
      <c r="AP17" s="1068"/>
      <c r="AQ17" s="1068"/>
      <c r="AR17" s="1069"/>
      <c r="AS17" s="1094" t="s">
        <v>289</v>
      </c>
      <c r="AT17" s="1068"/>
      <c r="AU17" s="1069"/>
      <c r="AV17" s="395" t="s">
        <v>290</v>
      </c>
      <c r="AW17" s="1094" t="s">
        <v>291</v>
      </c>
      <c r="AX17" s="1068"/>
      <c r="AY17" s="1068"/>
      <c r="AZ17" s="1068"/>
      <c r="BA17" s="1068"/>
      <c r="BB17" s="1069"/>
      <c r="BC17" s="395" t="s">
        <v>292</v>
      </c>
      <c r="BD17" s="395" t="s">
        <v>293</v>
      </c>
      <c r="BE17" s="395" t="s">
        <v>294</v>
      </c>
      <c r="BF17" s="395" t="s">
        <v>295</v>
      </c>
      <c r="BG17" s="395" t="s">
        <v>296</v>
      </c>
      <c r="BH17" s="395" t="s">
        <v>297</v>
      </c>
      <c r="BI17" s="395" t="s">
        <v>298</v>
      </c>
      <c r="BJ17" s="395" t="s">
        <v>299</v>
      </c>
      <c r="BK17" s="395" t="s">
        <v>300</v>
      </c>
      <c r="BL17" s="395" t="s">
        <v>301</v>
      </c>
      <c r="BM17" s="395" t="s">
        <v>302</v>
      </c>
      <c r="BN17" s="395" t="s">
        <v>303</v>
      </c>
      <c r="BO17" s="395" t="s">
        <v>304</v>
      </c>
    </row>
    <row r="18" spans="1:67" s="367" customFormat="1" ht="15.6" customHeight="1" x14ac:dyDescent="0.25">
      <c r="B18" s="370"/>
      <c r="C18" s="370"/>
      <c r="D18" s="370"/>
      <c r="E18" s="370"/>
      <c r="F18" s="370"/>
      <c r="G18" s="370"/>
      <c r="H18" s="370"/>
      <c r="I18" s="370"/>
      <c r="J18" s="370"/>
      <c r="K18" s="370"/>
      <c r="M18" s="389"/>
      <c r="N18" s="1089" t="s">
        <v>34</v>
      </c>
      <c r="O18" s="1120"/>
      <c r="P18" s="1089"/>
      <c r="Q18" s="1120"/>
      <c r="R18" s="1089"/>
      <c r="S18" s="1120"/>
      <c r="T18" s="1089"/>
      <c r="U18" s="1120"/>
      <c r="V18" s="1243"/>
      <c r="W18" s="1244"/>
      <c r="X18" s="1244"/>
      <c r="Y18" s="1243"/>
      <c r="Z18" s="1244"/>
      <c r="AA18" s="1244"/>
      <c r="AB18" s="1089"/>
      <c r="AC18" s="1120"/>
      <c r="AD18" s="1089"/>
      <c r="AE18" s="1120"/>
      <c r="AF18" s="1096" t="s">
        <v>24</v>
      </c>
      <c r="AG18" s="1120"/>
      <c r="AH18" s="1120"/>
      <c r="AI18" s="1120"/>
      <c r="AJ18" s="1120"/>
      <c r="AK18" s="1120"/>
      <c r="AL18" s="1120"/>
      <c r="AM18" s="1120"/>
      <c r="AN18" s="1089" t="s">
        <v>305</v>
      </c>
      <c r="AO18" s="1120"/>
      <c r="AP18" s="1120"/>
      <c r="AQ18" s="1120"/>
      <c r="AR18" s="1120"/>
      <c r="AS18" s="1089" t="s">
        <v>306</v>
      </c>
      <c r="AT18" s="1120"/>
      <c r="AU18" s="1120"/>
      <c r="AV18" s="360" t="s">
        <v>85</v>
      </c>
      <c r="AW18" s="1090" t="s">
        <v>307</v>
      </c>
      <c r="AX18" s="1120"/>
      <c r="AY18" s="1120"/>
      <c r="AZ18" s="1120"/>
      <c r="BA18" s="1120"/>
      <c r="BB18" s="1120"/>
      <c r="BC18" s="361" t="s">
        <v>460</v>
      </c>
      <c r="BD18" s="361" t="s">
        <v>461</v>
      </c>
      <c r="BE18" s="361" t="s">
        <v>462</v>
      </c>
      <c r="BF18" s="361" t="s">
        <v>463</v>
      </c>
      <c r="BG18" s="361" t="s">
        <v>464</v>
      </c>
      <c r="BH18" s="361" t="s">
        <v>465</v>
      </c>
      <c r="BI18" s="361" t="s">
        <v>466</v>
      </c>
      <c r="BJ18" s="361" t="s">
        <v>467</v>
      </c>
      <c r="BK18" s="361" t="s">
        <v>468</v>
      </c>
      <c r="BL18" s="361" t="s">
        <v>469</v>
      </c>
      <c r="BM18" s="361" t="s">
        <v>470</v>
      </c>
      <c r="BN18" s="361" t="s">
        <v>471</v>
      </c>
      <c r="BO18" s="361" t="s">
        <v>472</v>
      </c>
    </row>
    <row r="19" spans="1:67" s="367" customFormat="1" x14ac:dyDescent="0.25">
      <c r="B19" s="370"/>
      <c r="C19" s="370"/>
      <c r="D19" s="370"/>
      <c r="E19" s="370"/>
      <c r="F19" s="370"/>
      <c r="G19" s="370"/>
      <c r="H19" s="370"/>
      <c r="I19" s="370"/>
      <c r="J19" s="370"/>
      <c r="K19" s="370"/>
      <c r="M19" s="389"/>
      <c r="N19" s="1089" t="s">
        <v>34</v>
      </c>
      <c r="O19" s="1120"/>
      <c r="P19" s="1089"/>
      <c r="Q19" s="1120"/>
      <c r="R19" s="1089"/>
      <c r="S19" s="1120"/>
      <c r="T19" s="1089"/>
      <c r="U19" s="1120"/>
      <c r="V19" s="1089"/>
      <c r="W19" s="1120"/>
      <c r="X19" s="1120"/>
      <c r="Y19" s="1089"/>
      <c r="Z19" s="1120"/>
      <c r="AA19" s="1120"/>
      <c r="AB19" s="1089"/>
      <c r="AC19" s="1120"/>
      <c r="AD19" s="1089"/>
      <c r="AE19" s="1120"/>
      <c r="AF19" s="1096" t="s">
        <v>24</v>
      </c>
      <c r="AG19" s="1120"/>
      <c r="AH19" s="1120"/>
      <c r="AI19" s="1120"/>
      <c r="AJ19" s="1120"/>
      <c r="AK19" s="1120"/>
      <c r="AL19" s="1120"/>
      <c r="AM19" s="1120"/>
      <c r="AN19" s="1089" t="s">
        <v>305</v>
      </c>
      <c r="AO19" s="1120"/>
      <c r="AP19" s="1120"/>
      <c r="AQ19" s="1120"/>
      <c r="AR19" s="1120"/>
      <c r="AS19" s="1089" t="s">
        <v>308</v>
      </c>
      <c r="AT19" s="1120"/>
      <c r="AU19" s="1120"/>
      <c r="AV19" s="360" t="s">
        <v>100</v>
      </c>
      <c r="AW19" s="1090" t="s">
        <v>309</v>
      </c>
      <c r="AX19" s="1120"/>
      <c r="AY19" s="1120"/>
      <c r="AZ19" s="1120"/>
      <c r="BA19" s="1120"/>
      <c r="BB19" s="1120"/>
      <c r="BC19" s="361" t="s">
        <v>473</v>
      </c>
      <c r="BD19" s="362" t="s">
        <v>463</v>
      </c>
      <c r="BE19" s="361" t="s">
        <v>473</v>
      </c>
      <c r="BF19" s="362" t="s">
        <v>463</v>
      </c>
      <c r="BG19" s="362" t="s">
        <v>463</v>
      </c>
      <c r="BH19" s="362" t="s">
        <v>463</v>
      </c>
      <c r="BI19" s="362" t="s">
        <v>463</v>
      </c>
      <c r="BJ19" s="362" t="s">
        <v>463</v>
      </c>
      <c r="BK19" s="362" t="s">
        <v>463</v>
      </c>
      <c r="BL19" s="362" t="s">
        <v>463</v>
      </c>
      <c r="BM19" s="362" t="s">
        <v>463</v>
      </c>
      <c r="BN19" s="362" t="s">
        <v>463</v>
      </c>
      <c r="BO19" s="362" t="s">
        <v>463</v>
      </c>
    </row>
    <row r="20" spans="1:67" s="367" customFormat="1" ht="14.45" customHeight="1" x14ac:dyDescent="0.25"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M20" s="389"/>
      <c r="N20" s="1089" t="s">
        <v>34</v>
      </c>
      <c r="O20" s="1120"/>
      <c r="P20" s="1089"/>
      <c r="Q20" s="1120"/>
      <c r="R20" s="1089"/>
      <c r="S20" s="1120"/>
      <c r="T20" s="1089"/>
      <c r="U20" s="1120"/>
      <c r="V20" s="1089"/>
      <c r="W20" s="1120"/>
      <c r="X20" s="1120"/>
      <c r="Y20" s="1089"/>
      <c r="Z20" s="1120"/>
      <c r="AA20" s="1120"/>
      <c r="AB20" s="1089"/>
      <c r="AC20" s="1120"/>
      <c r="AD20" s="1089"/>
      <c r="AE20" s="1120"/>
      <c r="AF20" s="1096" t="s">
        <v>24</v>
      </c>
      <c r="AG20" s="1120"/>
      <c r="AH20" s="1120"/>
      <c r="AI20" s="1120"/>
      <c r="AJ20" s="1120"/>
      <c r="AK20" s="1120"/>
      <c r="AL20" s="1120"/>
      <c r="AM20" s="1120"/>
      <c r="AN20" s="1089" t="s">
        <v>305</v>
      </c>
      <c r="AO20" s="1120"/>
      <c r="AP20" s="1120"/>
      <c r="AQ20" s="1120"/>
      <c r="AR20" s="1120"/>
      <c r="AS20" s="1089" t="s">
        <v>308</v>
      </c>
      <c r="AT20" s="1120"/>
      <c r="AU20" s="1120"/>
      <c r="AV20" s="360" t="s">
        <v>43</v>
      </c>
      <c r="AW20" s="1090" t="s">
        <v>310</v>
      </c>
      <c r="AX20" s="1120"/>
      <c r="AY20" s="1120"/>
      <c r="AZ20" s="1120"/>
      <c r="BA20" s="1120"/>
      <c r="BB20" s="1120"/>
      <c r="BC20" s="361" t="s">
        <v>474</v>
      </c>
      <c r="BD20" s="361" t="s">
        <v>475</v>
      </c>
      <c r="BE20" s="361" t="s">
        <v>476</v>
      </c>
      <c r="BF20" s="362" t="s">
        <v>463</v>
      </c>
      <c r="BG20" s="361" t="s">
        <v>477</v>
      </c>
      <c r="BH20" s="361" t="s">
        <v>478</v>
      </c>
      <c r="BI20" s="361" t="s">
        <v>479</v>
      </c>
      <c r="BJ20" s="361" t="s">
        <v>480</v>
      </c>
      <c r="BK20" s="361" t="s">
        <v>481</v>
      </c>
      <c r="BL20" s="361" t="s">
        <v>482</v>
      </c>
      <c r="BM20" s="361" t="s">
        <v>481</v>
      </c>
      <c r="BN20" s="362" t="s">
        <v>463</v>
      </c>
      <c r="BO20" s="362" t="s">
        <v>463</v>
      </c>
    </row>
    <row r="21" spans="1:67" s="372" customFormat="1" x14ac:dyDescent="0.25"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M21" s="410"/>
      <c r="N21" s="1226" t="s">
        <v>34</v>
      </c>
      <c r="O21" s="1225"/>
      <c r="P21" s="1226" t="s">
        <v>311</v>
      </c>
      <c r="Q21" s="1225"/>
      <c r="R21" s="1226"/>
      <c r="S21" s="1225"/>
      <c r="T21" s="1226"/>
      <c r="U21" s="1225"/>
      <c r="V21" s="1226"/>
      <c r="W21" s="1225"/>
      <c r="X21" s="1225"/>
      <c r="Y21" s="1226"/>
      <c r="Z21" s="1225"/>
      <c r="AA21" s="1225"/>
      <c r="AB21" s="1226"/>
      <c r="AC21" s="1225"/>
      <c r="AD21" s="1226"/>
      <c r="AE21" s="1225"/>
      <c r="AF21" s="1227" t="s">
        <v>23</v>
      </c>
      <c r="AG21" s="1225"/>
      <c r="AH21" s="1225"/>
      <c r="AI21" s="1225"/>
      <c r="AJ21" s="1225"/>
      <c r="AK21" s="1225"/>
      <c r="AL21" s="1225"/>
      <c r="AM21" s="1225"/>
      <c r="AN21" s="1226" t="s">
        <v>305</v>
      </c>
      <c r="AO21" s="1225"/>
      <c r="AP21" s="1225"/>
      <c r="AQ21" s="1225"/>
      <c r="AR21" s="1225"/>
      <c r="AS21" s="1226" t="s">
        <v>306</v>
      </c>
      <c r="AT21" s="1225"/>
      <c r="AU21" s="1225"/>
      <c r="AV21" s="401" t="s">
        <v>85</v>
      </c>
      <c r="AW21" s="1228" t="s">
        <v>307</v>
      </c>
      <c r="AX21" s="1225"/>
      <c r="AY21" s="1225"/>
      <c r="AZ21" s="1225"/>
      <c r="BA21" s="1225"/>
      <c r="BB21" s="1225"/>
      <c r="BC21" s="400" t="s">
        <v>483</v>
      </c>
      <c r="BD21" s="402" t="s">
        <v>484</v>
      </c>
      <c r="BE21" s="400" t="s">
        <v>485</v>
      </c>
      <c r="BF21" s="402" t="s">
        <v>463</v>
      </c>
      <c r="BG21" s="400" t="s">
        <v>486</v>
      </c>
      <c r="BH21" s="400" t="s">
        <v>487</v>
      </c>
      <c r="BI21" s="400" t="s">
        <v>488</v>
      </c>
      <c r="BJ21" s="400" t="s">
        <v>489</v>
      </c>
      <c r="BK21" s="400" t="s">
        <v>490</v>
      </c>
      <c r="BL21" s="400" t="s">
        <v>491</v>
      </c>
      <c r="BM21" s="400" t="s">
        <v>492</v>
      </c>
      <c r="BN21" s="400" t="s">
        <v>493</v>
      </c>
      <c r="BO21" s="400" t="s">
        <v>494</v>
      </c>
    </row>
    <row r="22" spans="1:67" s="367" customFormat="1" x14ac:dyDescent="0.25">
      <c r="B22" s="370"/>
      <c r="C22" s="370"/>
      <c r="D22" s="370"/>
      <c r="E22" s="370"/>
      <c r="F22" s="370"/>
      <c r="G22" s="370"/>
      <c r="H22" s="370"/>
      <c r="I22" s="370"/>
      <c r="J22" s="370"/>
      <c r="K22" s="370"/>
      <c r="M22" s="389"/>
      <c r="N22" s="1089" t="s">
        <v>34</v>
      </c>
      <c r="O22" s="1120"/>
      <c r="P22" s="1089" t="s">
        <v>311</v>
      </c>
      <c r="Q22" s="1120"/>
      <c r="R22" s="1089" t="s">
        <v>312</v>
      </c>
      <c r="S22" s="1120"/>
      <c r="T22" s="1089"/>
      <c r="U22" s="1120"/>
      <c r="V22" s="1089"/>
      <c r="W22" s="1120"/>
      <c r="X22" s="1120"/>
      <c r="Y22" s="1089"/>
      <c r="Z22" s="1120"/>
      <c r="AA22" s="1120"/>
      <c r="AB22" s="1089"/>
      <c r="AC22" s="1120"/>
      <c r="AD22" s="1089"/>
      <c r="AE22" s="1120"/>
      <c r="AF22" s="1096" t="s">
        <v>23</v>
      </c>
      <c r="AG22" s="1120"/>
      <c r="AH22" s="1120"/>
      <c r="AI22" s="1120"/>
      <c r="AJ22" s="1120"/>
      <c r="AK22" s="1120"/>
      <c r="AL22" s="1120"/>
      <c r="AM22" s="1120"/>
      <c r="AN22" s="1089" t="s">
        <v>305</v>
      </c>
      <c r="AO22" s="1120"/>
      <c r="AP22" s="1120"/>
      <c r="AQ22" s="1120"/>
      <c r="AR22" s="1120"/>
      <c r="AS22" s="1089" t="s">
        <v>306</v>
      </c>
      <c r="AT22" s="1120"/>
      <c r="AU22" s="1120"/>
      <c r="AV22" s="360" t="s">
        <v>85</v>
      </c>
      <c r="AW22" s="1090" t="s">
        <v>307</v>
      </c>
      <c r="AX22" s="1120"/>
      <c r="AY22" s="1120"/>
      <c r="AZ22" s="1120"/>
      <c r="BA22" s="1120"/>
      <c r="BB22" s="1120"/>
      <c r="BC22" s="361" t="s">
        <v>483</v>
      </c>
      <c r="BD22" s="362" t="s">
        <v>484</v>
      </c>
      <c r="BE22" s="361" t="s">
        <v>485</v>
      </c>
      <c r="BF22" s="362" t="s">
        <v>463</v>
      </c>
      <c r="BG22" s="361" t="s">
        <v>486</v>
      </c>
      <c r="BH22" s="361" t="s">
        <v>487</v>
      </c>
      <c r="BI22" s="361" t="s">
        <v>488</v>
      </c>
      <c r="BJ22" s="361" t="s">
        <v>489</v>
      </c>
      <c r="BK22" s="361" t="s">
        <v>490</v>
      </c>
      <c r="BL22" s="361" t="s">
        <v>491</v>
      </c>
      <c r="BM22" s="361" t="s">
        <v>492</v>
      </c>
      <c r="BN22" s="361" t="s">
        <v>493</v>
      </c>
      <c r="BO22" s="361" t="s">
        <v>494</v>
      </c>
    </row>
    <row r="23" spans="1:67" s="367" customFormat="1" x14ac:dyDescent="0.25"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M23" s="389"/>
      <c r="N23" s="1089" t="s">
        <v>34</v>
      </c>
      <c r="O23" s="1120"/>
      <c r="P23" s="1089" t="s">
        <v>311</v>
      </c>
      <c r="Q23" s="1120"/>
      <c r="R23" s="1089" t="s">
        <v>312</v>
      </c>
      <c r="S23" s="1120"/>
      <c r="T23" s="1089" t="s">
        <v>311</v>
      </c>
      <c r="U23" s="1120"/>
      <c r="V23" s="1089"/>
      <c r="W23" s="1120"/>
      <c r="X23" s="1120"/>
      <c r="Y23" s="1089"/>
      <c r="Z23" s="1120"/>
      <c r="AA23" s="1120"/>
      <c r="AB23" s="1089"/>
      <c r="AC23" s="1120"/>
      <c r="AD23" s="1089"/>
      <c r="AE23" s="1120"/>
      <c r="AF23" s="1096" t="s">
        <v>313</v>
      </c>
      <c r="AG23" s="1120"/>
      <c r="AH23" s="1120"/>
      <c r="AI23" s="1120"/>
      <c r="AJ23" s="1120"/>
      <c r="AK23" s="1120"/>
      <c r="AL23" s="1120"/>
      <c r="AM23" s="1120"/>
      <c r="AN23" s="1089" t="s">
        <v>305</v>
      </c>
      <c r="AO23" s="1120"/>
      <c r="AP23" s="1120"/>
      <c r="AQ23" s="1120"/>
      <c r="AR23" s="1120"/>
      <c r="AS23" s="1089" t="s">
        <v>306</v>
      </c>
      <c r="AT23" s="1120"/>
      <c r="AU23" s="1120"/>
      <c r="AV23" s="360" t="s">
        <v>85</v>
      </c>
      <c r="AW23" s="1090" t="s">
        <v>307</v>
      </c>
      <c r="AX23" s="1120"/>
      <c r="AY23" s="1120"/>
      <c r="AZ23" s="1120"/>
      <c r="BA23" s="1120"/>
      <c r="BB23" s="1120"/>
      <c r="BC23" s="361" t="s">
        <v>495</v>
      </c>
      <c r="BD23" s="362" t="s">
        <v>495</v>
      </c>
      <c r="BE23" s="362" t="s">
        <v>463</v>
      </c>
      <c r="BF23" s="362" t="s">
        <v>463</v>
      </c>
      <c r="BG23" s="361" t="s">
        <v>496</v>
      </c>
      <c r="BH23" s="361" t="s">
        <v>497</v>
      </c>
      <c r="BI23" s="361" t="s">
        <v>498</v>
      </c>
      <c r="BJ23" s="361" t="s">
        <v>499</v>
      </c>
      <c r="BK23" s="361" t="s">
        <v>498</v>
      </c>
      <c r="BL23" s="362" t="s">
        <v>463</v>
      </c>
      <c r="BM23" s="361" t="s">
        <v>498</v>
      </c>
      <c r="BN23" s="362" t="s">
        <v>463</v>
      </c>
      <c r="BO23" s="361" t="s">
        <v>500</v>
      </c>
    </row>
    <row r="24" spans="1:67" s="367" customFormat="1" x14ac:dyDescent="0.25"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M24" s="389"/>
      <c r="N24" s="1089" t="s">
        <v>34</v>
      </c>
      <c r="O24" s="1120"/>
      <c r="P24" s="1089" t="s">
        <v>311</v>
      </c>
      <c r="Q24" s="1120"/>
      <c r="R24" s="1089" t="s">
        <v>312</v>
      </c>
      <c r="S24" s="1120"/>
      <c r="T24" s="1089" t="s">
        <v>311</v>
      </c>
      <c r="U24" s="1120"/>
      <c r="V24" s="1089" t="s">
        <v>311</v>
      </c>
      <c r="W24" s="1120"/>
      <c r="X24" s="1120"/>
      <c r="Y24" s="1089"/>
      <c r="Z24" s="1120"/>
      <c r="AA24" s="1120"/>
      <c r="AB24" s="1089"/>
      <c r="AC24" s="1120"/>
      <c r="AD24" s="1089"/>
      <c r="AE24" s="1120"/>
      <c r="AF24" s="1096" t="s">
        <v>218</v>
      </c>
      <c r="AG24" s="1120"/>
      <c r="AH24" s="1120"/>
      <c r="AI24" s="1120"/>
      <c r="AJ24" s="1120"/>
      <c r="AK24" s="1120"/>
      <c r="AL24" s="1120"/>
      <c r="AM24" s="1120"/>
      <c r="AN24" s="1089" t="s">
        <v>305</v>
      </c>
      <c r="AO24" s="1120"/>
      <c r="AP24" s="1120"/>
      <c r="AQ24" s="1120"/>
      <c r="AR24" s="1120"/>
      <c r="AS24" s="1089" t="s">
        <v>306</v>
      </c>
      <c r="AT24" s="1120"/>
      <c r="AU24" s="1120"/>
      <c r="AV24" s="360" t="s">
        <v>85</v>
      </c>
      <c r="AW24" s="1090" t="s">
        <v>307</v>
      </c>
      <c r="AX24" s="1120"/>
      <c r="AY24" s="1120"/>
      <c r="AZ24" s="1120"/>
      <c r="BA24" s="1120"/>
      <c r="BB24" s="1120"/>
      <c r="BC24" s="361" t="s">
        <v>501</v>
      </c>
      <c r="BD24" s="362" t="s">
        <v>501</v>
      </c>
      <c r="BE24" s="362" t="s">
        <v>463</v>
      </c>
      <c r="BF24" s="362" t="s">
        <v>463</v>
      </c>
      <c r="BG24" s="361" t="s">
        <v>502</v>
      </c>
      <c r="BH24" s="361" t="s">
        <v>503</v>
      </c>
      <c r="BI24" s="361" t="s">
        <v>504</v>
      </c>
      <c r="BJ24" s="361" t="s">
        <v>505</v>
      </c>
      <c r="BK24" s="361" t="s">
        <v>504</v>
      </c>
      <c r="BL24" s="362" t="s">
        <v>463</v>
      </c>
      <c r="BM24" s="361" t="s">
        <v>504</v>
      </c>
      <c r="BN24" s="362" t="s">
        <v>463</v>
      </c>
      <c r="BO24" s="361" t="s">
        <v>506</v>
      </c>
    </row>
    <row r="25" spans="1:67" s="376" customFormat="1" x14ac:dyDescent="0.25">
      <c r="A25" s="376" t="str">
        <f>+B25&amp;"-"&amp;C25&amp;"-"&amp;D25&amp;"-"&amp;E25&amp;"-"&amp;F25&amp;"-"&amp;G25&amp;"-"&amp;AV25</f>
        <v>A-1-0-1-1-1-10</v>
      </c>
      <c r="B25" s="377" t="str">
        <f t="shared" ref="B25:B88" si="4">+N25</f>
        <v>A</v>
      </c>
      <c r="C25" s="377" t="str">
        <f t="shared" ref="C25:C88" si="5">+P25</f>
        <v>1</v>
      </c>
      <c r="D25" s="377" t="str">
        <f t="shared" ref="D25:D88" si="6">+R25</f>
        <v>0</v>
      </c>
      <c r="E25" s="377" t="str">
        <f t="shared" ref="E25:E88" si="7">+T25</f>
        <v>1</v>
      </c>
      <c r="F25" s="377" t="str">
        <f t="shared" ref="F25:F88" si="8">+V25</f>
        <v>1</v>
      </c>
      <c r="G25" s="377" t="str">
        <f t="shared" ref="G25:G88" si="9">+Y25</f>
        <v>1</v>
      </c>
      <c r="H25" s="377"/>
      <c r="I25" s="377"/>
      <c r="J25" s="377"/>
      <c r="K25" s="377"/>
      <c r="M25" s="390"/>
      <c r="N25" s="1232" t="s">
        <v>34</v>
      </c>
      <c r="O25" s="1233"/>
      <c r="P25" s="1232" t="s">
        <v>311</v>
      </c>
      <c r="Q25" s="1233"/>
      <c r="R25" s="1232" t="s">
        <v>312</v>
      </c>
      <c r="S25" s="1233"/>
      <c r="T25" s="1232" t="s">
        <v>311</v>
      </c>
      <c r="U25" s="1233"/>
      <c r="V25" s="1232" t="s">
        <v>311</v>
      </c>
      <c r="W25" s="1233"/>
      <c r="X25" s="1233"/>
      <c r="Y25" s="1232" t="s">
        <v>311</v>
      </c>
      <c r="Z25" s="1233"/>
      <c r="AA25" s="1233"/>
      <c r="AB25" s="1232"/>
      <c r="AC25" s="1233"/>
      <c r="AD25" s="1232"/>
      <c r="AE25" s="1233"/>
      <c r="AF25" s="1235" t="s">
        <v>35</v>
      </c>
      <c r="AG25" s="1233"/>
      <c r="AH25" s="1233"/>
      <c r="AI25" s="1233"/>
      <c r="AJ25" s="1233"/>
      <c r="AK25" s="1233"/>
      <c r="AL25" s="1233"/>
      <c r="AM25" s="1233"/>
      <c r="AN25" s="1232" t="s">
        <v>305</v>
      </c>
      <c r="AO25" s="1233"/>
      <c r="AP25" s="1233"/>
      <c r="AQ25" s="1233"/>
      <c r="AR25" s="1233"/>
      <c r="AS25" s="1232" t="s">
        <v>306</v>
      </c>
      <c r="AT25" s="1233"/>
      <c r="AU25" s="1233"/>
      <c r="AV25" s="378" t="s">
        <v>85</v>
      </c>
      <c r="AW25" s="1234" t="s">
        <v>307</v>
      </c>
      <c r="AX25" s="1233"/>
      <c r="AY25" s="1233"/>
      <c r="AZ25" s="1233"/>
      <c r="BA25" s="1233"/>
      <c r="BB25" s="1233"/>
      <c r="BC25" s="379">
        <v>81215000000</v>
      </c>
      <c r="BD25" s="379">
        <v>81215000000</v>
      </c>
      <c r="BE25" s="380">
        <v>0</v>
      </c>
      <c r="BF25" s="380">
        <v>0</v>
      </c>
      <c r="BG25" s="379">
        <v>46415931397</v>
      </c>
      <c r="BH25" s="379">
        <v>34799068603</v>
      </c>
      <c r="BI25" s="379">
        <v>46415918706</v>
      </c>
      <c r="BJ25" s="379">
        <v>12691</v>
      </c>
      <c r="BK25" s="379">
        <v>46415918706</v>
      </c>
      <c r="BL25" s="380">
        <v>0</v>
      </c>
      <c r="BM25" s="379" t="s">
        <v>507</v>
      </c>
      <c r="BN25" s="380" t="s">
        <v>463</v>
      </c>
      <c r="BO25" s="380" t="s">
        <v>508</v>
      </c>
    </row>
    <row r="26" spans="1:67" s="376" customFormat="1" x14ac:dyDescent="0.25">
      <c r="A26" s="376" t="str">
        <f>+B26&amp;"-"&amp;C26&amp;"-"&amp;D26&amp;"-"&amp;E26&amp;"-"&amp;F26&amp;"-"&amp;G26&amp;"-"&amp;AV26</f>
        <v>A-1-0-1-1-2-10</v>
      </c>
      <c r="B26" s="377" t="str">
        <f t="shared" si="4"/>
        <v>A</v>
      </c>
      <c r="C26" s="377" t="str">
        <f t="shared" si="5"/>
        <v>1</v>
      </c>
      <c r="D26" s="377" t="str">
        <f t="shared" si="6"/>
        <v>0</v>
      </c>
      <c r="E26" s="377" t="str">
        <f t="shared" si="7"/>
        <v>1</v>
      </c>
      <c r="F26" s="377" t="str">
        <f t="shared" si="8"/>
        <v>1</v>
      </c>
      <c r="G26" s="377" t="str">
        <f t="shared" si="9"/>
        <v>2</v>
      </c>
      <c r="H26" s="377"/>
      <c r="I26" s="377"/>
      <c r="J26" s="377"/>
      <c r="K26" s="377"/>
      <c r="M26" s="390"/>
      <c r="N26" s="1232" t="s">
        <v>34</v>
      </c>
      <c r="O26" s="1233"/>
      <c r="P26" s="1232" t="s">
        <v>311</v>
      </c>
      <c r="Q26" s="1233"/>
      <c r="R26" s="1232" t="s">
        <v>312</v>
      </c>
      <c r="S26" s="1233"/>
      <c r="T26" s="1232" t="s">
        <v>311</v>
      </c>
      <c r="U26" s="1233"/>
      <c r="V26" s="1232" t="s">
        <v>311</v>
      </c>
      <c r="W26" s="1233"/>
      <c r="X26" s="1233"/>
      <c r="Y26" s="1232" t="s">
        <v>314</v>
      </c>
      <c r="Z26" s="1233"/>
      <c r="AA26" s="1233"/>
      <c r="AB26" s="1232"/>
      <c r="AC26" s="1233"/>
      <c r="AD26" s="1232"/>
      <c r="AE26" s="1233"/>
      <c r="AF26" s="1235" t="s">
        <v>36</v>
      </c>
      <c r="AG26" s="1233"/>
      <c r="AH26" s="1233"/>
      <c r="AI26" s="1233"/>
      <c r="AJ26" s="1233"/>
      <c r="AK26" s="1233"/>
      <c r="AL26" s="1233"/>
      <c r="AM26" s="1233"/>
      <c r="AN26" s="1232" t="s">
        <v>305</v>
      </c>
      <c r="AO26" s="1233"/>
      <c r="AP26" s="1233"/>
      <c r="AQ26" s="1233"/>
      <c r="AR26" s="1233"/>
      <c r="AS26" s="1232" t="s">
        <v>306</v>
      </c>
      <c r="AT26" s="1233"/>
      <c r="AU26" s="1233"/>
      <c r="AV26" s="378" t="s">
        <v>85</v>
      </c>
      <c r="AW26" s="1234" t="s">
        <v>307</v>
      </c>
      <c r="AX26" s="1233"/>
      <c r="AY26" s="1233"/>
      <c r="AZ26" s="1233"/>
      <c r="BA26" s="1233"/>
      <c r="BB26" s="1233"/>
      <c r="BC26" s="379">
        <v>5000000000</v>
      </c>
      <c r="BD26" s="379">
        <v>5000000000</v>
      </c>
      <c r="BE26" s="380">
        <v>0</v>
      </c>
      <c r="BF26" s="380">
        <v>0</v>
      </c>
      <c r="BG26" s="379">
        <v>2911564978</v>
      </c>
      <c r="BH26" s="379">
        <v>2088435022</v>
      </c>
      <c r="BI26" s="379">
        <v>2911564978</v>
      </c>
      <c r="BJ26" s="380">
        <v>0</v>
      </c>
      <c r="BK26" s="379">
        <v>2911564978</v>
      </c>
      <c r="BL26" s="380">
        <v>0</v>
      </c>
      <c r="BM26" s="379" t="s">
        <v>509</v>
      </c>
      <c r="BN26" s="380" t="s">
        <v>463</v>
      </c>
      <c r="BO26" s="380" t="s">
        <v>510</v>
      </c>
    </row>
    <row r="27" spans="1:67" s="376" customFormat="1" x14ac:dyDescent="0.25">
      <c r="A27" s="376" t="str">
        <f>+B27&amp;"-"&amp;C27&amp;"-"&amp;D27&amp;"-"&amp;E27&amp;"-"&amp;F27&amp;"-"&amp;G27&amp;"-"&amp;AV27</f>
        <v>A-1-0-1-1-4-10</v>
      </c>
      <c r="B27" s="377" t="str">
        <f t="shared" si="4"/>
        <v>A</v>
      </c>
      <c r="C27" s="377" t="str">
        <f t="shared" si="5"/>
        <v>1</v>
      </c>
      <c r="D27" s="377" t="str">
        <f t="shared" si="6"/>
        <v>0</v>
      </c>
      <c r="E27" s="377" t="str">
        <f t="shared" si="7"/>
        <v>1</v>
      </c>
      <c r="F27" s="377" t="str">
        <f t="shared" si="8"/>
        <v>1</v>
      </c>
      <c r="G27" s="377" t="str">
        <f t="shared" si="9"/>
        <v>4</v>
      </c>
      <c r="H27" s="377"/>
      <c r="I27" s="377"/>
      <c r="J27" s="377"/>
      <c r="K27" s="377"/>
      <c r="M27" s="390"/>
      <c r="N27" s="1232" t="s">
        <v>34</v>
      </c>
      <c r="O27" s="1233"/>
      <c r="P27" s="1232" t="s">
        <v>311</v>
      </c>
      <c r="Q27" s="1233"/>
      <c r="R27" s="1232" t="s">
        <v>312</v>
      </c>
      <c r="S27" s="1233"/>
      <c r="T27" s="1232" t="s">
        <v>311</v>
      </c>
      <c r="U27" s="1233"/>
      <c r="V27" s="1232" t="s">
        <v>311</v>
      </c>
      <c r="W27" s="1233"/>
      <c r="X27" s="1233"/>
      <c r="Y27" s="1232" t="s">
        <v>315</v>
      </c>
      <c r="Z27" s="1233"/>
      <c r="AA27" s="1233"/>
      <c r="AB27" s="1232"/>
      <c r="AC27" s="1233"/>
      <c r="AD27" s="1232"/>
      <c r="AE27" s="1233"/>
      <c r="AF27" s="1235" t="s">
        <v>37</v>
      </c>
      <c r="AG27" s="1233"/>
      <c r="AH27" s="1233"/>
      <c r="AI27" s="1233"/>
      <c r="AJ27" s="1233"/>
      <c r="AK27" s="1233"/>
      <c r="AL27" s="1233"/>
      <c r="AM27" s="1233"/>
      <c r="AN27" s="1232" t="s">
        <v>305</v>
      </c>
      <c r="AO27" s="1233"/>
      <c r="AP27" s="1233"/>
      <c r="AQ27" s="1233"/>
      <c r="AR27" s="1233"/>
      <c r="AS27" s="1232" t="s">
        <v>306</v>
      </c>
      <c r="AT27" s="1233"/>
      <c r="AU27" s="1233"/>
      <c r="AV27" s="378" t="s">
        <v>85</v>
      </c>
      <c r="AW27" s="1234" t="s">
        <v>307</v>
      </c>
      <c r="AX27" s="1233"/>
      <c r="AY27" s="1233"/>
      <c r="AZ27" s="1233"/>
      <c r="BA27" s="1233"/>
      <c r="BB27" s="1233"/>
      <c r="BC27" s="379">
        <v>1000000000</v>
      </c>
      <c r="BD27" s="379">
        <v>1000000000</v>
      </c>
      <c r="BE27" s="380">
        <v>0</v>
      </c>
      <c r="BF27" s="380">
        <v>0</v>
      </c>
      <c r="BG27" s="379">
        <v>423460185</v>
      </c>
      <c r="BH27" s="379">
        <v>576539815</v>
      </c>
      <c r="BI27" s="379">
        <v>423409420</v>
      </c>
      <c r="BJ27" s="379">
        <v>50765</v>
      </c>
      <c r="BK27" s="379">
        <v>423409420</v>
      </c>
      <c r="BL27" s="380">
        <v>0</v>
      </c>
      <c r="BM27" s="379" t="s">
        <v>511</v>
      </c>
      <c r="BN27" s="380" t="s">
        <v>463</v>
      </c>
      <c r="BO27" s="379" t="s">
        <v>512</v>
      </c>
    </row>
    <row r="28" spans="1:67" s="367" customFormat="1" ht="14.45" customHeight="1" x14ac:dyDescent="0.25">
      <c r="B28" s="370" t="str">
        <f t="shared" si="4"/>
        <v>A</v>
      </c>
      <c r="C28" s="370" t="str">
        <f t="shared" si="5"/>
        <v>1</v>
      </c>
      <c r="D28" s="370" t="str">
        <f t="shared" si="6"/>
        <v>0</v>
      </c>
      <c r="E28" s="370" t="str">
        <f t="shared" si="7"/>
        <v>1</v>
      </c>
      <c r="F28" s="370" t="str">
        <f t="shared" si="8"/>
        <v>4</v>
      </c>
      <c r="G28" s="370">
        <f t="shared" si="9"/>
        <v>0</v>
      </c>
      <c r="H28" s="370"/>
      <c r="I28" s="370"/>
      <c r="J28" s="370"/>
      <c r="K28" s="370"/>
      <c r="M28" s="389"/>
      <c r="N28" s="1089" t="s">
        <v>34</v>
      </c>
      <c r="O28" s="1120"/>
      <c r="P28" s="1089" t="s">
        <v>311</v>
      </c>
      <c r="Q28" s="1120"/>
      <c r="R28" s="1089" t="s">
        <v>312</v>
      </c>
      <c r="S28" s="1120"/>
      <c r="T28" s="1089" t="s">
        <v>311</v>
      </c>
      <c r="U28" s="1120"/>
      <c r="V28" s="1089" t="s">
        <v>315</v>
      </c>
      <c r="W28" s="1120"/>
      <c r="X28" s="1120"/>
      <c r="Y28" s="1089"/>
      <c r="Z28" s="1120"/>
      <c r="AA28" s="1120"/>
      <c r="AB28" s="1089"/>
      <c r="AC28" s="1120"/>
      <c r="AD28" s="1089"/>
      <c r="AE28" s="1120"/>
      <c r="AF28" s="1096" t="s">
        <v>219</v>
      </c>
      <c r="AG28" s="1120"/>
      <c r="AH28" s="1120"/>
      <c r="AI28" s="1120"/>
      <c r="AJ28" s="1120"/>
      <c r="AK28" s="1120"/>
      <c r="AL28" s="1120"/>
      <c r="AM28" s="1120"/>
      <c r="AN28" s="1089" t="s">
        <v>305</v>
      </c>
      <c r="AO28" s="1120"/>
      <c r="AP28" s="1120"/>
      <c r="AQ28" s="1120"/>
      <c r="AR28" s="1120"/>
      <c r="AS28" s="1089" t="s">
        <v>306</v>
      </c>
      <c r="AT28" s="1120"/>
      <c r="AU28" s="1120"/>
      <c r="AV28" s="360" t="s">
        <v>85</v>
      </c>
      <c r="AW28" s="1090" t="s">
        <v>307</v>
      </c>
      <c r="AX28" s="1120"/>
      <c r="AY28" s="1120"/>
      <c r="AZ28" s="1120"/>
      <c r="BA28" s="1120"/>
      <c r="BB28" s="1120"/>
      <c r="BC28" s="361">
        <v>1525000000</v>
      </c>
      <c r="BD28" s="361">
        <v>1525000000</v>
      </c>
      <c r="BE28" s="362">
        <v>0</v>
      </c>
      <c r="BF28" s="362">
        <v>0</v>
      </c>
      <c r="BG28" s="361">
        <v>859191163</v>
      </c>
      <c r="BH28" s="361">
        <v>665808837</v>
      </c>
      <c r="BI28" s="361">
        <v>859191163</v>
      </c>
      <c r="BJ28" s="362">
        <v>0</v>
      </c>
      <c r="BK28" s="361">
        <v>859191163</v>
      </c>
      <c r="BL28" s="362">
        <v>0</v>
      </c>
      <c r="BM28" s="361" t="s">
        <v>513</v>
      </c>
      <c r="BN28" s="362" t="s">
        <v>463</v>
      </c>
      <c r="BO28" s="362" t="s">
        <v>463</v>
      </c>
    </row>
    <row r="29" spans="1:67" s="376" customFormat="1" x14ac:dyDescent="0.25">
      <c r="A29" s="376" t="str">
        <f t="shared" ref="A29:A41" si="10">+B29&amp;"-"&amp;C29&amp;"-"&amp;D29&amp;"-"&amp;E29&amp;"-"&amp;F29&amp;"-"&amp;G29&amp;"-"&amp;AV29</f>
        <v>A-1-0-1-4-2-10</v>
      </c>
      <c r="B29" s="377" t="str">
        <f t="shared" si="4"/>
        <v>A</v>
      </c>
      <c r="C29" s="377" t="str">
        <f t="shared" si="5"/>
        <v>1</v>
      </c>
      <c r="D29" s="377" t="str">
        <f t="shared" si="6"/>
        <v>0</v>
      </c>
      <c r="E29" s="377" t="str">
        <f t="shared" si="7"/>
        <v>1</v>
      </c>
      <c r="F29" s="377" t="str">
        <f t="shared" si="8"/>
        <v>4</v>
      </c>
      <c r="G29" s="377" t="str">
        <f t="shared" si="9"/>
        <v>2</v>
      </c>
      <c r="H29" s="377"/>
      <c r="I29" s="377"/>
      <c r="J29" s="377"/>
      <c r="K29" s="377"/>
      <c r="M29" s="390"/>
      <c r="N29" s="1232" t="s">
        <v>34</v>
      </c>
      <c r="O29" s="1233"/>
      <c r="P29" s="1232" t="s">
        <v>311</v>
      </c>
      <c r="Q29" s="1233"/>
      <c r="R29" s="1232" t="s">
        <v>312</v>
      </c>
      <c r="S29" s="1233"/>
      <c r="T29" s="1232" t="s">
        <v>311</v>
      </c>
      <c r="U29" s="1233"/>
      <c r="V29" s="1232" t="s">
        <v>315</v>
      </c>
      <c r="W29" s="1233"/>
      <c r="X29" s="1233"/>
      <c r="Y29" s="1232" t="s">
        <v>314</v>
      </c>
      <c r="Z29" s="1233"/>
      <c r="AA29" s="1233"/>
      <c r="AB29" s="1232"/>
      <c r="AC29" s="1233"/>
      <c r="AD29" s="1232"/>
      <c r="AE29" s="1233"/>
      <c r="AF29" s="1235" t="s">
        <v>38</v>
      </c>
      <c r="AG29" s="1233"/>
      <c r="AH29" s="1233"/>
      <c r="AI29" s="1233"/>
      <c r="AJ29" s="1233"/>
      <c r="AK29" s="1233"/>
      <c r="AL29" s="1233"/>
      <c r="AM29" s="1233"/>
      <c r="AN29" s="1232" t="s">
        <v>305</v>
      </c>
      <c r="AO29" s="1233"/>
      <c r="AP29" s="1233"/>
      <c r="AQ29" s="1233"/>
      <c r="AR29" s="1233"/>
      <c r="AS29" s="1232" t="s">
        <v>306</v>
      </c>
      <c r="AT29" s="1233"/>
      <c r="AU29" s="1233"/>
      <c r="AV29" s="378" t="s">
        <v>85</v>
      </c>
      <c r="AW29" s="1234" t="s">
        <v>307</v>
      </c>
      <c r="AX29" s="1233"/>
      <c r="AY29" s="1233"/>
      <c r="AZ29" s="1233"/>
      <c r="BA29" s="1233"/>
      <c r="BB29" s="1233"/>
      <c r="BC29" s="379">
        <v>1525000000</v>
      </c>
      <c r="BD29" s="379">
        <v>1525000000</v>
      </c>
      <c r="BE29" s="380">
        <v>0</v>
      </c>
      <c r="BF29" s="380">
        <v>0</v>
      </c>
      <c r="BG29" s="379">
        <v>859191163</v>
      </c>
      <c r="BH29" s="379">
        <v>665808837</v>
      </c>
      <c r="BI29" s="379">
        <v>859191163</v>
      </c>
      <c r="BJ29" s="380">
        <v>0</v>
      </c>
      <c r="BK29" s="379">
        <v>859191163</v>
      </c>
      <c r="BL29" s="380">
        <v>0</v>
      </c>
      <c r="BM29" s="379" t="s">
        <v>513</v>
      </c>
      <c r="BN29" s="380" t="s">
        <v>463</v>
      </c>
      <c r="BO29" s="379" t="s">
        <v>463</v>
      </c>
    </row>
    <row r="30" spans="1:67" s="367" customFormat="1" ht="14.45" customHeight="1" x14ac:dyDescent="0.25">
      <c r="B30" s="370" t="str">
        <f t="shared" si="4"/>
        <v>A</v>
      </c>
      <c r="C30" s="370" t="str">
        <f t="shared" si="5"/>
        <v>1</v>
      </c>
      <c r="D30" s="370" t="str">
        <f t="shared" si="6"/>
        <v>0</v>
      </c>
      <c r="E30" s="370" t="str">
        <f t="shared" si="7"/>
        <v>1</v>
      </c>
      <c r="F30" s="370" t="str">
        <f t="shared" si="8"/>
        <v>5</v>
      </c>
      <c r="G30" s="370">
        <f t="shared" si="9"/>
        <v>0</v>
      </c>
      <c r="H30" s="370"/>
      <c r="I30" s="370"/>
      <c r="J30" s="370"/>
      <c r="K30" s="370"/>
      <c r="M30" s="389"/>
      <c r="N30" s="1089" t="s">
        <v>34</v>
      </c>
      <c r="O30" s="1120"/>
      <c r="P30" s="1089" t="s">
        <v>311</v>
      </c>
      <c r="Q30" s="1120"/>
      <c r="R30" s="1089" t="s">
        <v>312</v>
      </c>
      <c r="S30" s="1120"/>
      <c r="T30" s="1089" t="s">
        <v>311</v>
      </c>
      <c r="U30" s="1120"/>
      <c r="V30" s="1089" t="s">
        <v>316</v>
      </c>
      <c r="W30" s="1120"/>
      <c r="X30" s="1120"/>
      <c r="Y30" s="1089"/>
      <c r="Z30" s="1120"/>
      <c r="AA30" s="1120"/>
      <c r="AB30" s="1089"/>
      <c r="AC30" s="1120"/>
      <c r="AD30" s="1089"/>
      <c r="AE30" s="1120"/>
      <c r="AF30" s="1096" t="s">
        <v>221</v>
      </c>
      <c r="AG30" s="1120"/>
      <c r="AH30" s="1120"/>
      <c r="AI30" s="1120"/>
      <c r="AJ30" s="1120"/>
      <c r="AK30" s="1120"/>
      <c r="AL30" s="1120"/>
      <c r="AM30" s="1120"/>
      <c r="AN30" s="1089" t="s">
        <v>305</v>
      </c>
      <c r="AO30" s="1120"/>
      <c r="AP30" s="1120"/>
      <c r="AQ30" s="1120"/>
      <c r="AR30" s="1120"/>
      <c r="AS30" s="1089" t="s">
        <v>306</v>
      </c>
      <c r="AT30" s="1120"/>
      <c r="AU30" s="1120"/>
      <c r="AV30" s="360" t="s">
        <v>85</v>
      </c>
      <c r="AW30" s="1090" t="s">
        <v>307</v>
      </c>
      <c r="AX30" s="1120"/>
      <c r="AY30" s="1120"/>
      <c r="AZ30" s="1120"/>
      <c r="BA30" s="1120"/>
      <c r="BB30" s="1120"/>
      <c r="BC30" s="361">
        <v>24015000000</v>
      </c>
      <c r="BD30" s="361">
        <v>24015000000</v>
      </c>
      <c r="BE30" s="362">
        <v>0</v>
      </c>
      <c r="BF30" s="362">
        <v>0</v>
      </c>
      <c r="BG30" s="361">
        <v>6445464891</v>
      </c>
      <c r="BH30" s="361">
        <v>17569535109</v>
      </c>
      <c r="BI30" s="361">
        <v>6445460066</v>
      </c>
      <c r="BJ30" s="361">
        <v>4825</v>
      </c>
      <c r="BK30" s="361">
        <v>6445460066</v>
      </c>
      <c r="BL30" s="362">
        <v>0</v>
      </c>
      <c r="BM30" s="361" t="s">
        <v>514</v>
      </c>
      <c r="BN30" s="362" t="s">
        <v>463</v>
      </c>
      <c r="BO30" s="362" t="s">
        <v>515</v>
      </c>
    </row>
    <row r="31" spans="1:67" s="376" customFormat="1" x14ac:dyDescent="0.25">
      <c r="A31" s="376" t="str">
        <f t="shared" si="10"/>
        <v>A-1-0-1-5-1-10</v>
      </c>
      <c r="B31" s="377" t="str">
        <f t="shared" si="4"/>
        <v>A</v>
      </c>
      <c r="C31" s="377" t="str">
        <f t="shared" si="5"/>
        <v>1</v>
      </c>
      <c r="D31" s="377" t="str">
        <f t="shared" si="6"/>
        <v>0</v>
      </c>
      <c r="E31" s="377" t="str">
        <f t="shared" si="7"/>
        <v>1</v>
      </c>
      <c r="F31" s="377" t="str">
        <f t="shared" si="8"/>
        <v>5</v>
      </c>
      <c r="G31" s="377" t="str">
        <f t="shared" si="9"/>
        <v>1</v>
      </c>
      <c r="H31" s="377"/>
      <c r="I31" s="377"/>
      <c r="J31" s="377"/>
      <c r="K31" s="377"/>
      <c r="M31" s="390"/>
      <c r="N31" s="1232" t="s">
        <v>34</v>
      </c>
      <c r="O31" s="1233"/>
      <c r="P31" s="1232" t="s">
        <v>311</v>
      </c>
      <c r="Q31" s="1233"/>
      <c r="R31" s="1232" t="s">
        <v>312</v>
      </c>
      <c r="S31" s="1233"/>
      <c r="T31" s="1232" t="s">
        <v>311</v>
      </c>
      <c r="U31" s="1233"/>
      <c r="V31" s="1232" t="s">
        <v>316</v>
      </c>
      <c r="W31" s="1233"/>
      <c r="X31" s="1233"/>
      <c r="Y31" s="1232" t="s">
        <v>311</v>
      </c>
      <c r="Z31" s="1233"/>
      <c r="AA31" s="1233"/>
      <c r="AB31" s="1232"/>
      <c r="AC31" s="1233"/>
      <c r="AD31" s="1232"/>
      <c r="AE31" s="1233"/>
      <c r="AF31" s="1235" t="s">
        <v>39</v>
      </c>
      <c r="AG31" s="1233"/>
      <c r="AH31" s="1233"/>
      <c r="AI31" s="1233"/>
      <c r="AJ31" s="1233"/>
      <c r="AK31" s="1233"/>
      <c r="AL31" s="1233"/>
      <c r="AM31" s="1233"/>
      <c r="AN31" s="1232" t="s">
        <v>305</v>
      </c>
      <c r="AO31" s="1233"/>
      <c r="AP31" s="1233"/>
      <c r="AQ31" s="1233"/>
      <c r="AR31" s="1233"/>
      <c r="AS31" s="1232" t="s">
        <v>306</v>
      </c>
      <c r="AT31" s="1233"/>
      <c r="AU31" s="1233"/>
      <c r="AV31" s="378" t="s">
        <v>85</v>
      </c>
      <c r="AW31" s="1234" t="s">
        <v>307</v>
      </c>
      <c r="AX31" s="1233"/>
      <c r="AY31" s="1233"/>
      <c r="AZ31" s="1233"/>
      <c r="BA31" s="1233"/>
      <c r="BB31" s="1233"/>
      <c r="BC31" s="379">
        <v>3150962889</v>
      </c>
      <c r="BD31" s="379">
        <v>3150962889</v>
      </c>
      <c r="BE31" s="380">
        <v>0</v>
      </c>
      <c r="BF31" s="380">
        <v>0</v>
      </c>
      <c r="BG31" s="379">
        <v>1718066101</v>
      </c>
      <c r="BH31" s="379">
        <v>1432896788</v>
      </c>
      <c r="BI31" s="379">
        <v>1718066101</v>
      </c>
      <c r="BJ31" s="380">
        <v>0</v>
      </c>
      <c r="BK31" s="379">
        <v>1718066101</v>
      </c>
      <c r="BL31" s="380">
        <v>0</v>
      </c>
      <c r="BM31" s="379" t="s">
        <v>516</v>
      </c>
      <c r="BN31" s="380" t="s">
        <v>463</v>
      </c>
      <c r="BO31" s="379" t="s">
        <v>463</v>
      </c>
    </row>
    <row r="32" spans="1:67" s="376" customFormat="1" x14ac:dyDescent="0.25">
      <c r="A32" s="376" t="str">
        <f t="shared" si="10"/>
        <v>A-1-0-1-5-2-10</v>
      </c>
      <c r="B32" s="377" t="str">
        <f t="shared" si="4"/>
        <v>A</v>
      </c>
      <c r="C32" s="377" t="str">
        <f t="shared" si="5"/>
        <v>1</v>
      </c>
      <c r="D32" s="377" t="str">
        <f t="shared" si="6"/>
        <v>0</v>
      </c>
      <c r="E32" s="377" t="str">
        <f t="shared" si="7"/>
        <v>1</v>
      </c>
      <c r="F32" s="377" t="str">
        <f t="shared" si="8"/>
        <v>5</v>
      </c>
      <c r="G32" s="377" t="str">
        <f t="shared" si="9"/>
        <v>2</v>
      </c>
      <c r="H32" s="377"/>
      <c r="I32" s="377"/>
      <c r="J32" s="377"/>
      <c r="K32" s="377"/>
      <c r="M32" s="390"/>
      <c r="N32" s="1232" t="s">
        <v>34</v>
      </c>
      <c r="O32" s="1233"/>
      <c r="P32" s="1232" t="s">
        <v>311</v>
      </c>
      <c r="Q32" s="1233"/>
      <c r="R32" s="1232" t="s">
        <v>312</v>
      </c>
      <c r="S32" s="1233"/>
      <c r="T32" s="1232" t="s">
        <v>311</v>
      </c>
      <c r="U32" s="1233"/>
      <c r="V32" s="1232" t="s">
        <v>316</v>
      </c>
      <c r="W32" s="1233"/>
      <c r="X32" s="1233"/>
      <c r="Y32" s="1232" t="s">
        <v>314</v>
      </c>
      <c r="Z32" s="1233"/>
      <c r="AA32" s="1233"/>
      <c r="AB32" s="1232"/>
      <c r="AC32" s="1233"/>
      <c r="AD32" s="1232"/>
      <c r="AE32" s="1233"/>
      <c r="AF32" s="1235" t="s">
        <v>40</v>
      </c>
      <c r="AG32" s="1233"/>
      <c r="AH32" s="1233"/>
      <c r="AI32" s="1233"/>
      <c r="AJ32" s="1233"/>
      <c r="AK32" s="1233"/>
      <c r="AL32" s="1233"/>
      <c r="AM32" s="1233"/>
      <c r="AN32" s="1232" t="s">
        <v>305</v>
      </c>
      <c r="AO32" s="1233"/>
      <c r="AP32" s="1233"/>
      <c r="AQ32" s="1233"/>
      <c r="AR32" s="1233"/>
      <c r="AS32" s="1232" t="s">
        <v>306</v>
      </c>
      <c r="AT32" s="1233"/>
      <c r="AU32" s="1233"/>
      <c r="AV32" s="378" t="s">
        <v>85</v>
      </c>
      <c r="AW32" s="1234" t="s">
        <v>307</v>
      </c>
      <c r="AX32" s="1233"/>
      <c r="AY32" s="1233"/>
      <c r="AZ32" s="1233"/>
      <c r="BA32" s="1233"/>
      <c r="BB32" s="1233"/>
      <c r="BC32" s="379">
        <v>2597340556</v>
      </c>
      <c r="BD32" s="379">
        <v>2597340556</v>
      </c>
      <c r="BE32" s="380">
        <v>0</v>
      </c>
      <c r="BF32" s="380">
        <v>0</v>
      </c>
      <c r="BG32" s="379">
        <v>1459966961</v>
      </c>
      <c r="BH32" s="379">
        <v>1137373595</v>
      </c>
      <c r="BI32" s="379">
        <v>1459966961</v>
      </c>
      <c r="BJ32" s="380">
        <v>0</v>
      </c>
      <c r="BK32" s="379">
        <v>1459966961</v>
      </c>
      <c r="BL32" s="380">
        <v>0</v>
      </c>
      <c r="BM32" s="379" t="s">
        <v>517</v>
      </c>
      <c r="BN32" s="380" t="s">
        <v>463</v>
      </c>
      <c r="BO32" s="379" t="s">
        <v>463</v>
      </c>
    </row>
    <row r="33" spans="1:67" s="376" customFormat="1" x14ac:dyDescent="0.25">
      <c r="A33" s="376" t="str">
        <f t="shared" si="10"/>
        <v>A-1-0-1-5-14-10</v>
      </c>
      <c r="B33" s="377" t="str">
        <f t="shared" si="4"/>
        <v>A</v>
      </c>
      <c r="C33" s="377" t="str">
        <f t="shared" si="5"/>
        <v>1</v>
      </c>
      <c r="D33" s="377" t="str">
        <f t="shared" si="6"/>
        <v>0</v>
      </c>
      <c r="E33" s="377" t="str">
        <f t="shared" si="7"/>
        <v>1</v>
      </c>
      <c r="F33" s="377" t="str">
        <f t="shared" si="8"/>
        <v>5</v>
      </c>
      <c r="G33" s="377" t="str">
        <f t="shared" si="9"/>
        <v>14</v>
      </c>
      <c r="H33" s="377"/>
      <c r="I33" s="377"/>
      <c r="J33" s="377"/>
      <c r="K33" s="377"/>
      <c r="M33" s="390"/>
      <c r="N33" s="1232" t="s">
        <v>34</v>
      </c>
      <c r="O33" s="1233"/>
      <c r="P33" s="1232" t="s">
        <v>311</v>
      </c>
      <c r="Q33" s="1233"/>
      <c r="R33" s="1232" t="s">
        <v>312</v>
      </c>
      <c r="S33" s="1233"/>
      <c r="T33" s="1232" t="s">
        <v>311</v>
      </c>
      <c r="U33" s="1233"/>
      <c r="V33" s="1232" t="s">
        <v>316</v>
      </c>
      <c r="W33" s="1233"/>
      <c r="X33" s="1233"/>
      <c r="Y33" s="1232" t="s">
        <v>317</v>
      </c>
      <c r="Z33" s="1233"/>
      <c r="AA33" s="1233"/>
      <c r="AB33" s="1232"/>
      <c r="AC33" s="1233"/>
      <c r="AD33" s="1232"/>
      <c r="AE33" s="1233"/>
      <c r="AF33" s="1235" t="s">
        <v>41</v>
      </c>
      <c r="AG33" s="1233"/>
      <c r="AH33" s="1233"/>
      <c r="AI33" s="1233"/>
      <c r="AJ33" s="1233"/>
      <c r="AK33" s="1233"/>
      <c r="AL33" s="1233"/>
      <c r="AM33" s="1233"/>
      <c r="AN33" s="1232" t="s">
        <v>305</v>
      </c>
      <c r="AO33" s="1233"/>
      <c r="AP33" s="1233"/>
      <c r="AQ33" s="1233"/>
      <c r="AR33" s="1233"/>
      <c r="AS33" s="1232" t="s">
        <v>306</v>
      </c>
      <c r="AT33" s="1233"/>
      <c r="AU33" s="1233"/>
      <c r="AV33" s="378" t="s">
        <v>85</v>
      </c>
      <c r="AW33" s="1234" t="s">
        <v>307</v>
      </c>
      <c r="AX33" s="1233"/>
      <c r="AY33" s="1233"/>
      <c r="AZ33" s="1233"/>
      <c r="BA33" s="1233"/>
      <c r="BB33" s="1233"/>
      <c r="BC33" s="379">
        <v>4253886505</v>
      </c>
      <c r="BD33" s="379">
        <v>4253886505</v>
      </c>
      <c r="BE33" s="380">
        <v>0</v>
      </c>
      <c r="BF33" s="380">
        <v>0</v>
      </c>
      <c r="BG33" s="379">
        <v>51046233</v>
      </c>
      <c r="BH33" s="379">
        <v>4202840272</v>
      </c>
      <c r="BI33" s="379">
        <v>51046233</v>
      </c>
      <c r="BJ33" s="380">
        <v>0</v>
      </c>
      <c r="BK33" s="379">
        <v>51046233</v>
      </c>
      <c r="BL33" s="380">
        <v>0</v>
      </c>
      <c r="BM33" s="379" t="s">
        <v>518</v>
      </c>
      <c r="BN33" s="380" t="s">
        <v>463</v>
      </c>
      <c r="BO33" s="379" t="s">
        <v>463</v>
      </c>
    </row>
    <row r="34" spans="1:67" s="376" customFormat="1" x14ac:dyDescent="0.25">
      <c r="A34" s="376" t="str">
        <f t="shared" si="10"/>
        <v>A-1-0-1-5-15-10</v>
      </c>
      <c r="B34" s="377" t="str">
        <f t="shared" si="4"/>
        <v>A</v>
      </c>
      <c r="C34" s="377" t="str">
        <f t="shared" si="5"/>
        <v>1</v>
      </c>
      <c r="D34" s="377" t="str">
        <f t="shared" si="6"/>
        <v>0</v>
      </c>
      <c r="E34" s="377" t="str">
        <f t="shared" si="7"/>
        <v>1</v>
      </c>
      <c r="F34" s="377" t="str">
        <f t="shared" si="8"/>
        <v>5</v>
      </c>
      <c r="G34" s="377" t="str">
        <f t="shared" si="9"/>
        <v>15</v>
      </c>
      <c r="H34" s="377"/>
      <c r="I34" s="377"/>
      <c r="J34" s="377"/>
      <c r="K34" s="377"/>
      <c r="M34" s="390"/>
      <c r="N34" s="1232" t="s">
        <v>34</v>
      </c>
      <c r="O34" s="1233"/>
      <c r="P34" s="1232" t="s">
        <v>311</v>
      </c>
      <c r="Q34" s="1233"/>
      <c r="R34" s="1232" t="s">
        <v>312</v>
      </c>
      <c r="S34" s="1233"/>
      <c r="T34" s="1232" t="s">
        <v>311</v>
      </c>
      <c r="U34" s="1233"/>
      <c r="V34" s="1232" t="s">
        <v>316</v>
      </c>
      <c r="W34" s="1233"/>
      <c r="X34" s="1233"/>
      <c r="Y34" s="1232" t="s">
        <v>318</v>
      </c>
      <c r="Z34" s="1233"/>
      <c r="AA34" s="1233"/>
      <c r="AB34" s="1232"/>
      <c r="AC34" s="1233"/>
      <c r="AD34" s="1232"/>
      <c r="AE34" s="1233"/>
      <c r="AF34" s="1235" t="s">
        <v>42</v>
      </c>
      <c r="AG34" s="1233"/>
      <c r="AH34" s="1233"/>
      <c r="AI34" s="1233"/>
      <c r="AJ34" s="1233"/>
      <c r="AK34" s="1233"/>
      <c r="AL34" s="1233"/>
      <c r="AM34" s="1233"/>
      <c r="AN34" s="1232" t="s">
        <v>305</v>
      </c>
      <c r="AO34" s="1233"/>
      <c r="AP34" s="1233"/>
      <c r="AQ34" s="1233"/>
      <c r="AR34" s="1233"/>
      <c r="AS34" s="1232" t="s">
        <v>306</v>
      </c>
      <c r="AT34" s="1233"/>
      <c r="AU34" s="1233"/>
      <c r="AV34" s="378" t="s">
        <v>85</v>
      </c>
      <c r="AW34" s="1234" t="s">
        <v>307</v>
      </c>
      <c r="AX34" s="1233"/>
      <c r="AY34" s="1233"/>
      <c r="AZ34" s="1233"/>
      <c r="BA34" s="1233"/>
      <c r="BB34" s="1233"/>
      <c r="BC34" s="379">
        <v>4008125026</v>
      </c>
      <c r="BD34" s="379">
        <v>4008125026</v>
      </c>
      <c r="BE34" s="380">
        <v>0</v>
      </c>
      <c r="BF34" s="380">
        <v>0</v>
      </c>
      <c r="BG34" s="379">
        <v>2094119883</v>
      </c>
      <c r="BH34" s="379">
        <v>1914005143</v>
      </c>
      <c r="BI34" s="379">
        <v>2094115124</v>
      </c>
      <c r="BJ34" s="379">
        <v>4759</v>
      </c>
      <c r="BK34" s="379">
        <v>2094115124</v>
      </c>
      <c r="BL34" s="380">
        <v>0</v>
      </c>
      <c r="BM34" s="379" t="s">
        <v>519</v>
      </c>
      <c r="BN34" s="380" t="s">
        <v>463</v>
      </c>
      <c r="BO34" s="379" t="s">
        <v>515</v>
      </c>
    </row>
    <row r="35" spans="1:67" s="376" customFormat="1" x14ac:dyDescent="0.25">
      <c r="A35" s="376" t="str">
        <f t="shared" si="10"/>
        <v>A-1-0-1-5-16-10</v>
      </c>
      <c r="B35" s="377" t="str">
        <f t="shared" si="4"/>
        <v>A</v>
      </c>
      <c r="C35" s="377" t="str">
        <f t="shared" si="5"/>
        <v>1</v>
      </c>
      <c r="D35" s="377" t="str">
        <f t="shared" si="6"/>
        <v>0</v>
      </c>
      <c r="E35" s="377" t="str">
        <f t="shared" si="7"/>
        <v>1</v>
      </c>
      <c r="F35" s="377" t="str">
        <f t="shared" si="8"/>
        <v>5</v>
      </c>
      <c r="G35" s="377" t="str">
        <f t="shared" si="9"/>
        <v>16</v>
      </c>
      <c r="H35" s="377"/>
      <c r="I35" s="377"/>
      <c r="J35" s="377"/>
      <c r="K35" s="377"/>
      <c r="M35" s="390"/>
      <c r="N35" s="1232" t="s">
        <v>34</v>
      </c>
      <c r="O35" s="1233"/>
      <c r="P35" s="1232" t="s">
        <v>311</v>
      </c>
      <c r="Q35" s="1233"/>
      <c r="R35" s="1232" t="s">
        <v>312</v>
      </c>
      <c r="S35" s="1233"/>
      <c r="T35" s="1232" t="s">
        <v>311</v>
      </c>
      <c r="U35" s="1233"/>
      <c r="V35" s="1232" t="s">
        <v>316</v>
      </c>
      <c r="W35" s="1233"/>
      <c r="X35" s="1233"/>
      <c r="Y35" s="1232" t="s">
        <v>43</v>
      </c>
      <c r="Z35" s="1233"/>
      <c r="AA35" s="1233"/>
      <c r="AB35" s="1232"/>
      <c r="AC35" s="1233"/>
      <c r="AD35" s="1232"/>
      <c r="AE35" s="1233"/>
      <c r="AF35" s="1235" t="s">
        <v>44</v>
      </c>
      <c r="AG35" s="1233"/>
      <c r="AH35" s="1233"/>
      <c r="AI35" s="1233"/>
      <c r="AJ35" s="1233"/>
      <c r="AK35" s="1233"/>
      <c r="AL35" s="1233"/>
      <c r="AM35" s="1233"/>
      <c r="AN35" s="1232" t="s">
        <v>305</v>
      </c>
      <c r="AO35" s="1233"/>
      <c r="AP35" s="1233"/>
      <c r="AQ35" s="1233"/>
      <c r="AR35" s="1233"/>
      <c r="AS35" s="1232" t="s">
        <v>306</v>
      </c>
      <c r="AT35" s="1233"/>
      <c r="AU35" s="1233"/>
      <c r="AV35" s="378" t="s">
        <v>85</v>
      </c>
      <c r="AW35" s="1234" t="s">
        <v>307</v>
      </c>
      <c r="AX35" s="1233"/>
      <c r="AY35" s="1233"/>
      <c r="AZ35" s="1233"/>
      <c r="BA35" s="1233"/>
      <c r="BB35" s="1233"/>
      <c r="BC35" s="379">
        <v>7990939236</v>
      </c>
      <c r="BD35" s="379">
        <v>7990939236</v>
      </c>
      <c r="BE35" s="380">
        <v>0</v>
      </c>
      <c r="BF35" s="380">
        <v>0</v>
      </c>
      <c r="BG35" s="379">
        <v>26670624</v>
      </c>
      <c r="BH35" s="379">
        <v>7964268612</v>
      </c>
      <c r="BI35" s="379">
        <v>26670558</v>
      </c>
      <c r="BJ35" s="380">
        <v>66</v>
      </c>
      <c r="BK35" s="379">
        <v>26670558</v>
      </c>
      <c r="BL35" s="380">
        <v>0</v>
      </c>
      <c r="BM35" s="379" t="s">
        <v>520</v>
      </c>
      <c r="BN35" s="380" t="s">
        <v>463</v>
      </c>
      <c r="BO35" s="379" t="s">
        <v>463</v>
      </c>
    </row>
    <row r="36" spans="1:67" s="376" customFormat="1" x14ac:dyDescent="0.25">
      <c r="A36" s="376" t="str">
        <f t="shared" si="10"/>
        <v>A-1-0-1-5-22-10</v>
      </c>
      <c r="B36" s="377" t="str">
        <f t="shared" si="4"/>
        <v>A</v>
      </c>
      <c r="C36" s="377" t="str">
        <f t="shared" si="5"/>
        <v>1</v>
      </c>
      <c r="D36" s="377" t="str">
        <f t="shared" si="6"/>
        <v>0</v>
      </c>
      <c r="E36" s="377" t="str">
        <f t="shared" si="7"/>
        <v>1</v>
      </c>
      <c r="F36" s="377" t="str">
        <f t="shared" si="8"/>
        <v>5</v>
      </c>
      <c r="G36" s="377" t="str">
        <f t="shared" si="9"/>
        <v>22</v>
      </c>
      <c r="H36" s="377"/>
      <c r="I36" s="377"/>
      <c r="J36" s="377"/>
      <c r="K36" s="377"/>
      <c r="M36" s="390"/>
      <c r="N36" s="1232" t="s">
        <v>34</v>
      </c>
      <c r="O36" s="1233"/>
      <c r="P36" s="1232" t="s">
        <v>311</v>
      </c>
      <c r="Q36" s="1233"/>
      <c r="R36" s="1232" t="s">
        <v>312</v>
      </c>
      <c r="S36" s="1233"/>
      <c r="T36" s="1232" t="s">
        <v>311</v>
      </c>
      <c r="U36" s="1233"/>
      <c r="V36" s="1232" t="s">
        <v>316</v>
      </c>
      <c r="W36" s="1233"/>
      <c r="X36" s="1233"/>
      <c r="Y36" s="1232" t="s">
        <v>319</v>
      </c>
      <c r="Z36" s="1233"/>
      <c r="AA36" s="1233"/>
      <c r="AB36" s="1232"/>
      <c r="AC36" s="1233"/>
      <c r="AD36" s="1232"/>
      <c r="AE36" s="1233"/>
      <c r="AF36" s="1235" t="s">
        <v>45</v>
      </c>
      <c r="AG36" s="1233"/>
      <c r="AH36" s="1233"/>
      <c r="AI36" s="1233"/>
      <c r="AJ36" s="1233"/>
      <c r="AK36" s="1233"/>
      <c r="AL36" s="1233"/>
      <c r="AM36" s="1233"/>
      <c r="AN36" s="1232" t="s">
        <v>305</v>
      </c>
      <c r="AO36" s="1233"/>
      <c r="AP36" s="1233"/>
      <c r="AQ36" s="1233"/>
      <c r="AR36" s="1233"/>
      <c r="AS36" s="1232" t="s">
        <v>306</v>
      </c>
      <c r="AT36" s="1233"/>
      <c r="AU36" s="1233"/>
      <c r="AV36" s="378" t="s">
        <v>85</v>
      </c>
      <c r="AW36" s="1234" t="s">
        <v>307</v>
      </c>
      <c r="AX36" s="1233"/>
      <c r="AY36" s="1233"/>
      <c r="AZ36" s="1233"/>
      <c r="BA36" s="1233"/>
      <c r="BB36" s="1233"/>
      <c r="BC36" s="379">
        <v>2013745788</v>
      </c>
      <c r="BD36" s="379">
        <v>2013745788</v>
      </c>
      <c r="BE36" s="380">
        <v>0</v>
      </c>
      <c r="BF36" s="380">
        <v>0</v>
      </c>
      <c r="BG36" s="379">
        <v>1095595089</v>
      </c>
      <c r="BH36" s="379">
        <v>918150699</v>
      </c>
      <c r="BI36" s="379">
        <v>1095595089</v>
      </c>
      <c r="BJ36" s="380">
        <v>0</v>
      </c>
      <c r="BK36" s="379">
        <v>1095595089</v>
      </c>
      <c r="BL36" s="380">
        <v>0</v>
      </c>
      <c r="BM36" s="379" t="s">
        <v>521</v>
      </c>
      <c r="BN36" s="380" t="s">
        <v>463</v>
      </c>
      <c r="BO36" s="379" t="s">
        <v>463</v>
      </c>
    </row>
    <row r="37" spans="1:67" s="367" customFormat="1" ht="14.45" customHeight="1" x14ac:dyDescent="0.25">
      <c r="B37" s="370" t="str">
        <f t="shared" si="4"/>
        <v>A</v>
      </c>
      <c r="C37" s="370" t="str">
        <f t="shared" si="5"/>
        <v>1</v>
      </c>
      <c r="D37" s="370" t="str">
        <f t="shared" si="6"/>
        <v>0</v>
      </c>
      <c r="E37" s="370" t="str">
        <f t="shared" si="7"/>
        <v>1</v>
      </c>
      <c r="F37" s="370" t="str">
        <f t="shared" si="8"/>
        <v>9</v>
      </c>
      <c r="G37" s="370">
        <f t="shared" si="9"/>
        <v>0</v>
      </c>
      <c r="H37" s="370"/>
      <c r="I37" s="370"/>
      <c r="J37" s="370"/>
      <c r="K37" s="370"/>
      <c r="M37" s="389"/>
      <c r="N37" s="1089" t="s">
        <v>34</v>
      </c>
      <c r="O37" s="1120"/>
      <c r="P37" s="1089" t="s">
        <v>311</v>
      </c>
      <c r="Q37" s="1120"/>
      <c r="R37" s="1089" t="s">
        <v>312</v>
      </c>
      <c r="S37" s="1120"/>
      <c r="T37" s="1089" t="s">
        <v>311</v>
      </c>
      <c r="U37" s="1120"/>
      <c r="V37" s="1089" t="s">
        <v>320</v>
      </c>
      <c r="W37" s="1120"/>
      <c r="X37" s="1120"/>
      <c r="Y37" s="1089"/>
      <c r="Z37" s="1120"/>
      <c r="AA37" s="1120"/>
      <c r="AB37" s="1089"/>
      <c r="AC37" s="1120"/>
      <c r="AD37" s="1089"/>
      <c r="AE37" s="1120"/>
      <c r="AF37" s="1096" t="s">
        <v>222</v>
      </c>
      <c r="AG37" s="1120"/>
      <c r="AH37" s="1120"/>
      <c r="AI37" s="1120"/>
      <c r="AJ37" s="1120"/>
      <c r="AK37" s="1120"/>
      <c r="AL37" s="1120"/>
      <c r="AM37" s="1120"/>
      <c r="AN37" s="1089" t="s">
        <v>305</v>
      </c>
      <c r="AO37" s="1120"/>
      <c r="AP37" s="1120"/>
      <c r="AQ37" s="1120"/>
      <c r="AR37" s="1120"/>
      <c r="AS37" s="1089" t="s">
        <v>306</v>
      </c>
      <c r="AT37" s="1120"/>
      <c r="AU37" s="1120"/>
      <c r="AV37" s="360" t="s">
        <v>85</v>
      </c>
      <c r="AW37" s="1090" t="s">
        <v>307</v>
      </c>
      <c r="AX37" s="1120"/>
      <c r="AY37" s="1120"/>
      <c r="AZ37" s="1120"/>
      <c r="BA37" s="1120"/>
      <c r="BB37" s="1120"/>
      <c r="BC37" s="361">
        <v>572000000</v>
      </c>
      <c r="BD37" s="361">
        <v>572000000</v>
      </c>
      <c r="BE37" s="362">
        <v>0</v>
      </c>
      <c r="BF37" s="362">
        <v>0</v>
      </c>
      <c r="BG37" s="361">
        <v>293383929</v>
      </c>
      <c r="BH37" s="361">
        <v>278616071</v>
      </c>
      <c r="BI37" s="361">
        <v>293376949</v>
      </c>
      <c r="BJ37" s="361">
        <v>6980</v>
      </c>
      <c r="BK37" s="361">
        <v>293376949</v>
      </c>
      <c r="BL37" s="362">
        <v>0</v>
      </c>
      <c r="BM37" s="361" t="s">
        <v>522</v>
      </c>
      <c r="BN37" s="362" t="s">
        <v>463</v>
      </c>
      <c r="BO37" s="362" t="s">
        <v>463</v>
      </c>
    </row>
    <row r="38" spans="1:67" s="376" customFormat="1" x14ac:dyDescent="0.25">
      <c r="A38" s="376" t="str">
        <f t="shared" si="10"/>
        <v>A-1-0-1-9-1-10</v>
      </c>
      <c r="B38" s="377" t="str">
        <f t="shared" si="4"/>
        <v>A</v>
      </c>
      <c r="C38" s="377" t="str">
        <f t="shared" si="5"/>
        <v>1</v>
      </c>
      <c r="D38" s="377" t="str">
        <f t="shared" si="6"/>
        <v>0</v>
      </c>
      <c r="E38" s="377" t="str">
        <f t="shared" si="7"/>
        <v>1</v>
      </c>
      <c r="F38" s="377" t="str">
        <f t="shared" si="8"/>
        <v>9</v>
      </c>
      <c r="G38" s="377" t="str">
        <f t="shared" si="9"/>
        <v>1</v>
      </c>
      <c r="H38" s="377"/>
      <c r="I38" s="377"/>
      <c r="J38" s="377"/>
      <c r="K38" s="377"/>
      <c r="M38" s="390"/>
      <c r="N38" s="1232" t="s">
        <v>34</v>
      </c>
      <c r="O38" s="1233"/>
      <c r="P38" s="1232" t="s">
        <v>311</v>
      </c>
      <c r="Q38" s="1233"/>
      <c r="R38" s="1232" t="s">
        <v>312</v>
      </c>
      <c r="S38" s="1233"/>
      <c r="T38" s="1232" t="s">
        <v>311</v>
      </c>
      <c r="U38" s="1233"/>
      <c r="V38" s="1232" t="s">
        <v>320</v>
      </c>
      <c r="W38" s="1233"/>
      <c r="X38" s="1233"/>
      <c r="Y38" s="1232" t="s">
        <v>311</v>
      </c>
      <c r="Z38" s="1233"/>
      <c r="AA38" s="1233"/>
      <c r="AB38" s="1232"/>
      <c r="AC38" s="1233"/>
      <c r="AD38" s="1232"/>
      <c r="AE38" s="1233"/>
      <c r="AF38" s="1235" t="s">
        <v>46</v>
      </c>
      <c r="AG38" s="1233"/>
      <c r="AH38" s="1233"/>
      <c r="AI38" s="1233"/>
      <c r="AJ38" s="1233"/>
      <c r="AK38" s="1233"/>
      <c r="AL38" s="1233"/>
      <c r="AM38" s="1233"/>
      <c r="AN38" s="1232" t="s">
        <v>305</v>
      </c>
      <c r="AO38" s="1233"/>
      <c r="AP38" s="1233"/>
      <c r="AQ38" s="1233"/>
      <c r="AR38" s="1233"/>
      <c r="AS38" s="1232" t="s">
        <v>306</v>
      </c>
      <c r="AT38" s="1233"/>
      <c r="AU38" s="1233"/>
      <c r="AV38" s="378" t="s">
        <v>85</v>
      </c>
      <c r="AW38" s="1234" t="s">
        <v>307</v>
      </c>
      <c r="AX38" s="1233"/>
      <c r="AY38" s="1233"/>
      <c r="AZ38" s="1233"/>
      <c r="BA38" s="1233"/>
      <c r="BB38" s="1233"/>
      <c r="BC38" s="379">
        <v>300000000</v>
      </c>
      <c r="BD38" s="379">
        <v>300000000</v>
      </c>
      <c r="BE38" s="380">
        <v>0</v>
      </c>
      <c r="BF38" s="380">
        <v>0</v>
      </c>
      <c r="BG38" s="379">
        <v>136116666</v>
      </c>
      <c r="BH38" s="379">
        <v>163883334</v>
      </c>
      <c r="BI38" s="379">
        <v>136116666</v>
      </c>
      <c r="BJ38" s="380">
        <v>0</v>
      </c>
      <c r="BK38" s="379">
        <v>136116666</v>
      </c>
      <c r="BL38" s="380">
        <v>0</v>
      </c>
      <c r="BM38" s="379" t="s">
        <v>523</v>
      </c>
      <c r="BN38" s="380" t="s">
        <v>463</v>
      </c>
      <c r="BO38" s="379" t="s">
        <v>463</v>
      </c>
    </row>
    <row r="39" spans="1:67" s="376" customFormat="1" x14ac:dyDescent="0.25">
      <c r="A39" s="376" t="str">
        <f t="shared" si="10"/>
        <v>A-1-0-1-9-3-10</v>
      </c>
      <c r="B39" s="377" t="str">
        <f t="shared" si="4"/>
        <v>A</v>
      </c>
      <c r="C39" s="377" t="str">
        <f t="shared" si="5"/>
        <v>1</v>
      </c>
      <c r="D39" s="377" t="str">
        <f t="shared" si="6"/>
        <v>0</v>
      </c>
      <c r="E39" s="377" t="str">
        <f t="shared" si="7"/>
        <v>1</v>
      </c>
      <c r="F39" s="377" t="str">
        <f t="shared" si="8"/>
        <v>9</v>
      </c>
      <c r="G39" s="377" t="str">
        <f t="shared" si="9"/>
        <v>3</v>
      </c>
      <c r="H39" s="377"/>
      <c r="I39" s="377"/>
      <c r="J39" s="377"/>
      <c r="K39" s="377"/>
      <c r="M39" s="390"/>
      <c r="N39" s="1232" t="s">
        <v>34</v>
      </c>
      <c r="O39" s="1233"/>
      <c r="P39" s="1232" t="s">
        <v>311</v>
      </c>
      <c r="Q39" s="1233"/>
      <c r="R39" s="1232" t="s">
        <v>312</v>
      </c>
      <c r="S39" s="1233"/>
      <c r="T39" s="1232" t="s">
        <v>311</v>
      </c>
      <c r="U39" s="1233"/>
      <c r="V39" s="1232" t="s">
        <v>320</v>
      </c>
      <c r="W39" s="1233"/>
      <c r="X39" s="1233"/>
      <c r="Y39" s="1232" t="s">
        <v>321</v>
      </c>
      <c r="Z39" s="1233"/>
      <c r="AA39" s="1233"/>
      <c r="AB39" s="1232"/>
      <c r="AC39" s="1233"/>
      <c r="AD39" s="1232"/>
      <c r="AE39" s="1233"/>
      <c r="AF39" s="1235" t="s">
        <v>47</v>
      </c>
      <c r="AG39" s="1233"/>
      <c r="AH39" s="1233"/>
      <c r="AI39" s="1233"/>
      <c r="AJ39" s="1233"/>
      <c r="AK39" s="1233"/>
      <c r="AL39" s="1233"/>
      <c r="AM39" s="1233"/>
      <c r="AN39" s="1232" t="s">
        <v>305</v>
      </c>
      <c r="AO39" s="1233"/>
      <c r="AP39" s="1233"/>
      <c r="AQ39" s="1233"/>
      <c r="AR39" s="1233"/>
      <c r="AS39" s="1232" t="s">
        <v>306</v>
      </c>
      <c r="AT39" s="1233"/>
      <c r="AU39" s="1233"/>
      <c r="AV39" s="378" t="s">
        <v>85</v>
      </c>
      <c r="AW39" s="1234" t="s">
        <v>307</v>
      </c>
      <c r="AX39" s="1233"/>
      <c r="AY39" s="1233"/>
      <c r="AZ39" s="1233"/>
      <c r="BA39" s="1233"/>
      <c r="BB39" s="1233"/>
      <c r="BC39" s="379">
        <v>272000000</v>
      </c>
      <c r="BD39" s="379">
        <v>272000000</v>
      </c>
      <c r="BE39" s="380">
        <v>0</v>
      </c>
      <c r="BF39" s="380">
        <v>0</v>
      </c>
      <c r="BG39" s="379">
        <v>157267263</v>
      </c>
      <c r="BH39" s="379">
        <v>114732737</v>
      </c>
      <c r="BI39" s="379">
        <v>157260283</v>
      </c>
      <c r="BJ39" s="379">
        <v>6980</v>
      </c>
      <c r="BK39" s="379">
        <v>157260283</v>
      </c>
      <c r="BL39" s="380">
        <v>0</v>
      </c>
      <c r="BM39" s="379" t="s">
        <v>524</v>
      </c>
      <c r="BN39" s="380" t="s">
        <v>463</v>
      </c>
      <c r="BO39" s="379" t="s">
        <v>463</v>
      </c>
    </row>
    <row r="40" spans="1:67" s="367" customFormat="1" x14ac:dyDescent="0.25">
      <c r="B40" s="370" t="str">
        <f t="shared" si="4"/>
        <v>A</v>
      </c>
      <c r="C40" s="370" t="str">
        <f t="shared" si="5"/>
        <v>1</v>
      </c>
      <c r="D40" s="370" t="str">
        <f t="shared" si="6"/>
        <v>0</v>
      </c>
      <c r="E40" s="370" t="str">
        <f t="shared" si="7"/>
        <v>2</v>
      </c>
      <c r="F40" s="370">
        <f t="shared" si="8"/>
        <v>0</v>
      </c>
      <c r="G40" s="370">
        <f t="shared" si="9"/>
        <v>0</v>
      </c>
      <c r="H40" s="370"/>
      <c r="I40" s="370"/>
      <c r="J40" s="370"/>
      <c r="K40" s="370"/>
      <c r="M40" s="389"/>
      <c r="N40" s="1089" t="s">
        <v>34</v>
      </c>
      <c r="O40" s="1120"/>
      <c r="P40" s="1089" t="s">
        <v>311</v>
      </c>
      <c r="Q40" s="1120"/>
      <c r="R40" s="1089" t="s">
        <v>312</v>
      </c>
      <c r="S40" s="1120"/>
      <c r="T40" s="1089" t="s">
        <v>314</v>
      </c>
      <c r="U40" s="1120"/>
      <c r="V40" s="1089"/>
      <c r="W40" s="1120"/>
      <c r="X40" s="1120"/>
      <c r="Y40" s="1089"/>
      <c r="Z40" s="1120"/>
      <c r="AA40" s="1120"/>
      <c r="AB40" s="1089"/>
      <c r="AC40" s="1120"/>
      <c r="AD40" s="1089"/>
      <c r="AE40" s="1120"/>
      <c r="AF40" s="1096" t="s">
        <v>225</v>
      </c>
      <c r="AG40" s="1120"/>
      <c r="AH40" s="1120"/>
      <c r="AI40" s="1120"/>
      <c r="AJ40" s="1120"/>
      <c r="AK40" s="1120"/>
      <c r="AL40" s="1120"/>
      <c r="AM40" s="1120"/>
      <c r="AN40" s="1089" t="s">
        <v>305</v>
      </c>
      <c r="AO40" s="1120"/>
      <c r="AP40" s="1120"/>
      <c r="AQ40" s="1120"/>
      <c r="AR40" s="1120"/>
      <c r="AS40" s="1089" t="s">
        <v>306</v>
      </c>
      <c r="AT40" s="1120"/>
      <c r="AU40" s="1120"/>
      <c r="AV40" s="360" t="s">
        <v>85</v>
      </c>
      <c r="AW40" s="1090" t="s">
        <v>307</v>
      </c>
      <c r="AX40" s="1120"/>
      <c r="AY40" s="1120"/>
      <c r="AZ40" s="1120"/>
      <c r="BA40" s="1120"/>
      <c r="BB40" s="1120"/>
      <c r="BC40" s="361">
        <v>2620100000</v>
      </c>
      <c r="BD40" s="361">
        <v>2549102429</v>
      </c>
      <c r="BE40" s="361">
        <v>70997571</v>
      </c>
      <c r="BF40" s="362">
        <v>0</v>
      </c>
      <c r="BG40" s="361">
        <v>2350381360</v>
      </c>
      <c r="BH40" s="361">
        <v>198721069</v>
      </c>
      <c r="BI40" s="361">
        <v>650186934</v>
      </c>
      <c r="BJ40" s="361">
        <v>1700194426</v>
      </c>
      <c r="BK40" s="361">
        <v>637251174</v>
      </c>
      <c r="BL40" s="361">
        <v>12935760</v>
      </c>
      <c r="BM40" s="361" t="s">
        <v>525</v>
      </c>
      <c r="BN40" s="362" t="s">
        <v>463</v>
      </c>
      <c r="BO40" s="362" t="s">
        <v>463</v>
      </c>
    </row>
    <row r="41" spans="1:67" s="376" customFormat="1" x14ac:dyDescent="0.25">
      <c r="A41" s="376" t="str">
        <f t="shared" si="10"/>
        <v>A-1-0-2-12-0-10</v>
      </c>
      <c r="B41" s="377" t="str">
        <f t="shared" si="4"/>
        <v>A</v>
      </c>
      <c r="C41" s="377" t="str">
        <f t="shared" si="5"/>
        <v>1</v>
      </c>
      <c r="D41" s="377" t="str">
        <f t="shared" si="6"/>
        <v>0</v>
      </c>
      <c r="E41" s="377" t="str">
        <f t="shared" si="7"/>
        <v>2</v>
      </c>
      <c r="F41" s="377" t="str">
        <f t="shared" si="8"/>
        <v>12</v>
      </c>
      <c r="G41" s="377">
        <f t="shared" si="9"/>
        <v>0</v>
      </c>
      <c r="H41" s="377"/>
      <c r="I41" s="377"/>
      <c r="J41" s="377"/>
      <c r="K41" s="377"/>
      <c r="M41" s="390"/>
      <c r="N41" s="1232" t="s">
        <v>34</v>
      </c>
      <c r="O41" s="1233"/>
      <c r="P41" s="1232" t="s">
        <v>311</v>
      </c>
      <c r="Q41" s="1233"/>
      <c r="R41" s="1232" t="s">
        <v>312</v>
      </c>
      <c r="S41" s="1233"/>
      <c r="T41" s="1232" t="s">
        <v>314</v>
      </c>
      <c r="U41" s="1233"/>
      <c r="V41" s="1232" t="s">
        <v>322</v>
      </c>
      <c r="W41" s="1233"/>
      <c r="X41" s="1233"/>
      <c r="Y41" s="1232"/>
      <c r="Z41" s="1233"/>
      <c r="AA41" s="1233"/>
      <c r="AB41" s="1232"/>
      <c r="AC41" s="1233"/>
      <c r="AD41" s="1232"/>
      <c r="AE41" s="1233"/>
      <c r="AF41" s="1235" t="s">
        <v>48</v>
      </c>
      <c r="AG41" s="1233"/>
      <c r="AH41" s="1233"/>
      <c r="AI41" s="1233"/>
      <c r="AJ41" s="1233"/>
      <c r="AK41" s="1233"/>
      <c r="AL41" s="1233"/>
      <c r="AM41" s="1233"/>
      <c r="AN41" s="1232" t="s">
        <v>305</v>
      </c>
      <c r="AO41" s="1233"/>
      <c r="AP41" s="1233"/>
      <c r="AQ41" s="1233"/>
      <c r="AR41" s="1233"/>
      <c r="AS41" s="1232" t="s">
        <v>306</v>
      </c>
      <c r="AT41" s="1233"/>
      <c r="AU41" s="1233"/>
      <c r="AV41" s="378" t="s">
        <v>85</v>
      </c>
      <c r="AW41" s="1234" t="s">
        <v>307</v>
      </c>
      <c r="AX41" s="1233"/>
      <c r="AY41" s="1233"/>
      <c r="AZ41" s="1233"/>
      <c r="BA41" s="1233"/>
      <c r="BB41" s="1233"/>
      <c r="BC41" s="379">
        <v>2620100000</v>
      </c>
      <c r="BD41" s="379">
        <v>2549102429</v>
      </c>
      <c r="BE41" s="379">
        <v>70997571</v>
      </c>
      <c r="BF41" s="380">
        <v>0</v>
      </c>
      <c r="BG41" s="379">
        <v>2350381360</v>
      </c>
      <c r="BH41" s="379">
        <v>198721069</v>
      </c>
      <c r="BI41" s="379">
        <v>650186934</v>
      </c>
      <c r="BJ41" s="379">
        <v>1700194426</v>
      </c>
      <c r="BK41" s="379">
        <v>637251174</v>
      </c>
      <c r="BL41" s="379">
        <v>12935760</v>
      </c>
      <c r="BM41" s="379" t="s">
        <v>525</v>
      </c>
      <c r="BN41" s="380" t="s">
        <v>463</v>
      </c>
      <c r="BO41" s="379" t="s">
        <v>463</v>
      </c>
    </row>
    <row r="42" spans="1:67" s="367" customFormat="1" ht="14.45" customHeight="1" x14ac:dyDescent="0.25">
      <c r="B42" s="370" t="str">
        <f t="shared" si="4"/>
        <v>A</v>
      </c>
      <c r="C42" s="370" t="str">
        <f t="shared" si="5"/>
        <v>1</v>
      </c>
      <c r="D42" s="370" t="str">
        <f t="shared" si="6"/>
        <v>0</v>
      </c>
      <c r="E42" s="370" t="str">
        <f t="shared" si="7"/>
        <v>5</v>
      </c>
      <c r="F42" s="370">
        <f t="shared" si="8"/>
        <v>0</v>
      </c>
      <c r="G42" s="370">
        <f t="shared" si="9"/>
        <v>0</v>
      </c>
      <c r="H42" s="370"/>
      <c r="I42" s="370"/>
      <c r="J42" s="370"/>
      <c r="K42" s="370"/>
      <c r="M42" s="389"/>
      <c r="N42" s="1089" t="s">
        <v>34</v>
      </c>
      <c r="O42" s="1120"/>
      <c r="P42" s="1089" t="s">
        <v>311</v>
      </c>
      <c r="Q42" s="1120"/>
      <c r="R42" s="1089" t="s">
        <v>312</v>
      </c>
      <c r="S42" s="1120"/>
      <c r="T42" s="1089" t="s">
        <v>316</v>
      </c>
      <c r="U42" s="1120"/>
      <c r="V42" s="1089"/>
      <c r="W42" s="1120"/>
      <c r="X42" s="1120"/>
      <c r="Y42" s="1089"/>
      <c r="Z42" s="1120"/>
      <c r="AA42" s="1120"/>
      <c r="AB42" s="1089"/>
      <c r="AC42" s="1120"/>
      <c r="AD42" s="1089"/>
      <c r="AE42" s="1120"/>
      <c r="AF42" s="1096" t="s">
        <v>227</v>
      </c>
      <c r="AG42" s="1120"/>
      <c r="AH42" s="1120"/>
      <c r="AI42" s="1120"/>
      <c r="AJ42" s="1120"/>
      <c r="AK42" s="1120"/>
      <c r="AL42" s="1120"/>
      <c r="AM42" s="1120"/>
      <c r="AN42" s="1089" t="s">
        <v>305</v>
      </c>
      <c r="AO42" s="1120"/>
      <c r="AP42" s="1120"/>
      <c r="AQ42" s="1120"/>
      <c r="AR42" s="1120"/>
      <c r="AS42" s="1089" t="s">
        <v>306</v>
      </c>
      <c r="AT42" s="1120"/>
      <c r="AU42" s="1120"/>
      <c r="AV42" s="360" t="s">
        <v>85</v>
      </c>
      <c r="AW42" s="1090" t="s">
        <v>307</v>
      </c>
      <c r="AX42" s="1120"/>
      <c r="AY42" s="1120"/>
      <c r="AZ42" s="1120"/>
      <c r="BA42" s="1120"/>
      <c r="BB42" s="1120"/>
      <c r="BC42" s="361">
        <v>35057916667</v>
      </c>
      <c r="BD42" s="361">
        <v>35057916667</v>
      </c>
      <c r="BE42" s="362">
        <v>0</v>
      </c>
      <c r="BF42" s="362">
        <v>0</v>
      </c>
      <c r="BG42" s="361">
        <v>18699780097</v>
      </c>
      <c r="BH42" s="361">
        <v>16358136570</v>
      </c>
      <c r="BI42" s="361">
        <v>18699780097</v>
      </c>
      <c r="BJ42" s="362">
        <v>0</v>
      </c>
      <c r="BK42" s="361">
        <v>18699780097</v>
      </c>
      <c r="BL42" s="362">
        <v>0</v>
      </c>
      <c r="BM42" s="361" t="s">
        <v>526</v>
      </c>
      <c r="BN42" s="361" t="s">
        <v>493</v>
      </c>
      <c r="BO42" s="361" t="s">
        <v>527</v>
      </c>
    </row>
    <row r="43" spans="1:67" s="367" customFormat="1" ht="14.45" customHeight="1" x14ac:dyDescent="0.25">
      <c r="B43" s="370" t="str">
        <f t="shared" si="4"/>
        <v>A</v>
      </c>
      <c r="C43" s="370" t="str">
        <f t="shared" si="5"/>
        <v>1</v>
      </c>
      <c r="D43" s="370" t="str">
        <f t="shared" si="6"/>
        <v>0</v>
      </c>
      <c r="E43" s="370" t="str">
        <f t="shared" si="7"/>
        <v>5</v>
      </c>
      <c r="F43" s="370" t="str">
        <f t="shared" si="8"/>
        <v>1</v>
      </c>
      <c r="G43" s="370">
        <f t="shared" si="9"/>
        <v>0</v>
      </c>
      <c r="H43" s="370"/>
      <c r="I43" s="370"/>
      <c r="J43" s="370"/>
      <c r="K43" s="370"/>
      <c r="M43" s="389"/>
      <c r="N43" s="1089" t="s">
        <v>34</v>
      </c>
      <c r="O43" s="1120"/>
      <c r="P43" s="1089" t="s">
        <v>311</v>
      </c>
      <c r="Q43" s="1120"/>
      <c r="R43" s="1089" t="s">
        <v>312</v>
      </c>
      <c r="S43" s="1120"/>
      <c r="T43" s="1089" t="s">
        <v>316</v>
      </c>
      <c r="U43" s="1120"/>
      <c r="V43" s="1089" t="s">
        <v>311</v>
      </c>
      <c r="W43" s="1120"/>
      <c r="X43" s="1120"/>
      <c r="Y43" s="1089"/>
      <c r="Z43" s="1120"/>
      <c r="AA43" s="1120"/>
      <c r="AB43" s="1089"/>
      <c r="AC43" s="1120"/>
      <c r="AD43" s="1089"/>
      <c r="AE43" s="1120"/>
      <c r="AF43" s="1096" t="s">
        <v>229</v>
      </c>
      <c r="AG43" s="1120"/>
      <c r="AH43" s="1120"/>
      <c r="AI43" s="1120"/>
      <c r="AJ43" s="1120"/>
      <c r="AK43" s="1120"/>
      <c r="AL43" s="1120"/>
      <c r="AM43" s="1120"/>
      <c r="AN43" s="1089" t="s">
        <v>305</v>
      </c>
      <c r="AO43" s="1120"/>
      <c r="AP43" s="1120"/>
      <c r="AQ43" s="1120"/>
      <c r="AR43" s="1120"/>
      <c r="AS43" s="1089" t="s">
        <v>306</v>
      </c>
      <c r="AT43" s="1120"/>
      <c r="AU43" s="1120"/>
      <c r="AV43" s="360" t="s">
        <v>85</v>
      </c>
      <c r="AW43" s="1090" t="s">
        <v>307</v>
      </c>
      <c r="AX43" s="1120"/>
      <c r="AY43" s="1120"/>
      <c r="AZ43" s="1120"/>
      <c r="BA43" s="1120"/>
      <c r="BB43" s="1120"/>
      <c r="BC43" s="361">
        <v>17935538469</v>
      </c>
      <c r="BD43" s="361">
        <v>17935538469</v>
      </c>
      <c r="BE43" s="362">
        <v>0</v>
      </c>
      <c r="BF43" s="362">
        <v>0</v>
      </c>
      <c r="BG43" s="361">
        <v>9373052503</v>
      </c>
      <c r="BH43" s="361">
        <v>8562485966</v>
      </c>
      <c r="BI43" s="361">
        <v>9373052503</v>
      </c>
      <c r="BJ43" s="362">
        <v>0</v>
      </c>
      <c r="BK43" s="361">
        <v>9373052503</v>
      </c>
      <c r="BL43" s="362">
        <v>0</v>
      </c>
      <c r="BM43" s="361" t="s">
        <v>528</v>
      </c>
      <c r="BN43" s="361" t="s">
        <v>529</v>
      </c>
      <c r="BO43" s="361" t="s">
        <v>530</v>
      </c>
    </row>
    <row r="44" spans="1:67" s="376" customFormat="1" x14ac:dyDescent="0.25">
      <c r="A44" s="376" t="str">
        <f>+B44&amp;"-"&amp;C44&amp;"-"&amp;D44&amp;"-"&amp;E44&amp;"-"&amp;F44&amp;"-"&amp;G44&amp;"-"&amp;AV44</f>
        <v>A-1-0-5-1-1-10</v>
      </c>
      <c r="B44" s="377" t="str">
        <f t="shared" si="4"/>
        <v>A</v>
      </c>
      <c r="C44" s="377" t="str">
        <f t="shared" si="5"/>
        <v>1</v>
      </c>
      <c r="D44" s="377" t="str">
        <f t="shared" si="6"/>
        <v>0</v>
      </c>
      <c r="E44" s="377" t="str">
        <f t="shared" si="7"/>
        <v>5</v>
      </c>
      <c r="F44" s="377" t="str">
        <f t="shared" si="8"/>
        <v>1</v>
      </c>
      <c r="G44" s="377" t="str">
        <f t="shared" si="9"/>
        <v>1</v>
      </c>
      <c r="H44" s="377"/>
      <c r="I44" s="377"/>
      <c r="J44" s="377"/>
      <c r="K44" s="377"/>
      <c r="M44" s="390"/>
      <c r="N44" s="1232" t="s">
        <v>34</v>
      </c>
      <c r="O44" s="1233"/>
      <c r="P44" s="1232" t="s">
        <v>311</v>
      </c>
      <c r="Q44" s="1233"/>
      <c r="R44" s="1232" t="s">
        <v>312</v>
      </c>
      <c r="S44" s="1233"/>
      <c r="T44" s="1232" t="s">
        <v>316</v>
      </c>
      <c r="U44" s="1233"/>
      <c r="V44" s="1232" t="s">
        <v>311</v>
      </c>
      <c r="W44" s="1233"/>
      <c r="X44" s="1233"/>
      <c r="Y44" s="1232" t="s">
        <v>311</v>
      </c>
      <c r="Z44" s="1233"/>
      <c r="AA44" s="1233"/>
      <c r="AB44" s="1232"/>
      <c r="AC44" s="1233"/>
      <c r="AD44" s="1232"/>
      <c r="AE44" s="1233"/>
      <c r="AF44" s="1235" t="s">
        <v>49</v>
      </c>
      <c r="AG44" s="1233"/>
      <c r="AH44" s="1233"/>
      <c r="AI44" s="1233"/>
      <c r="AJ44" s="1233"/>
      <c r="AK44" s="1233"/>
      <c r="AL44" s="1233"/>
      <c r="AM44" s="1233"/>
      <c r="AN44" s="1232" t="s">
        <v>305</v>
      </c>
      <c r="AO44" s="1233"/>
      <c r="AP44" s="1233"/>
      <c r="AQ44" s="1233"/>
      <c r="AR44" s="1233"/>
      <c r="AS44" s="1232" t="s">
        <v>306</v>
      </c>
      <c r="AT44" s="1233"/>
      <c r="AU44" s="1233"/>
      <c r="AV44" s="378" t="s">
        <v>85</v>
      </c>
      <c r="AW44" s="1234" t="s">
        <v>307</v>
      </c>
      <c r="AX44" s="1233"/>
      <c r="AY44" s="1233"/>
      <c r="AZ44" s="1233"/>
      <c r="BA44" s="1233"/>
      <c r="BB44" s="1233"/>
      <c r="BC44" s="379">
        <v>3486406531</v>
      </c>
      <c r="BD44" s="379">
        <v>3486406531</v>
      </c>
      <c r="BE44" s="380">
        <v>0</v>
      </c>
      <c r="BF44" s="380">
        <v>0</v>
      </c>
      <c r="BG44" s="379">
        <v>2037324045</v>
      </c>
      <c r="BH44" s="379">
        <v>1449082486</v>
      </c>
      <c r="BI44" s="379">
        <v>2037324045</v>
      </c>
      <c r="BJ44" s="380">
        <v>0</v>
      </c>
      <c r="BK44" s="379">
        <v>2037324045</v>
      </c>
      <c r="BL44" s="380">
        <v>0</v>
      </c>
      <c r="BM44" s="379" t="s">
        <v>531</v>
      </c>
      <c r="BN44" s="380" t="s">
        <v>532</v>
      </c>
      <c r="BO44" s="379" t="s">
        <v>533</v>
      </c>
    </row>
    <row r="45" spans="1:67" s="376" customFormat="1" x14ac:dyDescent="0.25">
      <c r="A45" s="376" t="str">
        <f>+B45&amp;"-"&amp;C45&amp;"-"&amp;D45&amp;"-"&amp;E45&amp;"-"&amp;F45&amp;"-"&amp;G45&amp;"-"&amp;AV45</f>
        <v>A-1-0-5-1-2-10</v>
      </c>
      <c r="B45" s="377" t="str">
        <f t="shared" si="4"/>
        <v>A</v>
      </c>
      <c r="C45" s="377" t="str">
        <f t="shared" si="5"/>
        <v>1</v>
      </c>
      <c r="D45" s="377" t="str">
        <f t="shared" si="6"/>
        <v>0</v>
      </c>
      <c r="E45" s="377" t="str">
        <f t="shared" si="7"/>
        <v>5</v>
      </c>
      <c r="F45" s="377" t="str">
        <f t="shared" si="8"/>
        <v>1</v>
      </c>
      <c r="G45" s="377" t="str">
        <f t="shared" si="9"/>
        <v>2</v>
      </c>
      <c r="H45" s="377"/>
      <c r="I45" s="377"/>
      <c r="J45" s="377"/>
      <c r="K45" s="377"/>
      <c r="M45" s="390"/>
      <c r="N45" s="1232" t="s">
        <v>34</v>
      </c>
      <c r="O45" s="1233"/>
      <c r="P45" s="1232" t="s">
        <v>311</v>
      </c>
      <c r="Q45" s="1233"/>
      <c r="R45" s="1232" t="s">
        <v>312</v>
      </c>
      <c r="S45" s="1233"/>
      <c r="T45" s="1232" t="s">
        <v>316</v>
      </c>
      <c r="U45" s="1233"/>
      <c r="V45" s="1232" t="s">
        <v>311</v>
      </c>
      <c r="W45" s="1233"/>
      <c r="X45" s="1233"/>
      <c r="Y45" s="1232" t="s">
        <v>314</v>
      </c>
      <c r="Z45" s="1233"/>
      <c r="AA45" s="1233"/>
      <c r="AB45" s="1232"/>
      <c r="AC45" s="1233"/>
      <c r="AD45" s="1232"/>
      <c r="AE45" s="1233"/>
      <c r="AF45" s="1235" t="s">
        <v>50</v>
      </c>
      <c r="AG45" s="1233"/>
      <c r="AH45" s="1233"/>
      <c r="AI45" s="1233"/>
      <c r="AJ45" s="1233"/>
      <c r="AK45" s="1233"/>
      <c r="AL45" s="1233"/>
      <c r="AM45" s="1233"/>
      <c r="AN45" s="1232" t="s">
        <v>305</v>
      </c>
      <c r="AO45" s="1233"/>
      <c r="AP45" s="1233"/>
      <c r="AQ45" s="1233"/>
      <c r="AR45" s="1233"/>
      <c r="AS45" s="1232" t="s">
        <v>306</v>
      </c>
      <c r="AT45" s="1233"/>
      <c r="AU45" s="1233"/>
      <c r="AV45" s="378" t="s">
        <v>85</v>
      </c>
      <c r="AW45" s="1234" t="s">
        <v>307</v>
      </c>
      <c r="AX45" s="1233"/>
      <c r="AY45" s="1233"/>
      <c r="AZ45" s="1233"/>
      <c r="BA45" s="1233"/>
      <c r="BB45" s="1233"/>
      <c r="BC45" s="379">
        <v>1530182979</v>
      </c>
      <c r="BD45" s="379">
        <v>1530182979</v>
      </c>
      <c r="BE45" s="380">
        <v>0</v>
      </c>
      <c r="BF45" s="380">
        <v>0</v>
      </c>
      <c r="BG45" s="379">
        <v>28968329</v>
      </c>
      <c r="BH45" s="379">
        <v>1501214650</v>
      </c>
      <c r="BI45" s="379">
        <v>28968329</v>
      </c>
      <c r="BJ45" s="380">
        <v>0</v>
      </c>
      <c r="BK45" s="379">
        <v>28968329</v>
      </c>
      <c r="BL45" s="380">
        <v>0</v>
      </c>
      <c r="BM45" s="379" t="s">
        <v>534</v>
      </c>
      <c r="BN45" s="380" t="s">
        <v>463</v>
      </c>
      <c r="BO45" s="379" t="s">
        <v>463</v>
      </c>
    </row>
    <row r="46" spans="1:67" s="376" customFormat="1" x14ac:dyDescent="0.25">
      <c r="A46" s="376" t="str">
        <f>+B46&amp;"-"&amp;C46&amp;"-"&amp;D46&amp;"-"&amp;E46&amp;"-"&amp;F46&amp;"-"&amp;G46&amp;"-"&amp;AV46</f>
        <v>A-1-0-5-1-3-10</v>
      </c>
      <c r="B46" s="377" t="str">
        <f t="shared" si="4"/>
        <v>A</v>
      </c>
      <c r="C46" s="377" t="str">
        <f t="shared" si="5"/>
        <v>1</v>
      </c>
      <c r="D46" s="377" t="str">
        <f t="shared" si="6"/>
        <v>0</v>
      </c>
      <c r="E46" s="377" t="str">
        <f t="shared" si="7"/>
        <v>5</v>
      </c>
      <c r="F46" s="377" t="str">
        <f t="shared" si="8"/>
        <v>1</v>
      </c>
      <c r="G46" s="377" t="str">
        <f t="shared" si="9"/>
        <v>3</v>
      </c>
      <c r="H46" s="377"/>
      <c r="I46" s="377"/>
      <c r="J46" s="377"/>
      <c r="K46" s="377"/>
      <c r="M46" s="390"/>
      <c r="N46" s="1232" t="s">
        <v>34</v>
      </c>
      <c r="O46" s="1233"/>
      <c r="P46" s="1232" t="s">
        <v>311</v>
      </c>
      <c r="Q46" s="1233"/>
      <c r="R46" s="1232" t="s">
        <v>312</v>
      </c>
      <c r="S46" s="1233"/>
      <c r="T46" s="1232" t="s">
        <v>316</v>
      </c>
      <c r="U46" s="1233"/>
      <c r="V46" s="1232" t="s">
        <v>311</v>
      </c>
      <c r="W46" s="1233"/>
      <c r="X46" s="1233"/>
      <c r="Y46" s="1232" t="s">
        <v>321</v>
      </c>
      <c r="Z46" s="1233"/>
      <c r="AA46" s="1233"/>
      <c r="AB46" s="1232"/>
      <c r="AC46" s="1233"/>
      <c r="AD46" s="1232"/>
      <c r="AE46" s="1233"/>
      <c r="AF46" s="1235" t="s">
        <v>51</v>
      </c>
      <c r="AG46" s="1233"/>
      <c r="AH46" s="1233"/>
      <c r="AI46" s="1233"/>
      <c r="AJ46" s="1233"/>
      <c r="AK46" s="1233"/>
      <c r="AL46" s="1233"/>
      <c r="AM46" s="1233"/>
      <c r="AN46" s="1232" t="s">
        <v>305</v>
      </c>
      <c r="AO46" s="1233"/>
      <c r="AP46" s="1233"/>
      <c r="AQ46" s="1233"/>
      <c r="AR46" s="1233"/>
      <c r="AS46" s="1232" t="s">
        <v>306</v>
      </c>
      <c r="AT46" s="1233"/>
      <c r="AU46" s="1233"/>
      <c r="AV46" s="378" t="s">
        <v>85</v>
      </c>
      <c r="AW46" s="1234" t="s">
        <v>307</v>
      </c>
      <c r="AX46" s="1233"/>
      <c r="AY46" s="1233"/>
      <c r="AZ46" s="1233"/>
      <c r="BA46" s="1233"/>
      <c r="BB46" s="1233"/>
      <c r="BC46" s="379">
        <v>4451871042</v>
      </c>
      <c r="BD46" s="379">
        <v>4451871042</v>
      </c>
      <c r="BE46" s="380">
        <v>0</v>
      </c>
      <c r="BF46" s="380">
        <v>0</v>
      </c>
      <c r="BG46" s="379">
        <v>2537399576</v>
      </c>
      <c r="BH46" s="379">
        <v>1914471466</v>
      </c>
      <c r="BI46" s="379">
        <v>2537399576</v>
      </c>
      <c r="BJ46" s="380">
        <v>0</v>
      </c>
      <c r="BK46" s="379">
        <v>2537399576</v>
      </c>
      <c r="BL46" s="380">
        <v>0</v>
      </c>
      <c r="BM46" s="379" t="s">
        <v>535</v>
      </c>
      <c r="BN46" s="380" t="s">
        <v>536</v>
      </c>
      <c r="BO46" s="379" t="s">
        <v>537</v>
      </c>
    </row>
    <row r="47" spans="1:67" s="376" customFormat="1" x14ac:dyDescent="0.25">
      <c r="A47" s="376" t="str">
        <f>+B47&amp;"-"&amp;C47&amp;"-"&amp;D47&amp;"-"&amp;E47&amp;"-"&amp;F47&amp;"-"&amp;G47&amp;"-"&amp;AV47</f>
        <v>A-1-0-5-1-4-10</v>
      </c>
      <c r="B47" s="377" t="str">
        <f t="shared" si="4"/>
        <v>A</v>
      </c>
      <c r="C47" s="377" t="str">
        <f t="shared" si="5"/>
        <v>1</v>
      </c>
      <c r="D47" s="377" t="str">
        <f t="shared" si="6"/>
        <v>0</v>
      </c>
      <c r="E47" s="377" t="str">
        <f t="shared" si="7"/>
        <v>5</v>
      </c>
      <c r="F47" s="377" t="str">
        <f t="shared" si="8"/>
        <v>1</v>
      </c>
      <c r="G47" s="377" t="str">
        <f t="shared" si="9"/>
        <v>4</v>
      </c>
      <c r="H47" s="377"/>
      <c r="I47" s="377"/>
      <c r="J47" s="377"/>
      <c r="K47" s="377"/>
      <c r="M47" s="390"/>
      <c r="N47" s="1232" t="s">
        <v>34</v>
      </c>
      <c r="O47" s="1233"/>
      <c r="P47" s="1232" t="s">
        <v>311</v>
      </c>
      <c r="Q47" s="1233"/>
      <c r="R47" s="1232" t="s">
        <v>312</v>
      </c>
      <c r="S47" s="1233"/>
      <c r="T47" s="1232" t="s">
        <v>316</v>
      </c>
      <c r="U47" s="1233"/>
      <c r="V47" s="1232" t="s">
        <v>311</v>
      </c>
      <c r="W47" s="1233"/>
      <c r="X47" s="1233"/>
      <c r="Y47" s="1232" t="s">
        <v>315</v>
      </c>
      <c r="Z47" s="1233"/>
      <c r="AA47" s="1233"/>
      <c r="AB47" s="1232"/>
      <c r="AC47" s="1233"/>
      <c r="AD47" s="1232"/>
      <c r="AE47" s="1233"/>
      <c r="AF47" s="1235" t="s">
        <v>52</v>
      </c>
      <c r="AG47" s="1233"/>
      <c r="AH47" s="1233"/>
      <c r="AI47" s="1233"/>
      <c r="AJ47" s="1233"/>
      <c r="AK47" s="1233"/>
      <c r="AL47" s="1233"/>
      <c r="AM47" s="1233"/>
      <c r="AN47" s="1232" t="s">
        <v>305</v>
      </c>
      <c r="AO47" s="1233"/>
      <c r="AP47" s="1233"/>
      <c r="AQ47" s="1233"/>
      <c r="AR47" s="1233"/>
      <c r="AS47" s="1232" t="s">
        <v>306</v>
      </c>
      <c r="AT47" s="1233"/>
      <c r="AU47" s="1233"/>
      <c r="AV47" s="378" t="s">
        <v>85</v>
      </c>
      <c r="AW47" s="1234" t="s">
        <v>307</v>
      </c>
      <c r="AX47" s="1233"/>
      <c r="AY47" s="1233"/>
      <c r="AZ47" s="1233"/>
      <c r="BA47" s="1233"/>
      <c r="BB47" s="1233"/>
      <c r="BC47" s="379">
        <v>7532131228</v>
      </c>
      <c r="BD47" s="379">
        <v>7532131228</v>
      </c>
      <c r="BE47" s="380">
        <v>0</v>
      </c>
      <c r="BF47" s="380">
        <v>0</v>
      </c>
      <c r="BG47" s="379">
        <v>4219564478</v>
      </c>
      <c r="BH47" s="379">
        <v>3312566750</v>
      </c>
      <c r="BI47" s="379">
        <v>4219564478</v>
      </c>
      <c r="BJ47" s="380">
        <v>0</v>
      </c>
      <c r="BK47" s="379">
        <v>4219564478</v>
      </c>
      <c r="BL47" s="380">
        <v>0</v>
      </c>
      <c r="BM47" s="379" t="s">
        <v>538</v>
      </c>
      <c r="BN47" s="380" t="s">
        <v>539</v>
      </c>
      <c r="BO47" s="379" t="s">
        <v>540</v>
      </c>
    </row>
    <row r="48" spans="1:67" s="376" customFormat="1" x14ac:dyDescent="0.25">
      <c r="A48" s="376" t="str">
        <f>+B48&amp;"-"&amp;C48&amp;"-"&amp;D48&amp;"-"&amp;E48&amp;"-"&amp;F48&amp;"-"&amp;G48&amp;"-"&amp;AV48</f>
        <v>A-1-0-5-1-5-10</v>
      </c>
      <c r="B48" s="377" t="str">
        <f t="shared" si="4"/>
        <v>A</v>
      </c>
      <c r="C48" s="377" t="str">
        <f t="shared" si="5"/>
        <v>1</v>
      </c>
      <c r="D48" s="377" t="str">
        <f t="shared" si="6"/>
        <v>0</v>
      </c>
      <c r="E48" s="377" t="str">
        <f t="shared" si="7"/>
        <v>5</v>
      </c>
      <c r="F48" s="377" t="str">
        <f t="shared" si="8"/>
        <v>1</v>
      </c>
      <c r="G48" s="377" t="str">
        <f t="shared" si="9"/>
        <v>5</v>
      </c>
      <c r="H48" s="377"/>
      <c r="I48" s="377"/>
      <c r="J48" s="377"/>
      <c r="K48" s="377"/>
      <c r="M48" s="390"/>
      <c r="N48" s="1232" t="s">
        <v>34</v>
      </c>
      <c r="O48" s="1233"/>
      <c r="P48" s="1232" t="s">
        <v>311</v>
      </c>
      <c r="Q48" s="1233"/>
      <c r="R48" s="1232" t="s">
        <v>312</v>
      </c>
      <c r="S48" s="1233"/>
      <c r="T48" s="1232" t="s">
        <v>316</v>
      </c>
      <c r="U48" s="1233"/>
      <c r="V48" s="1232" t="s">
        <v>311</v>
      </c>
      <c r="W48" s="1233"/>
      <c r="X48" s="1233"/>
      <c r="Y48" s="1232" t="s">
        <v>316</v>
      </c>
      <c r="Z48" s="1233"/>
      <c r="AA48" s="1233"/>
      <c r="AB48" s="1232"/>
      <c r="AC48" s="1233"/>
      <c r="AD48" s="1232"/>
      <c r="AE48" s="1233"/>
      <c r="AF48" s="1235" t="s">
        <v>53</v>
      </c>
      <c r="AG48" s="1233"/>
      <c r="AH48" s="1233"/>
      <c r="AI48" s="1233"/>
      <c r="AJ48" s="1233"/>
      <c r="AK48" s="1233"/>
      <c r="AL48" s="1233"/>
      <c r="AM48" s="1233"/>
      <c r="AN48" s="1232" t="s">
        <v>305</v>
      </c>
      <c r="AO48" s="1233"/>
      <c r="AP48" s="1233"/>
      <c r="AQ48" s="1233"/>
      <c r="AR48" s="1233"/>
      <c r="AS48" s="1232" t="s">
        <v>306</v>
      </c>
      <c r="AT48" s="1233"/>
      <c r="AU48" s="1233"/>
      <c r="AV48" s="378" t="s">
        <v>85</v>
      </c>
      <c r="AW48" s="1234" t="s">
        <v>307</v>
      </c>
      <c r="AX48" s="1233"/>
      <c r="AY48" s="1233"/>
      <c r="AZ48" s="1233"/>
      <c r="BA48" s="1233"/>
      <c r="BB48" s="1233"/>
      <c r="BC48" s="379">
        <v>934946689</v>
      </c>
      <c r="BD48" s="379">
        <v>934946689</v>
      </c>
      <c r="BE48" s="380">
        <v>0</v>
      </c>
      <c r="BF48" s="380">
        <v>0</v>
      </c>
      <c r="BG48" s="379">
        <v>549796075</v>
      </c>
      <c r="BH48" s="379">
        <v>385150614</v>
      </c>
      <c r="BI48" s="379">
        <v>549796075</v>
      </c>
      <c r="BJ48" s="380">
        <v>0</v>
      </c>
      <c r="BK48" s="379">
        <v>549796075</v>
      </c>
      <c r="BL48" s="380">
        <v>0</v>
      </c>
      <c r="BM48" s="379" t="s">
        <v>541</v>
      </c>
      <c r="BN48" s="380" t="s">
        <v>542</v>
      </c>
      <c r="BO48" s="379" t="s">
        <v>463</v>
      </c>
    </row>
    <row r="49" spans="1:67" s="367" customFormat="1" ht="14.45" customHeight="1" x14ac:dyDescent="0.25">
      <c r="B49" s="370" t="str">
        <f t="shared" si="4"/>
        <v>A</v>
      </c>
      <c r="C49" s="370" t="str">
        <f t="shared" si="5"/>
        <v>1</v>
      </c>
      <c r="D49" s="370" t="str">
        <f t="shared" si="6"/>
        <v>0</v>
      </c>
      <c r="E49" s="370" t="str">
        <f t="shared" si="7"/>
        <v>5</v>
      </c>
      <c r="F49" s="370" t="str">
        <f t="shared" si="8"/>
        <v>2</v>
      </c>
      <c r="G49" s="370">
        <f t="shared" si="9"/>
        <v>0</v>
      </c>
      <c r="H49" s="370"/>
      <c r="I49" s="370"/>
      <c r="J49" s="370"/>
      <c r="K49" s="370"/>
      <c r="M49" s="389"/>
      <c r="N49" s="1089" t="s">
        <v>34</v>
      </c>
      <c r="O49" s="1120"/>
      <c r="P49" s="1089" t="s">
        <v>311</v>
      </c>
      <c r="Q49" s="1120"/>
      <c r="R49" s="1089" t="s">
        <v>312</v>
      </c>
      <c r="S49" s="1120"/>
      <c r="T49" s="1089" t="s">
        <v>316</v>
      </c>
      <c r="U49" s="1120"/>
      <c r="V49" s="1089" t="s">
        <v>314</v>
      </c>
      <c r="W49" s="1120"/>
      <c r="X49" s="1120"/>
      <c r="Y49" s="1089"/>
      <c r="Z49" s="1120"/>
      <c r="AA49" s="1120"/>
      <c r="AB49" s="1089"/>
      <c r="AC49" s="1120"/>
      <c r="AD49" s="1089"/>
      <c r="AE49" s="1120"/>
      <c r="AF49" s="1096" t="s">
        <v>323</v>
      </c>
      <c r="AG49" s="1120"/>
      <c r="AH49" s="1120"/>
      <c r="AI49" s="1120"/>
      <c r="AJ49" s="1120"/>
      <c r="AK49" s="1120"/>
      <c r="AL49" s="1120"/>
      <c r="AM49" s="1120"/>
      <c r="AN49" s="1089" t="s">
        <v>305</v>
      </c>
      <c r="AO49" s="1120"/>
      <c r="AP49" s="1120"/>
      <c r="AQ49" s="1120"/>
      <c r="AR49" s="1120"/>
      <c r="AS49" s="1089" t="s">
        <v>306</v>
      </c>
      <c r="AT49" s="1120"/>
      <c r="AU49" s="1120"/>
      <c r="AV49" s="360" t="s">
        <v>85</v>
      </c>
      <c r="AW49" s="1090" t="s">
        <v>307</v>
      </c>
      <c r="AX49" s="1120"/>
      <c r="AY49" s="1120"/>
      <c r="AZ49" s="1120"/>
      <c r="BA49" s="1120"/>
      <c r="BB49" s="1120"/>
      <c r="BC49" s="361">
        <v>12419953098</v>
      </c>
      <c r="BD49" s="361">
        <v>12419953098</v>
      </c>
      <c r="BE49" s="362">
        <v>0</v>
      </c>
      <c r="BF49" s="362">
        <v>0</v>
      </c>
      <c r="BG49" s="361">
        <v>6699831894</v>
      </c>
      <c r="BH49" s="361">
        <v>5720121204</v>
      </c>
      <c r="BI49" s="361">
        <v>6699831894</v>
      </c>
      <c r="BJ49" s="362">
        <v>0</v>
      </c>
      <c r="BK49" s="361">
        <v>6699831894</v>
      </c>
      <c r="BL49" s="362">
        <v>0</v>
      </c>
      <c r="BM49" s="361" t="s">
        <v>543</v>
      </c>
      <c r="BN49" s="361" t="s">
        <v>544</v>
      </c>
      <c r="BO49" s="361" t="s">
        <v>545</v>
      </c>
    </row>
    <row r="50" spans="1:67" s="376" customFormat="1" x14ac:dyDescent="0.25">
      <c r="A50" s="376" t="str">
        <f t="shared" ref="A50:A57" si="11">+B50&amp;"-"&amp;C50&amp;"-"&amp;D50&amp;"-"&amp;E50&amp;"-"&amp;F50&amp;"-"&amp;G50&amp;"-"&amp;AV50</f>
        <v>A-1-0-5-2-1-10</v>
      </c>
      <c r="B50" s="377" t="str">
        <f t="shared" si="4"/>
        <v>A</v>
      </c>
      <c r="C50" s="377" t="str">
        <f t="shared" si="5"/>
        <v>1</v>
      </c>
      <c r="D50" s="377" t="str">
        <f t="shared" si="6"/>
        <v>0</v>
      </c>
      <c r="E50" s="377" t="str">
        <f t="shared" si="7"/>
        <v>5</v>
      </c>
      <c r="F50" s="377" t="str">
        <f t="shared" si="8"/>
        <v>2</v>
      </c>
      <c r="G50" s="377" t="str">
        <f t="shared" si="9"/>
        <v>1</v>
      </c>
      <c r="H50" s="377"/>
      <c r="I50" s="377"/>
      <c r="J50" s="377"/>
      <c r="K50" s="377"/>
      <c r="M50" s="390"/>
      <c r="N50" s="1232" t="s">
        <v>34</v>
      </c>
      <c r="O50" s="1233"/>
      <c r="P50" s="1232" t="s">
        <v>311</v>
      </c>
      <c r="Q50" s="1233"/>
      <c r="R50" s="1232" t="s">
        <v>312</v>
      </c>
      <c r="S50" s="1233"/>
      <c r="T50" s="1232" t="s">
        <v>316</v>
      </c>
      <c r="U50" s="1233"/>
      <c r="V50" s="1232" t="s">
        <v>314</v>
      </c>
      <c r="W50" s="1233"/>
      <c r="X50" s="1233"/>
      <c r="Y50" s="1232" t="s">
        <v>311</v>
      </c>
      <c r="Z50" s="1233"/>
      <c r="AA50" s="1233"/>
      <c r="AB50" s="1232"/>
      <c r="AC50" s="1233"/>
      <c r="AD50" s="1232"/>
      <c r="AE50" s="1233"/>
      <c r="AF50" s="1235" t="s">
        <v>54</v>
      </c>
      <c r="AG50" s="1233"/>
      <c r="AH50" s="1233"/>
      <c r="AI50" s="1233"/>
      <c r="AJ50" s="1233"/>
      <c r="AK50" s="1233"/>
      <c r="AL50" s="1233"/>
      <c r="AM50" s="1233"/>
      <c r="AN50" s="1232" t="s">
        <v>305</v>
      </c>
      <c r="AO50" s="1233"/>
      <c r="AP50" s="1233"/>
      <c r="AQ50" s="1233"/>
      <c r="AR50" s="1233"/>
      <c r="AS50" s="1232" t="s">
        <v>306</v>
      </c>
      <c r="AT50" s="1233"/>
      <c r="AU50" s="1233"/>
      <c r="AV50" s="378" t="s">
        <v>85</v>
      </c>
      <c r="AW50" s="1234" t="s">
        <v>307</v>
      </c>
      <c r="AX50" s="1233"/>
      <c r="AY50" s="1233"/>
      <c r="AZ50" s="1233"/>
      <c r="BA50" s="1233"/>
      <c r="BB50" s="1233"/>
      <c r="BC50" s="379">
        <v>119144700</v>
      </c>
      <c r="BD50" s="379">
        <v>119144700</v>
      </c>
      <c r="BE50" s="380">
        <v>0</v>
      </c>
      <c r="BF50" s="380">
        <v>0</v>
      </c>
      <c r="BG50" s="379">
        <v>62479300</v>
      </c>
      <c r="BH50" s="379">
        <v>56665400</v>
      </c>
      <c r="BI50" s="379">
        <v>62479300</v>
      </c>
      <c r="BJ50" s="380">
        <v>0</v>
      </c>
      <c r="BK50" s="379">
        <v>62479300</v>
      </c>
      <c r="BL50" s="380">
        <v>0</v>
      </c>
      <c r="BM50" s="379" t="s">
        <v>546</v>
      </c>
      <c r="BN50" s="380" t="s">
        <v>547</v>
      </c>
      <c r="BO50" s="379" t="s">
        <v>463</v>
      </c>
    </row>
    <row r="51" spans="1:67" s="376" customFormat="1" x14ac:dyDescent="0.25">
      <c r="A51" s="376" t="str">
        <f t="shared" si="11"/>
        <v>A-1-0-5-2-2-10</v>
      </c>
      <c r="B51" s="377" t="str">
        <f t="shared" si="4"/>
        <v>A</v>
      </c>
      <c r="C51" s="377" t="str">
        <f t="shared" si="5"/>
        <v>1</v>
      </c>
      <c r="D51" s="377" t="str">
        <f t="shared" si="6"/>
        <v>0</v>
      </c>
      <c r="E51" s="377" t="str">
        <f t="shared" si="7"/>
        <v>5</v>
      </c>
      <c r="F51" s="377" t="str">
        <f t="shared" si="8"/>
        <v>2</v>
      </c>
      <c r="G51" s="377" t="str">
        <f t="shared" si="9"/>
        <v>2</v>
      </c>
      <c r="H51" s="377"/>
      <c r="I51" s="377"/>
      <c r="J51" s="377"/>
      <c r="K51" s="377"/>
      <c r="M51" s="390"/>
      <c r="N51" s="1232" t="s">
        <v>34</v>
      </c>
      <c r="O51" s="1233"/>
      <c r="P51" s="1232" t="s">
        <v>311</v>
      </c>
      <c r="Q51" s="1233"/>
      <c r="R51" s="1232" t="s">
        <v>312</v>
      </c>
      <c r="S51" s="1233"/>
      <c r="T51" s="1232" t="s">
        <v>316</v>
      </c>
      <c r="U51" s="1233"/>
      <c r="V51" s="1232" t="s">
        <v>314</v>
      </c>
      <c r="W51" s="1233"/>
      <c r="X51" s="1233"/>
      <c r="Y51" s="1232" t="s">
        <v>314</v>
      </c>
      <c r="Z51" s="1233"/>
      <c r="AA51" s="1233"/>
      <c r="AB51" s="1232"/>
      <c r="AC51" s="1233"/>
      <c r="AD51" s="1232"/>
      <c r="AE51" s="1233"/>
      <c r="AF51" s="1235" t="s">
        <v>55</v>
      </c>
      <c r="AG51" s="1233"/>
      <c r="AH51" s="1233"/>
      <c r="AI51" s="1233"/>
      <c r="AJ51" s="1233"/>
      <c r="AK51" s="1233"/>
      <c r="AL51" s="1233"/>
      <c r="AM51" s="1233"/>
      <c r="AN51" s="1232" t="s">
        <v>305</v>
      </c>
      <c r="AO51" s="1233"/>
      <c r="AP51" s="1233"/>
      <c r="AQ51" s="1233"/>
      <c r="AR51" s="1233"/>
      <c r="AS51" s="1232" t="s">
        <v>306</v>
      </c>
      <c r="AT51" s="1233"/>
      <c r="AU51" s="1233"/>
      <c r="AV51" s="378" t="s">
        <v>85</v>
      </c>
      <c r="AW51" s="1234" t="s">
        <v>307</v>
      </c>
      <c r="AX51" s="1233"/>
      <c r="AY51" s="1233"/>
      <c r="AZ51" s="1233"/>
      <c r="BA51" s="1233"/>
      <c r="BB51" s="1233"/>
      <c r="BC51" s="379">
        <v>5697403045</v>
      </c>
      <c r="BD51" s="379">
        <v>5697403045</v>
      </c>
      <c r="BE51" s="380">
        <v>0</v>
      </c>
      <c r="BF51" s="380">
        <v>0</v>
      </c>
      <c r="BG51" s="379">
        <v>3058315645</v>
      </c>
      <c r="BH51" s="379">
        <v>2639087400</v>
      </c>
      <c r="BI51" s="379">
        <v>3058315645</v>
      </c>
      <c r="BJ51" s="380">
        <v>0</v>
      </c>
      <c r="BK51" s="379">
        <v>3058315645</v>
      </c>
      <c r="BL51" s="380">
        <v>0</v>
      </c>
      <c r="BM51" s="379" t="s">
        <v>548</v>
      </c>
      <c r="BN51" s="380" t="s">
        <v>549</v>
      </c>
      <c r="BO51" s="379" t="s">
        <v>463</v>
      </c>
    </row>
    <row r="52" spans="1:67" s="376" customFormat="1" x14ac:dyDescent="0.25">
      <c r="A52" s="376" t="str">
        <f t="shared" si="11"/>
        <v>A-1-0-5-2-3-10</v>
      </c>
      <c r="B52" s="377" t="str">
        <f t="shared" si="4"/>
        <v>A</v>
      </c>
      <c r="C52" s="377" t="str">
        <f t="shared" si="5"/>
        <v>1</v>
      </c>
      <c r="D52" s="377" t="str">
        <f t="shared" si="6"/>
        <v>0</v>
      </c>
      <c r="E52" s="377" t="str">
        <f t="shared" si="7"/>
        <v>5</v>
      </c>
      <c r="F52" s="377" t="str">
        <f t="shared" si="8"/>
        <v>2</v>
      </c>
      <c r="G52" s="377" t="str">
        <f t="shared" si="9"/>
        <v>3</v>
      </c>
      <c r="H52" s="377"/>
      <c r="I52" s="377"/>
      <c r="J52" s="377"/>
      <c r="K52" s="377"/>
      <c r="M52" s="390"/>
      <c r="N52" s="1232" t="s">
        <v>34</v>
      </c>
      <c r="O52" s="1233"/>
      <c r="P52" s="1232" t="s">
        <v>311</v>
      </c>
      <c r="Q52" s="1233"/>
      <c r="R52" s="1232" t="s">
        <v>312</v>
      </c>
      <c r="S52" s="1233"/>
      <c r="T52" s="1232" t="s">
        <v>316</v>
      </c>
      <c r="U52" s="1233"/>
      <c r="V52" s="1232" t="s">
        <v>314</v>
      </c>
      <c r="W52" s="1233"/>
      <c r="X52" s="1233"/>
      <c r="Y52" s="1232" t="s">
        <v>321</v>
      </c>
      <c r="Z52" s="1233"/>
      <c r="AA52" s="1233"/>
      <c r="AB52" s="1232"/>
      <c r="AC52" s="1233"/>
      <c r="AD52" s="1232"/>
      <c r="AE52" s="1233"/>
      <c r="AF52" s="1235" t="s">
        <v>56</v>
      </c>
      <c r="AG52" s="1233"/>
      <c r="AH52" s="1233"/>
      <c r="AI52" s="1233"/>
      <c r="AJ52" s="1233"/>
      <c r="AK52" s="1233"/>
      <c r="AL52" s="1233"/>
      <c r="AM52" s="1233"/>
      <c r="AN52" s="1232" t="s">
        <v>305</v>
      </c>
      <c r="AO52" s="1233"/>
      <c r="AP52" s="1233"/>
      <c r="AQ52" s="1233"/>
      <c r="AR52" s="1233"/>
      <c r="AS52" s="1232" t="s">
        <v>306</v>
      </c>
      <c r="AT52" s="1233"/>
      <c r="AU52" s="1233"/>
      <c r="AV52" s="378" t="s">
        <v>85</v>
      </c>
      <c r="AW52" s="1234" t="s">
        <v>307</v>
      </c>
      <c r="AX52" s="1233"/>
      <c r="AY52" s="1233"/>
      <c r="AZ52" s="1233"/>
      <c r="BA52" s="1233"/>
      <c r="BB52" s="1233"/>
      <c r="BC52" s="379">
        <v>6528258063</v>
      </c>
      <c r="BD52" s="379">
        <v>6528258063</v>
      </c>
      <c r="BE52" s="380">
        <v>0</v>
      </c>
      <c r="BF52" s="380">
        <v>0</v>
      </c>
      <c r="BG52" s="379">
        <v>3539435249</v>
      </c>
      <c r="BH52" s="379">
        <v>2988822814</v>
      </c>
      <c r="BI52" s="379">
        <v>3539435249</v>
      </c>
      <c r="BJ52" s="380">
        <v>0</v>
      </c>
      <c r="BK52" s="379">
        <v>3539435249</v>
      </c>
      <c r="BL52" s="380">
        <v>0</v>
      </c>
      <c r="BM52" s="379" t="s">
        <v>550</v>
      </c>
      <c r="BN52" s="380" t="s">
        <v>551</v>
      </c>
      <c r="BO52" s="379" t="s">
        <v>545</v>
      </c>
    </row>
    <row r="53" spans="1:67" s="376" customFormat="1" x14ac:dyDescent="0.25">
      <c r="A53" s="376" t="str">
        <f t="shared" si="11"/>
        <v>A-1-0-5-2-6-10</v>
      </c>
      <c r="B53" s="377" t="str">
        <f t="shared" si="4"/>
        <v>A</v>
      </c>
      <c r="C53" s="377" t="str">
        <f t="shared" si="5"/>
        <v>1</v>
      </c>
      <c r="D53" s="377" t="str">
        <f t="shared" si="6"/>
        <v>0</v>
      </c>
      <c r="E53" s="377" t="str">
        <f t="shared" si="7"/>
        <v>5</v>
      </c>
      <c r="F53" s="377" t="str">
        <f t="shared" si="8"/>
        <v>2</v>
      </c>
      <c r="G53" s="377" t="str">
        <f t="shared" si="9"/>
        <v>6</v>
      </c>
      <c r="H53" s="377"/>
      <c r="I53" s="377"/>
      <c r="J53" s="377"/>
      <c r="K53" s="377"/>
      <c r="M53" s="390"/>
      <c r="N53" s="1232" t="s">
        <v>34</v>
      </c>
      <c r="O53" s="1233"/>
      <c r="P53" s="1232" t="s">
        <v>311</v>
      </c>
      <c r="Q53" s="1233"/>
      <c r="R53" s="1232" t="s">
        <v>312</v>
      </c>
      <c r="S53" s="1233"/>
      <c r="T53" s="1232" t="s">
        <v>316</v>
      </c>
      <c r="U53" s="1233"/>
      <c r="V53" s="1232" t="s">
        <v>314</v>
      </c>
      <c r="W53" s="1233"/>
      <c r="X53" s="1233"/>
      <c r="Y53" s="1232" t="s">
        <v>324</v>
      </c>
      <c r="Z53" s="1233"/>
      <c r="AA53" s="1233"/>
      <c r="AB53" s="1232"/>
      <c r="AC53" s="1233"/>
      <c r="AD53" s="1232"/>
      <c r="AE53" s="1233"/>
      <c r="AF53" s="1235" t="s">
        <v>57</v>
      </c>
      <c r="AG53" s="1233"/>
      <c r="AH53" s="1233"/>
      <c r="AI53" s="1233"/>
      <c r="AJ53" s="1233"/>
      <c r="AK53" s="1233"/>
      <c r="AL53" s="1233"/>
      <c r="AM53" s="1233"/>
      <c r="AN53" s="1232" t="s">
        <v>305</v>
      </c>
      <c r="AO53" s="1233"/>
      <c r="AP53" s="1233"/>
      <c r="AQ53" s="1233"/>
      <c r="AR53" s="1233"/>
      <c r="AS53" s="1232" t="s">
        <v>306</v>
      </c>
      <c r="AT53" s="1233"/>
      <c r="AU53" s="1233"/>
      <c r="AV53" s="378" t="s">
        <v>85</v>
      </c>
      <c r="AW53" s="1234" t="s">
        <v>307</v>
      </c>
      <c r="AX53" s="1233"/>
      <c r="AY53" s="1233"/>
      <c r="AZ53" s="1233"/>
      <c r="BA53" s="1233"/>
      <c r="BB53" s="1233"/>
      <c r="BC53" s="379">
        <v>75147290</v>
      </c>
      <c r="BD53" s="379">
        <v>75147290</v>
      </c>
      <c r="BE53" s="380">
        <v>0</v>
      </c>
      <c r="BF53" s="380">
        <v>0</v>
      </c>
      <c r="BG53" s="379">
        <v>39601700</v>
      </c>
      <c r="BH53" s="379">
        <v>35545590</v>
      </c>
      <c r="BI53" s="379">
        <v>39601700</v>
      </c>
      <c r="BJ53" s="380">
        <v>0</v>
      </c>
      <c r="BK53" s="379">
        <v>39601700</v>
      </c>
      <c r="BL53" s="380">
        <v>0</v>
      </c>
      <c r="BM53" s="379" t="s">
        <v>552</v>
      </c>
      <c r="BN53" s="380" t="s">
        <v>553</v>
      </c>
      <c r="BO53" s="379" t="s">
        <v>463</v>
      </c>
    </row>
    <row r="54" spans="1:67" s="376" customFormat="1" x14ac:dyDescent="0.25">
      <c r="A54" s="376" t="str">
        <f t="shared" si="11"/>
        <v>A-1-0-5-6-0-10</v>
      </c>
      <c r="B54" s="377" t="str">
        <f t="shared" si="4"/>
        <v>A</v>
      </c>
      <c r="C54" s="377" t="str">
        <f t="shared" si="5"/>
        <v>1</v>
      </c>
      <c r="D54" s="377" t="str">
        <f t="shared" si="6"/>
        <v>0</v>
      </c>
      <c r="E54" s="377" t="str">
        <f t="shared" si="7"/>
        <v>5</v>
      </c>
      <c r="F54" s="377" t="str">
        <f t="shared" si="8"/>
        <v>6</v>
      </c>
      <c r="G54" s="377">
        <f t="shared" si="9"/>
        <v>0</v>
      </c>
      <c r="H54" s="377"/>
      <c r="I54" s="377"/>
      <c r="J54" s="377"/>
      <c r="K54" s="377"/>
      <c r="M54" s="390"/>
      <c r="N54" s="1232" t="s">
        <v>34</v>
      </c>
      <c r="O54" s="1233"/>
      <c r="P54" s="1232" t="s">
        <v>311</v>
      </c>
      <c r="Q54" s="1233"/>
      <c r="R54" s="1232" t="s">
        <v>312</v>
      </c>
      <c r="S54" s="1233"/>
      <c r="T54" s="1232" t="s">
        <v>316</v>
      </c>
      <c r="U54" s="1233"/>
      <c r="V54" s="1232" t="s">
        <v>324</v>
      </c>
      <c r="W54" s="1233"/>
      <c r="X54" s="1233"/>
      <c r="Y54" s="1232"/>
      <c r="Z54" s="1233"/>
      <c r="AA54" s="1233"/>
      <c r="AB54" s="1232"/>
      <c r="AC54" s="1233"/>
      <c r="AD54" s="1232"/>
      <c r="AE54" s="1233"/>
      <c r="AF54" s="1235" t="s">
        <v>58</v>
      </c>
      <c r="AG54" s="1233"/>
      <c r="AH54" s="1233"/>
      <c r="AI54" s="1233"/>
      <c r="AJ54" s="1233"/>
      <c r="AK54" s="1233"/>
      <c r="AL54" s="1233"/>
      <c r="AM54" s="1233"/>
      <c r="AN54" s="1232" t="s">
        <v>305</v>
      </c>
      <c r="AO54" s="1233"/>
      <c r="AP54" s="1233"/>
      <c r="AQ54" s="1233"/>
      <c r="AR54" s="1233"/>
      <c r="AS54" s="1232" t="s">
        <v>306</v>
      </c>
      <c r="AT54" s="1233"/>
      <c r="AU54" s="1233"/>
      <c r="AV54" s="378" t="s">
        <v>85</v>
      </c>
      <c r="AW54" s="1234" t="s">
        <v>307</v>
      </c>
      <c r="AX54" s="1233"/>
      <c r="AY54" s="1233"/>
      <c r="AZ54" s="1233"/>
      <c r="BA54" s="1233"/>
      <c r="BB54" s="1233"/>
      <c r="BC54" s="379">
        <v>2721591300</v>
      </c>
      <c r="BD54" s="379">
        <v>2721591300</v>
      </c>
      <c r="BE54" s="380">
        <v>0</v>
      </c>
      <c r="BF54" s="380">
        <v>0</v>
      </c>
      <c r="BG54" s="379">
        <v>1575523000</v>
      </c>
      <c r="BH54" s="379">
        <v>1146068300</v>
      </c>
      <c r="BI54" s="379">
        <v>1575523000</v>
      </c>
      <c r="BJ54" s="380">
        <v>0</v>
      </c>
      <c r="BK54" s="379">
        <v>1575523000</v>
      </c>
      <c r="BL54" s="380">
        <v>0</v>
      </c>
      <c r="BM54" s="379" t="s">
        <v>554</v>
      </c>
      <c r="BN54" s="380" t="s">
        <v>555</v>
      </c>
      <c r="BO54" s="379" t="s">
        <v>463</v>
      </c>
    </row>
    <row r="55" spans="1:67" s="376" customFormat="1" x14ac:dyDescent="0.25">
      <c r="A55" s="376" t="str">
        <f t="shared" si="11"/>
        <v>A-1-0-5-7-0-10</v>
      </c>
      <c r="B55" s="377" t="str">
        <f t="shared" si="4"/>
        <v>A</v>
      </c>
      <c r="C55" s="377" t="str">
        <f t="shared" si="5"/>
        <v>1</v>
      </c>
      <c r="D55" s="377" t="str">
        <f t="shared" si="6"/>
        <v>0</v>
      </c>
      <c r="E55" s="377" t="str">
        <f t="shared" si="7"/>
        <v>5</v>
      </c>
      <c r="F55" s="377" t="str">
        <f t="shared" si="8"/>
        <v>7</v>
      </c>
      <c r="G55" s="377">
        <f t="shared" si="9"/>
        <v>0</v>
      </c>
      <c r="H55" s="377"/>
      <c r="I55" s="377"/>
      <c r="J55" s="377"/>
      <c r="K55" s="377"/>
      <c r="M55" s="390"/>
      <c r="N55" s="1232" t="s">
        <v>34</v>
      </c>
      <c r="O55" s="1233"/>
      <c r="P55" s="1232" t="s">
        <v>311</v>
      </c>
      <c r="Q55" s="1233"/>
      <c r="R55" s="1232" t="s">
        <v>312</v>
      </c>
      <c r="S55" s="1233"/>
      <c r="T55" s="1232" t="s">
        <v>316</v>
      </c>
      <c r="U55" s="1233"/>
      <c r="V55" s="1232" t="s">
        <v>325</v>
      </c>
      <c r="W55" s="1233"/>
      <c r="X55" s="1233"/>
      <c r="Y55" s="1232"/>
      <c r="Z55" s="1233"/>
      <c r="AA55" s="1233"/>
      <c r="AB55" s="1232"/>
      <c r="AC55" s="1233"/>
      <c r="AD55" s="1232"/>
      <c r="AE55" s="1233"/>
      <c r="AF55" s="1235" t="s">
        <v>59</v>
      </c>
      <c r="AG55" s="1233"/>
      <c r="AH55" s="1233"/>
      <c r="AI55" s="1233"/>
      <c r="AJ55" s="1233"/>
      <c r="AK55" s="1233"/>
      <c r="AL55" s="1233"/>
      <c r="AM55" s="1233"/>
      <c r="AN55" s="1232" t="s">
        <v>305</v>
      </c>
      <c r="AO55" s="1233"/>
      <c r="AP55" s="1233"/>
      <c r="AQ55" s="1233"/>
      <c r="AR55" s="1233"/>
      <c r="AS55" s="1232" t="s">
        <v>306</v>
      </c>
      <c r="AT55" s="1233"/>
      <c r="AU55" s="1233"/>
      <c r="AV55" s="378" t="s">
        <v>85</v>
      </c>
      <c r="AW55" s="1234" t="s">
        <v>307</v>
      </c>
      <c r="AX55" s="1233"/>
      <c r="AY55" s="1233"/>
      <c r="AZ55" s="1233"/>
      <c r="BA55" s="1233"/>
      <c r="BB55" s="1233"/>
      <c r="BC55" s="379">
        <v>520219400</v>
      </c>
      <c r="BD55" s="379">
        <v>520219400</v>
      </c>
      <c r="BE55" s="380">
        <v>0</v>
      </c>
      <c r="BF55" s="380">
        <v>0</v>
      </c>
      <c r="BG55" s="379">
        <v>262946600</v>
      </c>
      <c r="BH55" s="379">
        <v>257272800</v>
      </c>
      <c r="BI55" s="379">
        <v>262946600</v>
      </c>
      <c r="BJ55" s="380">
        <v>0</v>
      </c>
      <c r="BK55" s="379">
        <v>262946600</v>
      </c>
      <c r="BL55" s="380">
        <v>0</v>
      </c>
      <c r="BM55" s="379" t="s">
        <v>556</v>
      </c>
      <c r="BN55" s="380" t="s">
        <v>557</v>
      </c>
      <c r="BO55" s="379" t="s">
        <v>463</v>
      </c>
    </row>
    <row r="56" spans="1:67" s="376" customFormat="1" x14ac:dyDescent="0.25">
      <c r="A56" s="376" t="str">
        <f t="shared" si="11"/>
        <v>A-1-0-5-8-0-10</v>
      </c>
      <c r="B56" s="377" t="str">
        <f t="shared" si="4"/>
        <v>A</v>
      </c>
      <c r="C56" s="377" t="str">
        <f t="shared" si="5"/>
        <v>1</v>
      </c>
      <c r="D56" s="377" t="str">
        <f t="shared" si="6"/>
        <v>0</v>
      </c>
      <c r="E56" s="377" t="str">
        <f t="shared" si="7"/>
        <v>5</v>
      </c>
      <c r="F56" s="377" t="str">
        <f t="shared" si="8"/>
        <v>8</v>
      </c>
      <c r="G56" s="377">
        <f t="shared" si="9"/>
        <v>0</v>
      </c>
      <c r="H56" s="377"/>
      <c r="I56" s="377"/>
      <c r="J56" s="377"/>
      <c r="K56" s="377"/>
      <c r="M56" s="390"/>
      <c r="N56" s="1232" t="s">
        <v>34</v>
      </c>
      <c r="O56" s="1233"/>
      <c r="P56" s="1232" t="s">
        <v>311</v>
      </c>
      <c r="Q56" s="1233"/>
      <c r="R56" s="1232" t="s">
        <v>312</v>
      </c>
      <c r="S56" s="1233"/>
      <c r="T56" s="1232" t="s">
        <v>316</v>
      </c>
      <c r="U56" s="1233"/>
      <c r="V56" s="1232" t="s">
        <v>326</v>
      </c>
      <c r="W56" s="1233"/>
      <c r="X56" s="1233"/>
      <c r="Y56" s="1232"/>
      <c r="Z56" s="1233"/>
      <c r="AA56" s="1233"/>
      <c r="AB56" s="1232"/>
      <c r="AC56" s="1233"/>
      <c r="AD56" s="1232"/>
      <c r="AE56" s="1233"/>
      <c r="AF56" s="1235" t="s">
        <v>60</v>
      </c>
      <c r="AG56" s="1233"/>
      <c r="AH56" s="1233"/>
      <c r="AI56" s="1233"/>
      <c r="AJ56" s="1233"/>
      <c r="AK56" s="1233"/>
      <c r="AL56" s="1233"/>
      <c r="AM56" s="1233"/>
      <c r="AN56" s="1232" t="s">
        <v>305</v>
      </c>
      <c r="AO56" s="1233"/>
      <c r="AP56" s="1233"/>
      <c r="AQ56" s="1233"/>
      <c r="AR56" s="1233"/>
      <c r="AS56" s="1232" t="s">
        <v>306</v>
      </c>
      <c r="AT56" s="1233"/>
      <c r="AU56" s="1233"/>
      <c r="AV56" s="378" t="s">
        <v>85</v>
      </c>
      <c r="AW56" s="1234" t="s">
        <v>307</v>
      </c>
      <c r="AX56" s="1233"/>
      <c r="AY56" s="1233"/>
      <c r="AZ56" s="1233"/>
      <c r="BA56" s="1233"/>
      <c r="BB56" s="1233"/>
      <c r="BC56" s="379">
        <v>520219400</v>
      </c>
      <c r="BD56" s="379">
        <v>520219400</v>
      </c>
      <c r="BE56" s="380">
        <v>0</v>
      </c>
      <c r="BF56" s="380">
        <v>0</v>
      </c>
      <c r="BG56" s="379">
        <v>262946600</v>
      </c>
      <c r="BH56" s="379">
        <v>257272800</v>
      </c>
      <c r="BI56" s="379">
        <v>262946600</v>
      </c>
      <c r="BJ56" s="380">
        <v>0</v>
      </c>
      <c r="BK56" s="379">
        <v>262946600</v>
      </c>
      <c r="BL56" s="380">
        <v>0</v>
      </c>
      <c r="BM56" s="379" t="s">
        <v>556</v>
      </c>
      <c r="BN56" s="380" t="s">
        <v>557</v>
      </c>
      <c r="BO56" s="379" t="s">
        <v>463</v>
      </c>
    </row>
    <row r="57" spans="1:67" s="376" customFormat="1" x14ac:dyDescent="0.25">
      <c r="A57" s="376" t="str">
        <f t="shared" si="11"/>
        <v>A-1-0-5-9-0-10</v>
      </c>
      <c r="B57" s="377" t="str">
        <f t="shared" si="4"/>
        <v>A</v>
      </c>
      <c r="C57" s="377" t="str">
        <f t="shared" si="5"/>
        <v>1</v>
      </c>
      <c r="D57" s="377" t="str">
        <f t="shared" si="6"/>
        <v>0</v>
      </c>
      <c r="E57" s="377" t="str">
        <f t="shared" si="7"/>
        <v>5</v>
      </c>
      <c r="F57" s="377" t="str">
        <f t="shared" si="8"/>
        <v>9</v>
      </c>
      <c r="G57" s="377">
        <f t="shared" si="9"/>
        <v>0</v>
      </c>
      <c r="H57" s="377"/>
      <c r="I57" s="377"/>
      <c r="J57" s="377"/>
      <c r="K57" s="377"/>
      <c r="M57" s="390"/>
      <c r="N57" s="1232" t="s">
        <v>34</v>
      </c>
      <c r="O57" s="1233"/>
      <c r="P57" s="1232" t="s">
        <v>311</v>
      </c>
      <c r="Q57" s="1233"/>
      <c r="R57" s="1232" t="s">
        <v>312</v>
      </c>
      <c r="S57" s="1233"/>
      <c r="T57" s="1232" t="s">
        <v>316</v>
      </c>
      <c r="U57" s="1233"/>
      <c r="V57" s="1232" t="s">
        <v>320</v>
      </c>
      <c r="W57" s="1233"/>
      <c r="X57" s="1233"/>
      <c r="Y57" s="1232"/>
      <c r="Z57" s="1233"/>
      <c r="AA57" s="1233"/>
      <c r="AB57" s="1232"/>
      <c r="AC57" s="1233"/>
      <c r="AD57" s="1232"/>
      <c r="AE57" s="1233"/>
      <c r="AF57" s="1235" t="s">
        <v>61</v>
      </c>
      <c r="AG57" s="1233"/>
      <c r="AH57" s="1233"/>
      <c r="AI57" s="1233"/>
      <c r="AJ57" s="1233"/>
      <c r="AK57" s="1233"/>
      <c r="AL57" s="1233"/>
      <c r="AM57" s="1233"/>
      <c r="AN57" s="1232" t="s">
        <v>305</v>
      </c>
      <c r="AO57" s="1233"/>
      <c r="AP57" s="1233"/>
      <c r="AQ57" s="1233"/>
      <c r="AR57" s="1233"/>
      <c r="AS57" s="1232" t="s">
        <v>306</v>
      </c>
      <c r="AT57" s="1233"/>
      <c r="AU57" s="1233"/>
      <c r="AV57" s="378" t="s">
        <v>85</v>
      </c>
      <c r="AW57" s="1234" t="s">
        <v>307</v>
      </c>
      <c r="AX57" s="1233"/>
      <c r="AY57" s="1233"/>
      <c r="AZ57" s="1233"/>
      <c r="BA57" s="1233"/>
      <c r="BB57" s="1233"/>
      <c r="BC57" s="379">
        <v>940395000</v>
      </c>
      <c r="BD57" s="379">
        <v>940395000</v>
      </c>
      <c r="BE57" s="380">
        <v>0</v>
      </c>
      <c r="BF57" s="380">
        <v>0</v>
      </c>
      <c r="BG57" s="379">
        <v>525479500</v>
      </c>
      <c r="BH57" s="379">
        <v>414915500</v>
      </c>
      <c r="BI57" s="379">
        <v>525479500</v>
      </c>
      <c r="BJ57" s="380">
        <v>0</v>
      </c>
      <c r="BK57" s="379">
        <v>525479500</v>
      </c>
      <c r="BL57" s="380">
        <v>0</v>
      </c>
      <c r="BM57" s="379" t="s">
        <v>558</v>
      </c>
      <c r="BN57" s="380" t="s">
        <v>559</v>
      </c>
      <c r="BO57" s="379" t="s">
        <v>463</v>
      </c>
    </row>
    <row r="58" spans="1:67" s="372" customFormat="1" x14ac:dyDescent="0.25">
      <c r="B58" s="373" t="str">
        <f t="shared" si="4"/>
        <v>A</v>
      </c>
      <c r="C58" s="373" t="str">
        <f t="shared" si="5"/>
        <v>2</v>
      </c>
      <c r="D58" s="373">
        <f t="shared" si="6"/>
        <v>0</v>
      </c>
      <c r="E58" s="373">
        <f t="shared" si="7"/>
        <v>0</v>
      </c>
      <c r="F58" s="373">
        <f t="shared" si="8"/>
        <v>0</v>
      </c>
      <c r="G58" s="373">
        <f t="shared" si="9"/>
        <v>0</v>
      </c>
      <c r="H58" s="373"/>
      <c r="I58" s="373"/>
      <c r="J58" s="373"/>
      <c r="K58" s="373"/>
      <c r="M58" s="410"/>
      <c r="N58" s="1226" t="s">
        <v>34</v>
      </c>
      <c r="O58" s="1225"/>
      <c r="P58" s="1226" t="s">
        <v>314</v>
      </c>
      <c r="Q58" s="1225"/>
      <c r="R58" s="1226"/>
      <c r="S58" s="1225"/>
      <c r="T58" s="1226"/>
      <c r="U58" s="1225"/>
      <c r="V58" s="1226"/>
      <c r="W58" s="1225"/>
      <c r="X58" s="1225"/>
      <c r="Y58" s="1226"/>
      <c r="Z58" s="1225"/>
      <c r="AA58" s="1225"/>
      <c r="AB58" s="1226"/>
      <c r="AC58" s="1225"/>
      <c r="AD58" s="1226"/>
      <c r="AE58" s="1225"/>
      <c r="AF58" s="1227" t="s">
        <v>25</v>
      </c>
      <c r="AG58" s="1225"/>
      <c r="AH58" s="1225"/>
      <c r="AI58" s="1225"/>
      <c r="AJ58" s="1225"/>
      <c r="AK58" s="1225"/>
      <c r="AL58" s="1225"/>
      <c r="AM58" s="1225"/>
      <c r="AN58" s="1226" t="s">
        <v>305</v>
      </c>
      <c r="AO58" s="1225"/>
      <c r="AP58" s="1225"/>
      <c r="AQ58" s="1225"/>
      <c r="AR58" s="1225"/>
      <c r="AS58" s="1226" t="s">
        <v>306</v>
      </c>
      <c r="AT58" s="1225"/>
      <c r="AU58" s="1225"/>
      <c r="AV58" s="401" t="s">
        <v>85</v>
      </c>
      <c r="AW58" s="1228" t="s">
        <v>307</v>
      </c>
      <c r="AX58" s="1225"/>
      <c r="AY58" s="1225"/>
      <c r="AZ58" s="1225"/>
      <c r="BA58" s="1225"/>
      <c r="BB58" s="1225"/>
      <c r="BC58" s="400">
        <v>10961500000</v>
      </c>
      <c r="BD58" s="402">
        <v>10495982856.559999</v>
      </c>
      <c r="BE58" s="400">
        <v>465517143.44</v>
      </c>
      <c r="BF58" s="402">
        <v>0</v>
      </c>
      <c r="BG58" s="400">
        <v>8941476504.2999992</v>
      </c>
      <c r="BH58" s="400">
        <v>1554506352.26</v>
      </c>
      <c r="BI58" s="400">
        <v>3971155074.23</v>
      </c>
      <c r="BJ58" s="400">
        <v>4970321430.0699997</v>
      </c>
      <c r="BK58" s="400">
        <v>3971155074.23</v>
      </c>
      <c r="BL58" s="400">
        <v>0</v>
      </c>
      <c r="BM58" s="400" t="s">
        <v>560</v>
      </c>
      <c r="BN58" s="400" t="s">
        <v>561</v>
      </c>
      <c r="BO58" s="400" t="s">
        <v>562</v>
      </c>
    </row>
    <row r="59" spans="1:67" s="367" customFormat="1" ht="14.45" customHeight="1" x14ac:dyDescent="0.25">
      <c r="B59" s="370" t="str">
        <f t="shared" si="4"/>
        <v>A</v>
      </c>
      <c r="C59" s="370" t="str">
        <f t="shared" si="5"/>
        <v>2</v>
      </c>
      <c r="D59" s="370" t="str">
        <f t="shared" si="6"/>
        <v>0</v>
      </c>
      <c r="E59" s="370">
        <f t="shared" si="7"/>
        <v>0</v>
      </c>
      <c r="F59" s="370">
        <f t="shared" si="8"/>
        <v>0</v>
      </c>
      <c r="G59" s="370">
        <f t="shared" si="9"/>
        <v>0</v>
      </c>
      <c r="H59" s="370"/>
      <c r="I59" s="370"/>
      <c r="J59" s="370"/>
      <c r="K59" s="370"/>
      <c r="M59" s="389"/>
      <c r="N59" s="1089" t="s">
        <v>34</v>
      </c>
      <c r="O59" s="1120"/>
      <c r="P59" s="1089" t="s">
        <v>314</v>
      </c>
      <c r="Q59" s="1120"/>
      <c r="R59" s="1089" t="s">
        <v>312</v>
      </c>
      <c r="S59" s="1120"/>
      <c r="T59" s="1089"/>
      <c r="U59" s="1120"/>
      <c r="V59" s="1089"/>
      <c r="W59" s="1120"/>
      <c r="X59" s="1120"/>
      <c r="Y59" s="1089"/>
      <c r="Z59" s="1120"/>
      <c r="AA59" s="1120"/>
      <c r="AB59" s="1089"/>
      <c r="AC59" s="1120"/>
      <c r="AD59" s="1089"/>
      <c r="AE59" s="1120"/>
      <c r="AF59" s="1096" t="s">
        <v>25</v>
      </c>
      <c r="AG59" s="1120"/>
      <c r="AH59" s="1120"/>
      <c r="AI59" s="1120"/>
      <c r="AJ59" s="1120"/>
      <c r="AK59" s="1120"/>
      <c r="AL59" s="1120"/>
      <c r="AM59" s="1120"/>
      <c r="AN59" s="1089" t="s">
        <v>305</v>
      </c>
      <c r="AO59" s="1120"/>
      <c r="AP59" s="1120"/>
      <c r="AQ59" s="1120"/>
      <c r="AR59" s="1120"/>
      <c r="AS59" s="1089" t="s">
        <v>306</v>
      </c>
      <c r="AT59" s="1120"/>
      <c r="AU59" s="1120"/>
      <c r="AV59" s="360" t="s">
        <v>85</v>
      </c>
      <c r="AW59" s="1090" t="s">
        <v>307</v>
      </c>
      <c r="AX59" s="1120"/>
      <c r="AY59" s="1120"/>
      <c r="AZ59" s="1120"/>
      <c r="BA59" s="1120"/>
      <c r="BB59" s="1120"/>
      <c r="BC59" s="361">
        <v>10961500000</v>
      </c>
      <c r="BD59" s="361">
        <v>10495982856.559999</v>
      </c>
      <c r="BE59" s="361">
        <v>465517143.44</v>
      </c>
      <c r="BF59" s="362">
        <v>0</v>
      </c>
      <c r="BG59" s="361">
        <v>8941476504.2999992</v>
      </c>
      <c r="BH59" s="361">
        <v>1554506352.26</v>
      </c>
      <c r="BI59" s="361">
        <v>3971155074.23</v>
      </c>
      <c r="BJ59" s="361">
        <v>4970321430.0699997</v>
      </c>
      <c r="BK59" s="361">
        <v>3971155074.23</v>
      </c>
      <c r="BL59" s="362">
        <v>0</v>
      </c>
      <c r="BM59" s="361" t="s">
        <v>560</v>
      </c>
      <c r="BN59" s="361" t="s">
        <v>561</v>
      </c>
      <c r="BO59" s="361" t="s">
        <v>562</v>
      </c>
    </row>
    <row r="60" spans="1:67" s="367" customFormat="1" x14ac:dyDescent="0.25">
      <c r="B60" s="370" t="str">
        <f t="shared" si="4"/>
        <v>A</v>
      </c>
      <c r="C60" s="370" t="str">
        <f t="shared" si="5"/>
        <v>2</v>
      </c>
      <c r="D60" s="370" t="str">
        <f t="shared" si="6"/>
        <v>0</v>
      </c>
      <c r="E60" s="370" t="str">
        <f t="shared" si="7"/>
        <v>3</v>
      </c>
      <c r="F60" s="370">
        <f t="shared" si="8"/>
        <v>0</v>
      </c>
      <c r="G60" s="370">
        <f t="shared" si="9"/>
        <v>0</v>
      </c>
      <c r="H60" s="370"/>
      <c r="I60" s="370"/>
      <c r="J60" s="370"/>
      <c r="K60" s="370"/>
      <c r="M60" s="389"/>
      <c r="N60" s="1089" t="s">
        <v>34</v>
      </c>
      <c r="O60" s="1120"/>
      <c r="P60" s="1089" t="s">
        <v>314</v>
      </c>
      <c r="Q60" s="1120"/>
      <c r="R60" s="1089" t="s">
        <v>312</v>
      </c>
      <c r="S60" s="1120"/>
      <c r="T60" s="1089" t="s">
        <v>321</v>
      </c>
      <c r="U60" s="1120"/>
      <c r="V60" s="1089"/>
      <c r="W60" s="1120"/>
      <c r="X60" s="1120"/>
      <c r="Y60" s="1089"/>
      <c r="Z60" s="1120"/>
      <c r="AA60" s="1120"/>
      <c r="AB60" s="1089"/>
      <c r="AC60" s="1120"/>
      <c r="AD60" s="1089"/>
      <c r="AE60" s="1120"/>
      <c r="AF60" s="1096" t="s">
        <v>233</v>
      </c>
      <c r="AG60" s="1120"/>
      <c r="AH60" s="1120"/>
      <c r="AI60" s="1120"/>
      <c r="AJ60" s="1120"/>
      <c r="AK60" s="1120"/>
      <c r="AL60" s="1120"/>
      <c r="AM60" s="1120"/>
      <c r="AN60" s="1089" t="s">
        <v>305</v>
      </c>
      <c r="AO60" s="1120"/>
      <c r="AP60" s="1120"/>
      <c r="AQ60" s="1120"/>
      <c r="AR60" s="1120"/>
      <c r="AS60" s="1089" t="s">
        <v>306</v>
      </c>
      <c r="AT60" s="1120"/>
      <c r="AU60" s="1120"/>
      <c r="AV60" s="360" t="s">
        <v>85</v>
      </c>
      <c r="AW60" s="1090" t="s">
        <v>307</v>
      </c>
      <c r="AX60" s="1120"/>
      <c r="AY60" s="1120"/>
      <c r="AZ60" s="1120"/>
      <c r="BA60" s="1120"/>
      <c r="BB60" s="1120"/>
      <c r="BC60" s="361">
        <v>343000000</v>
      </c>
      <c r="BD60" s="361">
        <v>313661563</v>
      </c>
      <c r="BE60" s="361">
        <v>29338437</v>
      </c>
      <c r="BF60" s="362">
        <v>0</v>
      </c>
      <c r="BG60" s="361">
        <v>313661563</v>
      </c>
      <c r="BH60" s="362">
        <v>0</v>
      </c>
      <c r="BI60" s="361">
        <v>313661563</v>
      </c>
      <c r="BJ60" s="362">
        <v>0</v>
      </c>
      <c r="BK60" s="361">
        <v>313661563</v>
      </c>
      <c r="BL60" s="362">
        <v>0</v>
      </c>
      <c r="BM60" s="362" t="s">
        <v>563</v>
      </c>
      <c r="BN60" s="362" t="s">
        <v>463</v>
      </c>
      <c r="BO60" s="362" t="s">
        <v>463</v>
      </c>
    </row>
    <row r="61" spans="1:67" s="367" customFormat="1" x14ac:dyDescent="0.25">
      <c r="B61" s="370" t="str">
        <f t="shared" si="4"/>
        <v>A</v>
      </c>
      <c r="C61" s="370" t="str">
        <f t="shared" si="5"/>
        <v>2</v>
      </c>
      <c r="D61" s="370" t="str">
        <f t="shared" si="6"/>
        <v>0</v>
      </c>
      <c r="E61" s="370" t="str">
        <f t="shared" si="7"/>
        <v>3</v>
      </c>
      <c r="F61" s="370" t="str">
        <f t="shared" si="8"/>
        <v>50</v>
      </c>
      <c r="G61" s="370">
        <f t="shared" si="9"/>
        <v>0</v>
      </c>
      <c r="H61" s="370"/>
      <c r="I61" s="370"/>
      <c r="J61" s="370"/>
      <c r="K61" s="370"/>
      <c r="M61" s="389"/>
      <c r="N61" s="1089" t="s">
        <v>34</v>
      </c>
      <c r="O61" s="1120"/>
      <c r="P61" s="1089" t="s">
        <v>314</v>
      </c>
      <c r="Q61" s="1120"/>
      <c r="R61" s="1089" t="s">
        <v>312</v>
      </c>
      <c r="S61" s="1120"/>
      <c r="T61" s="1089" t="s">
        <v>321</v>
      </c>
      <c r="U61" s="1120"/>
      <c r="V61" s="1089" t="s">
        <v>327</v>
      </c>
      <c r="W61" s="1120"/>
      <c r="X61" s="1120"/>
      <c r="Y61" s="1089"/>
      <c r="Z61" s="1120"/>
      <c r="AA61" s="1120"/>
      <c r="AB61" s="1089"/>
      <c r="AC61" s="1120"/>
      <c r="AD61" s="1089"/>
      <c r="AE61" s="1120"/>
      <c r="AF61" s="1096" t="s">
        <v>240</v>
      </c>
      <c r="AG61" s="1120"/>
      <c r="AH61" s="1120"/>
      <c r="AI61" s="1120"/>
      <c r="AJ61" s="1120"/>
      <c r="AK61" s="1120"/>
      <c r="AL61" s="1120"/>
      <c r="AM61" s="1120"/>
      <c r="AN61" s="1089" t="s">
        <v>305</v>
      </c>
      <c r="AO61" s="1120"/>
      <c r="AP61" s="1120"/>
      <c r="AQ61" s="1120"/>
      <c r="AR61" s="1120"/>
      <c r="AS61" s="1089" t="s">
        <v>306</v>
      </c>
      <c r="AT61" s="1120"/>
      <c r="AU61" s="1120"/>
      <c r="AV61" s="360" t="s">
        <v>85</v>
      </c>
      <c r="AW61" s="1090" t="s">
        <v>307</v>
      </c>
      <c r="AX61" s="1120"/>
      <c r="AY61" s="1120"/>
      <c r="AZ61" s="1120"/>
      <c r="BA61" s="1120"/>
      <c r="BB61" s="1120"/>
      <c r="BC61" s="361">
        <v>341000000</v>
      </c>
      <c r="BD61" s="361">
        <v>313661563</v>
      </c>
      <c r="BE61" s="361">
        <v>27338437</v>
      </c>
      <c r="BF61" s="362">
        <v>0</v>
      </c>
      <c r="BG61" s="361">
        <v>313661563</v>
      </c>
      <c r="BH61" s="362">
        <v>0</v>
      </c>
      <c r="BI61" s="361">
        <v>313661563</v>
      </c>
      <c r="BJ61" s="362">
        <v>0</v>
      </c>
      <c r="BK61" s="361">
        <v>313661563</v>
      </c>
      <c r="BL61" s="362">
        <v>0</v>
      </c>
      <c r="BM61" s="362" t="s">
        <v>563</v>
      </c>
      <c r="BN61" s="362" t="s">
        <v>463</v>
      </c>
      <c r="BO61" s="362" t="s">
        <v>463</v>
      </c>
    </row>
    <row r="62" spans="1:67" s="376" customFormat="1" x14ac:dyDescent="0.25">
      <c r="A62" s="376" t="str">
        <f>+B62&amp;"-"&amp;C62&amp;"-"&amp;D62&amp;"-"&amp;E62&amp;"-"&amp;F62&amp;"-"&amp;G62&amp;"-"&amp;AV62</f>
        <v>A-2-0-3-50-2-10</v>
      </c>
      <c r="B62" s="377" t="str">
        <f t="shared" si="4"/>
        <v>A</v>
      </c>
      <c r="C62" s="377" t="str">
        <f t="shared" si="5"/>
        <v>2</v>
      </c>
      <c r="D62" s="377" t="str">
        <f t="shared" si="6"/>
        <v>0</v>
      </c>
      <c r="E62" s="377" t="str">
        <f t="shared" si="7"/>
        <v>3</v>
      </c>
      <c r="F62" s="377" t="str">
        <f t="shared" si="8"/>
        <v>50</v>
      </c>
      <c r="G62" s="377" t="str">
        <f t="shared" si="9"/>
        <v>2</v>
      </c>
      <c r="H62" s="377"/>
      <c r="I62" s="377"/>
      <c r="J62" s="377"/>
      <c r="K62" s="377"/>
      <c r="M62" s="390"/>
      <c r="N62" s="1232" t="s">
        <v>34</v>
      </c>
      <c r="O62" s="1233"/>
      <c r="P62" s="1232" t="s">
        <v>314</v>
      </c>
      <c r="Q62" s="1233"/>
      <c r="R62" s="1232" t="s">
        <v>312</v>
      </c>
      <c r="S62" s="1233"/>
      <c r="T62" s="1232" t="s">
        <v>321</v>
      </c>
      <c r="U62" s="1233"/>
      <c r="V62" s="1232" t="s">
        <v>327</v>
      </c>
      <c r="W62" s="1233"/>
      <c r="X62" s="1233"/>
      <c r="Y62" s="1232" t="s">
        <v>314</v>
      </c>
      <c r="Z62" s="1233"/>
      <c r="AA62" s="1233"/>
      <c r="AB62" s="1232"/>
      <c r="AC62" s="1233"/>
      <c r="AD62" s="1232"/>
      <c r="AE62" s="1233"/>
      <c r="AF62" s="1235" t="s">
        <v>62</v>
      </c>
      <c r="AG62" s="1233"/>
      <c r="AH62" s="1233"/>
      <c r="AI62" s="1233"/>
      <c r="AJ62" s="1233"/>
      <c r="AK62" s="1233"/>
      <c r="AL62" s="1233"/>
      <c r="AM62" s="1233"/>
      <c r="AN62" s="1232" t="s">
        <v>305</v>
      </c>
      <c r="AO62" s="1233"/>
      <c r="AP62" s="1233"/>
      <c r="AQ62" s="1233"/>
      <c r="AR62" s="1233"/>
      <c r="AS62" s="1232" t="s">
        <v>306</v>
      </c>
      <c r="AT62" s="1233"/>
      <c r="AU62" s="1233"/>
      <c r="AV62" s="378" t="s">
        <v>85</v>
      </c>
      <c r="AW62" s="1234" t="s">
        <v>307</v>
      </c>
      <c r="AX62" s="1233"/>
      <c r="AY62" s="1233"/>
      <c r="AZ62" s="1233"/>
      <c r="BA62" s="1233"/>
      <c r="BB62" s="1233"/>
      <c r="BC62" s="379">
        <v>6376304</v>
      </c>
      <c r="BD62" s="379">
        <v>6217875</v>
      </c>
      <c r="BE62" s="379">
        <v>158429</v>
      </c>
      <c r="BF62" s="380">
        <v>0</v>
      </c>
      <c r="BG62" s="379">
        <v>6217875</v>
      </c>
      <c r="BH62" s="380">
        <v>0</v>
      </c>
      <c r="BI62" s="379">
        <v>6217875</v>
      </c>
      <c r="BJ62" s="380">
        <v>0</v>
      </c>
      <c r="BK62" s="379">
        <v>6217875</v>
      </c>
      <c r="BL62" s="380">
        <v>0</v>
      </c>
      <c r="BM62" s="379" t="s">
        <v>564</v>
      </c>
      <c r="BN62" s="380" t="s">
        <v>463</v>
      </c>
      <c r="BO62" s="379" t="s">
        <v>463</v>
      </c>
    </row>
    <row r="63" spans="1:67" s="376" customFormat="1" x14ac:dyDescent="0.25">
      <c r="A63" s="376" t="str">
        <f>+B63&amp;"-"&amp;C63&amp;"-"&amp;D63&amp;"-"&amp;E63&amp;"-"&amp;F63&amp;"-"&amp;G63&amp;"-"&amp;AV63</f>
        <v>A-2-0-3-50-3-10</v>
      </c>
      <c r="B63" s="377" t="str">
        <f t="shared" si="4"/>
        <v>A</v>
      </c>
      <c r="C63" s="377" t="str">
        <f t="shared" si="5"/>
        <v>2</v>
      </c>
      <c r="D63" s="377" t="str">
        <f t="shared" si="6"/>
        <v>0</v>
      </c>
      <c r="E63" s="377" t="str">
        <f t="shared" si="7"/>
        <v>3</v>
      </c>
      <c r="F63" s="377" t="str">
        <f t="shared" si="8"/>
        <v>50</v>
      </c>
      <c r="G63" s="377" t="str">
        <f t="shared" si="9"/>
        <v>3</v>
      </c>
      <c r="H63" s="377"/>
      <c r="I63" s="377"/>
      <c r="J63" s="377"/>
      <c r="K63" s="377"/>
      <c r="M63" s="390"/>
      <c r="N63" s="1232" t="s">
        <v>34</v>
      </c>
      <c r="O63" s="1233"/>
      <c r="P63" s="1232" t="s">
        <v>314</v>
      </c>
      <c r="Q63" s="1233"/>
      <c r="R63" s="1232" t="s">
        <v>312</v>
      </c>
      <c r="S63" s="1233"/>
      <c r="T63" s="1232" t="s">
        <v>321</v>
      </c>
      <c r="U63" s="1233"/>
      <c r="V63" s="1232" t="s">
        <v>327</v>
      </c>
      <c r="W63" s="1233"/>
      <c r="X63" s="1233"/>
      <c r="Y63" s="1232" t="s">
        <v>321</v>
      </c>
      <c r="Z63" s="1233"/>
      <c r="AA63" s="1233"/>
      <c r="AB63" s="1232"/>
      <c r="AC63" s="1233"/>
      <c r="AD63" s="1232"/>
      <c r="AE63" s="1233"/>
      <c r="AF63" s="1235" t="s">
        <v>63</v>
      </c>
      <c r="AG63" s="1233"/>
      <c r="AH63" s="1233"/>
      <c r="AI63" s="1233"/>
      <c r="AJ63" s="1233"/>
      <c r="AK63" s="1233"/>
      <c r="AL63" s="1233"/>
      <c r="AM63" s="1233"/>
      <c r="AN63" s="1232" t="s">
        <v>305</v>
      </c>
      <c r="AO63" s="1233"/>
      <c r="AP63" s="1233"/>
      <c r="AQ63" s="1233"/>
      <c r="AR63" s="1233"/>
      <c r="AS63" s="1232" t="s">
        <v>306</v>
      </c>
      <c r="AT63" s="1233"/>
      <c r="AU63" s="1233"/>
      <c r="AV63" s="378" t="s">
        <v>85</v>
      </c>
      <c r="AW63" s="1234" t="s">
        <v>307</v>
      </c>
      <c r="AX63" s="1233"/>
      <c r="AY63" s="1233"/>
      <c r="AZ63" s="1233"/>
      <c r="BA63" s="1233"/>
      <c r="BB63" s="1233"/>
      <c r="BC63" s="379">
        <v>324023696</v>
      </c>
      <c r="BD63" s="379">
        <v>307443688</v>
      </c>
      <c r="BE63" s="379">
        <v>16580008</v>
      </c>
      <c r="BF63" s="380">
        <v>0</v>
      </c>
      <c r="BG63" s="379">
        <v>307443688</v>
      </c>
      <c r="BH63" s="380">
        <v>0</v>
      </c>
      <c r="BI63" s="379">
        <v>307443688</v>
      </c>
      <c r="BJ63" s="380">
        <v>0</v>
      </c>
      <c r="BK63" s="379">
        <v>307443688</v>
      </c>
      <c r="BL63" s="380">
        <v>0</v>
      </c>
      <c r="BM63" s="379" t="s">
        <v>565</v>
      </c>
      <c r="BN63" s="380" t="s">
        <v>463</v>
      </c>
      <c r="BO63" s="379" t="s">
        <v>463</v>
      </c>
    </row>
    <row r="64" spans="1:67" s="376" customFormat="1" x14ac:dyDescent="0.25">
      <c r="A64" s="376" t="str">
        <f>+B64&amp;"-"&amp;C64&amp;"-"&amp;D64&amp;"-"&amp;E64&amp;"-"&amp;F64&amp;"-"&amp;G64&amp;"-"&amp;AV64</f>
        <v>A-2-0-3-50-16-10</v>
      </c>
      <c r="B64" s="377" t="str">
        <f t="shared" si="4"/>
        <v>A</v>
      </c>
      <c r="C64" s="377" t="str">
        <f t="shared" si="5"/>
        <v>2</v>
      </c>
      <c r="D64" s="377" t="str">
        <f t="shared" si="6"/>
        <v>0</v>
      </c>
      <c r="E64" s="377" t="str">
        <f t="shared" si="7"/>
        <v>3</v>
      </c>
      <c r="F64" s="377" t="str">
        <f t="shared" si="8"/>
        <v>50</v>
      </c>
      <c r="G64" s="377" t="str">
        <f t="shared" si="9"/>
        <v>16</v>
      </c>
      <c r="H64" s="377"/>
      <c r="I64" s="377"/>
      <c r="J64" s="377"/>
      <c r="K64" s="377"/>
      <c r="M64" s="390"/>
      <c r="N64" s="1232" t="s">
        <v>34</v>
      </c>
      <c r="O64" s="1233"/>
      <c r="P64" s="1232" t="s">
        <v>314</v>
      </c>
      <c r="Q64" s="1233"/>
      <c r="R64" s="1232" t="s">
        <v>312</v>
      </c>
      <c r="S64" s="1233"/>
      <c r="T64" s="1232" t="s">
        <v>321</v>
      </c>
      <c r="U64" s="1233"/>
      <c r="V64" s="1232" t="s">
        <v>327</v>
      </c>
      <c r="W64" s="1233"/>
      <c r="X64" s="1233"/>
      <c r="Y64" s="1232" t="s">
        <v>43</v>
      </c>
      <c r="Z64" s="1233"/>
      <c r="AA64" s="1233"/>
      <c r="AB64" s="1232"/>
      <c r="AC64" s="1233"/>
      <c r="AD64" s="1232"/>
      <c r="AE64" s="1233"/>
      <c r="AF64" s="1235" t="s">
        <v>64</v>
      </c>
      <c r="AG64" s="1233"/>
      <c r="AH64" s="1233"/>
      <c r="AI64" s="1233"/>
      <c r="AJ64" s="1233"/>
      <c r="AK64" s="1233"/>
      <c r="AL64" s="1233"/>
      <c r="AM64" s="1233"/>
      <c r="AN64" s="1232" t="s">
        <v>305</v>
      </c>
      <c r="AO64" s="1233"/>
      <c r="AP64" s="1233"/>
      <c r="AQ64" s="1233"/>
      <c r="AR64" s="1233"/>
      <c r="AS64" s="1232" t="s">
        <v>306</v>
      </c>
      <c r="AT64" s="1233"/>
      <c r="AU64" s="1233"/>
      <c r="AV64" s="378" t="s">
        <v>85</v>
      </c>
      <c r="AW64" s="1234" t="s">
        <v>307</v>
      </c>
      <c r="AX64" s="1233"/>
      <c r="AY64" s="1233"/>
      <c r="AZ64" s="1233"/>
      <c r="BA64" s="1233"/>
      <c r="BB64" s="1233"/>
      <c r="BC64" s="379">
        <v>10000000</v>
      </c>
      <c r="BD64" s="380">
        <v>0</v>
      </c>
      <c r="BE64" s="379">
        <v>10000000</v>
      </c>
      <c r="BF64" s="380">
        <v>0</v>
      </c>
      <c r="BG64" s="380">
        <v>0</v>
      </c>
      <c r="BH64" s="380">
        <v>0</v>
      </c>
      <c r="BI64" s="380">
        <v>0</v>
      </c>
      <c r="BJ64" s="380">
        <v>0</v>
      </c>
      <c r="BK64" s="380">
        <v>0</v>
      </c>
      <c r="BL64" s="380">
        <v>0</v>
      </c>
      <c r="BM64" s="379" t="s">
        <v>463</v>
      </c>
      <c r="BN64" s="380" t="s">
        <v>463</v>
      </c>
      <c r="BO64" s="379" t="s">
        <v>463</v>
      </c>
    </row>
    <row r="65" spans="1:67" s="376" customFormat="1" x14ac:dyDescent="0.25">
      <c r="A65" s="376" t="str">
        <f>+B65&amp;"-"&amp;C65&amp;"-"&amp;D65&amp;"-"&amp;E65&amp;"-"&amp;F65&amp;"-"&amp;G65&amp;"-"&amp;AV65</f>
        <v>A-2-0-3-50-90-10</v>
      </c>
      <c r="B65" s="377" t="str">
        <f t="shared" si="4"/>
        <v>A</v>
      </c>
      <c r="C65" s="377" t="str">
        <f t="shared" si="5"/>
        <v>2</v>
      </c>
      <c r="D65" s="377" t="str">
        <f t="shared" si="6"/>
        <v>0</v>
      </c>
      <c r="E65" s="377" t="str">
        <f t="shared" si="7"/>
        <v>3</v>
      </c>
      <c r="F65" s="377" t="str">
        <f t="shared" si="8"/>
        <v>50</v>
      </c>
      <c r="G65" s="377" t="str">
        <f t="shared" si="9"/>
        <v>90</v>
      </c>
      <c r="H65" s="377"/>
      <c r="I65" s="377"/>
      <c r="J65" s="377"/>
      <c r="K65" s="377"/>
      <c r="M65" s="390"/>
      <c r="N65" s="1232" t="s">
        <v>34</v>
      </c>
      <c r="O65" s="1233"/>
      <c r="P65" s="1232" t="s">
        <v>314</v>
      </c>
      <c r="Q65" s="1233"/>
      <c r="R65" s="1232" t="s">
        <v>312</v>
      </c>
      <c r="S65" s="1233"/>
      <c r="T65" s="1232" t="s">
        <v>321</v>
      </c>
      <c r="U65" s="1233"/>
      <c r="V65" s="1232" t="s">
        <v>327</v>
      </c>
      <c r="W65" s="1233"/>
      <c r="X65" s="1233"/>
      <c r="Y65" s="1232" t="s">
        <v>328</v>
      </c>
      <c r="Z65" s="1233"/>
      <c r="AA65" s="1233"/>
      <c r="AB65" s="1232"/>
      <c r="AC65" s="1233"/>
      <c r="AD65" s="1232"/>
      <c r="AE65" s="1233"/>
      <c r="AF65" s="1235" t="s">
        <v>65</v>
      </c>
      <c r="AG65" s="1233"/>
      <c r="AH65" s="1233"/>
      <c r="AI65" s="1233"/>
      <c r="AJ65" s="1233"/>
      <c r="AK65" s="1233"/>
      <c r="AL65" s="1233"/>
      <c r="AM65" s="1233"/>
      <c r="AN65" s="1232" t="s">
        <v>305</v>
      </c>
      <c r="AO65" s="1233"/>
      <c r="AP65" s="1233"/>
      <c r="AQ65" s="1233"/>
      <c r="AR65" s="1233"/>
      <c r="AS65" s="1232" t="s">
        <v>306</v>
      </c>
      <c r="AT65" s="1233"/>
      <c r="AU65" s="1233"/>
      <c r="AV65" s="378" t="s">
        <v>85</v>
      </c>
      <c r="AW65" s="1234" t="s">
        <v>307</v>
      </c>
      <c r="AX65" s="1233"/>
      <c r="AY65" s="1233"/>
      <c r="AZ65" s="1233"/>
      <c r="BA65" s="1233"/>
      <c r="BB65" s="1233"/>
      <c r="BC65" s="379">
        <v>600000</v>
      </c>
      <c r="BD65" s="380">
        <v>0</v>
      </c>
      <c r="BE65" s="379">
        <v>600000</v>
      </c>
      <c r="BF65" s="380">
        <v>0</v>
      </c>
      <c r="BG65" s="380">
        <v>0</v>
      </c>
      <c r="BH65" s="380">
        <v>0</v>
      </c>
      <c r="BI65" s="380">
        <v>0</v>
      </c>
      <c r="BJ65" s="380">
        <v>0</v>
      </c>
      <c r="BK65" s="380">
        <v>0</v>
      </c>
      <c r="BL65" s="380">
        <v>0</v>
      </c>
      <c r="BM65" s="379" t="s">
        <v>463</v>
      </c>
      <c r="BN65" s="380" t="s">
        <v>463</v>
      </c>
      <c r="BO65" s="379" t="s">
        <v>463</v>
      </c>
    </row>
    <row r="66" spans="1:67" s="367" customFormat="1" x14ac:dyDescent="0.25">
      <c r="B66" s="370" t="str">
        <f t="shared" si="4"/>
        <v>A</v>
      </c>
      <c r="C66" s="370" t="str">
        <f t="shared" si="5"/>
        <v>2</v>
      </c>
      <c r="D66" s="370" t="str">
        <f t="shared" si="6"/>
        <v>0</v>
      </c>
      <c r="E66" s="370" t="str">
        <f t="shared" si="7"/>
        <v>3</v>
      </c>
      <c r="F66" s="370" t="str">
        <f t="shared" si="8"/>
        <v>51</v>
      </c>
      <c r="G66" s="370">
        <f t="shared" si="9"/>
        <v>0</v>
      </c>
      <c r="H66" s="370"/>
      <c r="I66" s="370"/>
      <c r="J66" s="370"/>
      <c r="K66" s="370"/>
      <c r="M66" s="389"/>
      <c r="N66" s="1089" t="s">
        <v>34</v>
      </c>
      <c r="O66" s="1120"/>
      <c r="P66" s="1089" t="s">
        <v>314</v>
      </c>
      <c r="Q66" s="1120"/>
      <c r="R66" s="1089" t="s">
        <v>312</v>
      </c>
      <c r="S66" s="1120"/>
      <c r="T66" s="1089" t="s">
        <v>321</v>
      </c>
      <c r="U66" s="1120"/>
      <c r="V66" s="1089" t="s">
        <v>329</v>
      </c>
      <c r="W66" s="1120"/>
      <c r="X66" s="1120"/>
      <c r="Y66" s="1089"/>
      <c r="Z66" s="1120"/>
      <c r="AA66" s="1120"/>
      <c r="AB66" s="1089"/>
      <c r="AC66" s="1120"/>
      <c r="AD66" s="1089"/>
      <c r="AE66" s="1120"/>
      <c r="AF66" s="1096" t="s">
        <v>236</v>
      </c>
      <c r="AG66" s="1120"/>
      <c r="AH66" s="1120"/>
      <c r="AI66" s="1120"/>
      <c r="AJ66" s="1120"/>
      <c r="AK66" s="1120"/>
      <c r="AL66" s="1120"/>
      <c r="AM66" s="1120"/>
      <c r="AN66" s="1089" t="s">
        <v>305</v>
      </c>
      <c r="AO66" s="1120"/>
      <c r="AP66" s="1120"/>
      <c r="AQ66" s="1120"/>
      <c r="AR66" s="1120"/>
      <c r="AS66" s="1089" t="s">
        <v>306</v>
      </c>
      <c r="AT66" s="1120"/>
      <c r="AU66" s="1120"/>
      <c r="AV66" s="360" t="s">
        <v>85</v>
      </c>
      <c r="AW66" s="1090" t="s">
        <v>307</v>
      </c>
      <c r="AX66" s="1120"/>
      <c r="AY66" s="1120"/>
      <c r="AZ66" s="1120"/>
      <c r="BA66" s="1120"/>
      <c r="BB66" s="1120"/>
      <c r="BC66" s="361">
        <v>2000000</v>
      </c>
      <c r="BD66" s="362">
        <v>0</v>
      </c>
      <c r="BE66" s="361">
        <v>2000000</v>
      </c>
      <c r="BF66" s="362">
        <v>0</v>
      </c>
      <c r="BG66" s="362">
        <v>0</v>
      </c>
      <c r="BH66" s="362">
        <v>0</v>
      </c>
      <c r="BI66" s="362">
        <v>0</v>
      </c>
      <c r="BJ66" s="362">
        <v>0</v>
      </c>
      <c r="BK66" s="362">
        <v>0</v>
      </c>
      <c r="BL66" s="362">
        <v>0</v>
      </c>
      <c r="BM66" s="362" t="s">
        <v>463</v>
      </c>
      <c r="BN66" s="362" t="s">
        <v>463</v>
      </c>
      <c r="BO66" s="362" t="s">
        <v>463</v>
      </c>
    </row>
    <row r="67" spans="1:67" s="376" customFormat="1" x14ac:dyDescent="0.25">
      <c r="A67" s="376" t="str">
        <f>+B67&amp;"-"&amp;C67&amp;"-"&amp;D67&amp;"-"&amp;E67&amp;"-"&amp;F67&amp;"-"&amp;G67&amp;"-"&amp;AV67</f>
        <v>A-2-0-3-51-1-10</v>
      </c>
      <c r="B67" s="377" t="str">
        <f t="shared" si="4"/>
        <v>A</v>
      </c>
      <c r="C67" s="377" t="str">
        <f t="shared" si="5"/>
        <v>2</v>
      </c>
      <c r="D67" s="377" t="str">
        <f t="shared" si="6"/>
        <v>0</v>
      </c>
      <c r="E67" s="377" t="str">
        <f t="shared" si="7"/>
        <v>3</v>
      </c>
      <c r="F67" s="377" t="str">
        <f t="shared" si="8"/>
        <v>51</v>
      </c>
      <c r="G67" s="377" t="str">
        <f t="shared" si="9"/>
        <v>1</v>
      </c>
      <c r="H67" s="377"/>
      <c r="I67" s="377"/>
      <c r="J67" s="377"/>
      <c r="K67" s="377"/>
      <c r="M67" s="390"/>
      <c r="N67" s="1232" t="s">
        <v>34</v>
      </c>
      <c r="O67" s="1233"/>
      <c r="P67" s="1232" t="s">
        <v>314</v>
      </c>
      <c r="Q67" s="1233"/>
      <c r="R67" s="1232" t="s">
        <v>312</v>
      </c>
      <c r="S67" s="1233"/>
      <c r="T67" s="1232" t="s">
        <v>321</v>
      </c>
      <c r="U67" s="1233"/>
      <c r="V67" s="1232" t="s">
        <v>329</v>
      </c>
      <c r="W67" s="1233"/>
      <c r="X67" s="1233"/>
      <c r="Y67" s="1232" t="s">
        <v>311</v>
      </c>
      <c r="Z67" s="1233"/>
      <c r="AA67" s="1233"/>
      <c r="AB67" s="1232"/>
      <c r="AC67" s="1233"/>
      <c r="AD67" s="1232"/>
      <c r="AE67" s="1233"/>
      <c r="AF67" s="1235" t="s">
        <v>66</v>
      </c>
      <c r="AG67" s="1233"/>
      <c r="AH67" s="1233"/>
      <c r="AI67" s="1233"/>
      <c r="AJ67" s="1233"/>
      <c r="AK67" s="1233"/>
      <c r="AL67" s="1233"/>
      <c r="AM67" s="1233"/>
      <c r="AN67" s="1232" t="s">
        <v>305</v>
      </c>
      <c r="AO67" s="1233"/>
      <c r="AP67" s="1233"/>
      <c r="AQ67" s="1233"/>
      <c r="AR67" s="1233"/>
      <c r="AS67" s="1232" t="s">
        <v>306</v>
      </c>
      <c r="AT67" s="1233"/>
      <c r="AU67" s="1233"/>
      <c r="AV67" s="378" t="s">
        <v>85</v>
      </c>
      <c r="AW67" s="1234" t="s">
        <v>307</v>
      </c>
      <c r="AX67" s="1233"/>
      <c r="AY67" s="1233"/>
      <c r="AZ67" s="1233"/>
      <c r="BA67" s="1233"/>
      <c r="BB67" s="1233"/>
      <c r="BC67" s="379">
        <v>1000000</v>
      </c>
      <c r="BD67" s="380">
        <v>0</v>
      </c>
      <c r="BE67" s="379">
        <v>1000000</v>
      </c>
      <c r="BF67" s="380">
        <v>0</v>
      </c>
      <c r="BG67" s="380">
        <v>0</v>
      </c>
      <c r="BH67" s="380">
        <v>0</v>
      </c>
      <c r="BI67" s="380">
        <v>0</v>
      </c>
      <c r="BJ67" s="380">
        <v>0</v>
      </c>
      <c r="BK67" s="380">
        <v>0</v>
      </c>
      <c r="BL67" s="380">
        <v>0</v>
      </c>
      <c r="BM67" s="379" t="s">
        <v>463</v>
      </c>
      <c r="BN67" s="380" t="s">
        <v>463</v>
      </c>
      <c r="BO67" s="379" t="s">
        <v>463</v>
      </c>
    </row>
    <row r="68" spans="1:67" s="376" customFormat="1" x14ac:dyDescent="0.25">
      <c r="A68" s="376" t="str">
        <f>+B68&amp;"-"&amp;C68&amp;"-"&amp;D68&amp;"-"&amp;E68&amp;"-"&amp;F68&amp;"-"&amp;G68&amp;"-"&amp;AV68</f>
        <v>A-2-0-3-51-2-10</v>
      </c>
      <c r="B68" s="377" t="str">
        <f t="shared" si="4"/>
        <v>A</v>
      </c>
      <c r="C68" s="377" t="str">
        <f t="shared" si="5"/>
        <v>2</v>
      </c>
      <c r="D68" s="377" t="str">
        <f t="shared" si="6"/>
        <v>0</v>
      </c>
      <c r="E68" s="377" t="str">
        <f t="shared" si="7"/>
        <v>3</v>
      </c>
      <c r="F68" s="377" t="str">
        <f t="shared" si="8"/>
        <v>51</v>
      </c>
      <c r="G68" s="377" t="str">
        <f t="shared" si="9"/>
        <v>2</v>
      </c>
      <c r="H68" s="377"/>
      <c r="I68" s="377"/>
      <c r="J68" s="377"/>
      <c r="K68" s="377"/>
      <c r="M68" s="390"/>
      <c r="N68" s="1232" t="s">
        <v>34</v>
      </c>
      <c r="O68" s="1233"/>
      <c r="P68" s="1232" t="s">
        <v>314</v>
      </c>
      <c r="Q68" s="1233"/>
      <c r="R68" s="1232" t="s">
        <v>312</v>
      </c>
      <c r="S68" s="1233"/>
      <c r="T68" s="1232" t="s">
        <v>321</v>
      </c>
      <c r="U68" s="1233"/>
      <c r="V68" s="1232" t="s">
        <v>329</v>
      </c>
      <c r="W68" s="1233"/>
      <c r="X68" s="1233"/>
      <c r="Y68" s="1232" t="s">
        <v>314</v>
      </c>
      <c r="Z68" s="1233"/>
      <c r="AA68" s="1233"/>
      <c r="AB68" s="1232"/>
      <c r="AC68" s="1233"/>
      <c r="AD68" s="1232"/>
      <c r="AE68" s="1233"/>
      <c r="AF68" s="1235" t="s">
        <v>67</v>
      </c>
      <c r="AG68" s="1233"/>
      <c r="AH68" s="1233"/>
      <c r="AI68" s="1233"/>
      <c r="AJ68" s="1233"/>
      <c r="AK68" s="1233"/>
      <c r="AL68" s="1233"/>
      <c r="AM68" s="1233"/>
      <c r="AN68" s="1232" t="s">
        <v>305</v>
      </c>
      <c r="AO68" s="1233"/>
      <c r="AP68" s="1233"/>
      <c r="AQ68" s="1233"/>
      <c r="AR68" s="1233"/>
      <c r="AS68" s="1232" t="s">
        <v>306</v>
      </c>
      <c r="AT68" s="1233"/>
      <c r="AU68" s="1233"/>
      <c r="AV68" s="378" t="s">
        <v>85</v>
      </c>
      <c r="AW68" s="1234" t="s">
        <v>307</v>
      </c>
      <c r="AX68" s="1233"/>
      <c r="AY68" s="1233"/>
      <c r="AZ68" s="1233"/>
      <c r="BA68" s="1233"/>
      <c r="BB68" s="1233"/>
      <c r="BC68" s="379">
        <v>1000000</v>
      </c>
      <c r="BD68" s="380">
        <v>0</v>
      </c>
      <c r="BE68" s="379">
        <v>1000000</v>
      </c>
      <c r="BF68" s="380">
        <v>0</v>
      </c>
      <c r="BG68" s="380">
        <v>0</v>
      </c>
      <c r="BH68" s="380">
        <v>0</v>
      </c>
      <c r="BI68" s="380">
        <v>0</v>
      </c>
      <c r="BJ68" s="380">
        <v>0</v>
      </c>
      <c r="BK68" s="380">
        <v>0</v>
      </c>
      <c r="BL68" s="380">
        <v>0</v>
      </c>
      <c r="BM68" s="379" t="s">
        <v>463</v>
      </c>
      <c r="BN68" s="380" t="s">
        <v>463</v>
      </c>
      <c r="BO68" s="379" t="s">
        <v>463</v>
      </c>
    </row>
    <row r="69" spans="1:67" s="376" customFormat="1" x14ac:dyDescent="0.25">
      <c r="A69" s="376" t="str">
        <f>+B69&amp;"-"&amp;C69&amp;"-"&amp;D69&amp;"-"&amp;E69&amp;"-"&amp;F69&amp;"-"&amp;G69&amp;"-"&amp;AV69</f>
        <v>A-2-0-4-0-0-10</v>
      </c>
      <c r="B69" s="377" t="str">
        <f t="shared" si="4"/>
        <v>A</v>
      </c>
      <c r="C69" s="377" t="str">
        <f t="shared" si="5"/>
        <v>2</v>
      </c>
      <c r="D69" s="377" t="str">
        <f t="shared" si="6"/>
        <v>0</v>
      </c>
      <c r="E69" s="377" t="str">
        <f t="shared" si="7"/>
        <v>4</v>
      </c>
      <c r="F69" s="377">
        <f t="shared" si="8"/>
        <v>0</v>
      </c>
      <c r="G69" s="377">
        <f t="shared" si="9"/>
        <v>0</v>
      </c>
      <c r="H69" s="377"/>
      <c r="I69" s="377"/>
      <c r="J69" s="377"/>
      <c r="K69" s="377"/>
      <c r="M69" s="390"/>
      <c r="N69" s="1232" t="s">
        <v>34</v>
      </c>
      <c r="O69" s="1233"/>
      <c r="P69" s="1232" t="s">
        <v>314</v>
      </c>
      <c r="Q69" s="1233"/>
      <c r="R69" s="1232" t="s">
        <v>312</v>
      </c>
      <c r="S69" s="1233"/>
      <c r="T69" s="1232" t="s">
        <v>315</v>
      </c>
      <c r="U69" s="1233"/>
      <c r="V69" s="1232"/>
      <c r="W69" s="1233"/>
      <c r="X69" s="1233"/>
      <c r="Y69" s="1232"/>
      <c r="Z69" s="1233"/>
      <c r="AA69" s="1233"/>
      <c r="AB69" s="1232"/>
      <c r="AC69" s="1233"/>
      <c r="AD69" s="1232"/>
      <c r="AE69" s="1233"/>
      <c r="AF69" s="1235" t="s">
        <v>238</v>
      </c>
      <c r="AG69" s="1233"/>
      <c r="AH69" s="1233"/>
      <c r="AI69" s="1233"/>
      <c r="AJ69" s="1233"/>
      <c r="AK69" s="1233"/>
      <c r="AL69" s="1233"/>
      <c r="AM69" s="1233"/>
      <c r="AN69" s="1232" t="s">
        <v>305</v>
      </c>
      <c r="AO69" s="1233"/>
      <c r="AP69" s="1233"/>
      <c r="AQ69" s="1233"/>
      <c r="AR69" s="1233"/>
      <c r="AS69" s="1232" t="s">
        <v>306</v>
      </c>
      <c r="AT69" s="1233"/>
      <c r="AU69" s="1233"/>
      <c r="AV69" s="378" t="s">
        <v>85</v>
      </c>
      <c r="AW69" s="1234" t="s">
        <v>307</v>
      </c>
      <c r="AX69" s="1233"/>
      <c r="AY69" s="1233"/>
      <c r="AZ69" s="1233"/>
      <c r="BA69" s="1233"/>
      <c r="BB69" s="1233"/>
      <c r="BC69" s="379">
        <v>10618500000</v>
      </c>
      <c r="BD69" s="379">
        <v>10182321293.559999</v>
      </c>
      <c r="BE69" s="379">
        <v>436178706.44</v>
      </c>
      <c r="BF69" s="380">
        <v>0</v>
      </c>
      <c r="BG69" s="379">
        <v>8627814941.2999992</v>
      </c>
      <c r="BH69" s="379">
        <v>1554506352.26</v>
      </c>
      <c r="BI69" s="379">
        <v>3657493511.23</v>
      </c>
      <c r="BJ69" s="379">
        <v>4970321430.0699997</v>
      </c>
      <c r="BK69" s="379">
        <v>3657493511.23</v>
      </c>
      <c r="BL69" s="380">
        <v>0</v>
      </c>
      <c r="BM69" s="379" t="s">
        <v>568</v>
      </c>
      <c r="BN69" s="380" t="s">
        <v>561</v>
      </c>
      <c r="BO69" s="379" t="s">
        <v>562</v>
      </c>
    </row>
    <row r="70" spans="1:67" s="367" customFormat="1" x14ac:dyDescent="0.25">
      <c r="B70" s="370" t="str">
        <f t="shared" si="4"/>
        <v>A</v>
      </c>
      <c r="C70" s="370" t="str">
        <f t="shared" si="5"/>
        <v>2</v>
      </c>
      <c r="D70" s="370" t="str">
        <f t="shared" si="6"/>
        <v>0</v>
      </c>
      <c r="E70" s="370" t="str">
        <f t="shared" si="7"/>
        <v>4</v>
      </c>
      <c r="F70" s="370" t="str">
        <f t="shared" si="8"/>
        <v>1</v>
      </c>
      <c r="G70" s="370">
        <f t="shared" si="9"/>
        <v>0</v>
      </c>
      <c r="H70" s="370"/>
      <c r="I70" s="370"/>
      <c r="J70" s="370"/>
      <c r="K70" s="370"/>
      <c r="M70" s="389"/>
      <c r="N70" s="1089" t="s">
        <v>34</v>
      </c>
      <c r="O70" s="1120"/>
      <c r="P70" s="1089" t="s">
        <v>314</v>
      </c>
      <c r="Q70" s="1120"/>
      <c r="R70" s="1089" t="s">
        <v>312</v>
      </c>
      <c r="S70" s="1120"/>
      <c r="T70" s="1089" t="s">
        <v>315</v>
      </c>
      <c r="U70" s="1120"/>
      <c r="V70" s="1089" t="s">
        <v>311</v>
      </c>
      <c r="W70" s="1120"/>
      <c r="X70" s="1120"/>
      <c r="Y70" s="1089"/>
      <c r="Z70" s="1120"/>
      <c r="AA70" s="1120"/>
      <c r="AB70" s="1089"/>
      <c r="AC70" s="1120"/>
      <c r="AD70" s="1089"/>
      <c r="AE70" s="1120"/>
      <c r="AF70" s="1096" t="s">
        <v>241</v>
      </c>
      <c r="AG70" s="1120"/>
      <c r="AH70" s="1120"/>
      <c r="AI70" s="1120"/>
      <c r="AJ70" s="1120"/>
      <c r="AK70" s="1120"/>
      <c r="AL70" s="1120"/>
      <c r="AM70" s="1120"/>
      <c r="AN70" s="1089" t="s">
        <v>305</v>
      </c>
      <c r="AO70" s="1120"/>
      <c r="AP70" s="1120"/>
      <c r="AQ70" s="1120"/>
      <c r="AR70" s="1120"/>
      <c r="AS70" s="1089" t="s">
        <v>306</v>
      </c>
      <c r="AT70" s="1120"/>
      <c r="AU70" s="1120"/>
      <c r="AV70" s="360" t="s">
        <v>85</v>
      </c>
      <c r="AW70" s="1090" t="s">
        <v>307</v>
      </c>
      <c r="AX70" s="1120"/>
      <c r="AY70" s="1120"/>
      <c r="AZ70" s="1120"/>
      <c r="BA70" s="1120"/>
      <c r="BB70" s="1120"/>
      <c r="BC70" s="361">
        <v>307000000</v>
      </c>
      <c r="BD70" s="361">
        <v>231642609.15000001</v>
      </c>
      <c r="BE70" s="361">
        <v>75357390.849999994</v>
      </c>
      <c r="BF70" s="362">
        <v>0</v>
      </c>
      <c r="BG70" s="361">
        <v>208021013.44999999</v>
      </c>
      <c r="BH70" s="361">
        <v>23621595.699999999</v>
      </c>
      <c r="BI70" s="361">
        <v>6675031</v>
      </c>
      <c r="BJ70" s="361">
        <v>201345982.44999999</v>
      </c>
      <c r="BK70" s="361">
        <v>6675031</v>
      </c>
      <c r="BL70" s="362">
        <v>0</v>
      </c>
      <c r="BM70" s="362" t="s">
        <v>569</v>
      </c>
      <c r="BN70" s="362" t="s">
        <v>463</v>
      </c>
      <c r="BO70" s="362" t="s">
        <v>463</v>
      </c>
    </row>
    <row r="71" spans="1:67" s="376" customFormat="1" x14ac:dyDescent="0.25">
      <c r="A71" s="376" t="str">
        <f>+B71&amp;"-"&amp;C71&amp;"-"&amp;D71&amp;"-"&amp;E71&amp;"-"&amp;F71&amp;"-"&amp;G71&amp;"-"&amp;AV71</f>
        <v>A-2-0-4-1-6-10</v>
      </c>
      <c r="B71" s="377" t="str">
        <f t="shared" si="4"/>
        <v>A</v>
      </c>
      <c r="C71" s="377" t="str">
        <f t="shared" si="5"/>
        <v>2</v>
      </c>
      <c r="D71" s="377" t="str">
        <f t="shared" si="6"/>
        <v>0</v>
      </c>
      <c r="E71" s="377" t="str">
        <f t="shared" si="7"/>
        <v>4</v>
      </c>
      <c r="F71" s="377" t="str">
        <f t="shared" si="8"/>
        <v>1</v>
      </c>
      <c r="G71" s="377" t="str">
        <f t="shared" si="9"/>
        <v>6</v>
      </c>
      <c r="H71" s="377"/>
      <c r="I71" s="377"/>
      <c r="J71" s="377"/>
      <c r="K71" s="377"/>
      <c r="M71" s="390"/>
      <c r="N71" s="1232" t="s">
        <v>34</v>
      </c>
      <c r="O71" s="1233"/>
      <c r="P71" s="1232" t="s">
        <v>314</v>
      </c>
      <c r="Q71" s="1233"/>
      <c r="R71" s="1232" t="s">
        <v>312</v>
      </c>
      <c r="S71" s="1233"/>
      <c r="T71" s="1232" t="s">
        <v>315</v>
      </c>
      <c r="U71" s="1233"/>
      <c r="V71" s="1232" t="s">
        <v>311</v>
      </c>
      <c r="W71" s="1233"/>
      <c r="X71" s="1233"/>
      <c r="Y71" s="1232" t="s">
        <v>324</v>
      </c>
      <c r="Z71" s="1233"/>
      <c r="AA71" s="1233"/>
      <c r="AB71" s="1232"/>
      <c r="AC71" s="1233"/>
      <c r="AD71" s="1232"/>
      <c r="AE71" s="1233"/>
      <c r="AF71" s="1235" t="s">
        <v>68</v>
      </c>
      <c r="AG71" s="1233"/>
      <c r="AH71" s="1233"/>
      <c r="AI71" s="1233"/>
      <c r="AJ71" s="1233"/>
      <c r="AK71" s="1233"/>
      <c r="AL71" s="1233"/>
      <c r="AM71" s="1233"/>
      <c r="AN71" s="1232" t="s">
        <v>305</v>
      </c>
      <c r="AO71" s="1233"/>
      <c r="AP71" s="1233"/>
      <c r="AQ71" s="1233"/>
      <c r="AR71" s="1233"/>
      <c r="AS71" s="1232" t="s">
        <v>306</v>
      </c>
      <c r="AT71" s="1233"/>
      <c r="AU71" s="1233"/>
      <c r="AV71" s="378" t="s">
        <v>85</v>
      </c>
      <c r="AW71" s="1234" t="s">
        <v>307</v>
      </c>
      <c r="AX71" s="1233"/>
      <c r="AY71" s="1233"/>
      <c r="AZ71" s="1233"/>
      <c r="BA71" s="1233"/>
      <c r="BB71" s="1233"/>
      <c r="BC71" s="379">
        <v>75000000</v>
      </c>
      <c r="BD71" s="379">
        <v>400000</v>
      </c>
      <c r="BE71" s="379">
        <v>74600000</v>
      </c>
      <c r="BF71" s="380">
        <v>0</v>
      </c>
      <c r="BG71" s="379">
        <v>400000</v>
      </c>
      <c r="BH71" s="380">
        <v>0</v>
      </c>
      <c r="BI71" s="379">
        <v>400000</v>
      </c>
      <c r="BJ71" s="380">
        <v>0</v>
      </c>
      <c r="BK71" s="379">
        <v>400000</v>
      </c>
      <c r="BL71" s="380">
        <v>0</v>
      </c>
      <c r="BM71" s="379" t="s">
        <v>571</v>
      </c>
      <c r="BN71" s="380" t="s">
        <v>463</v>
      </c>
      <c r="BO71" s="379" t="s">
        <v>463</v>
      </c>
    </row>
    <row r="72" spans="1:67" s="376" customFormat="1" x14ac:dyDescent="0.25">
      <c r="A72" s="376" t="str">
        <f>+B72&amp;"-"&amp;C72&amp;"-"&amp;D72&amp;"-"&amp;E72&amp;"-"&amp;F72&amp;"-"&amp;G72&amp;"-"&amp;AV72</f>
        <v>A-2-0-4-1-8-10</v>
      </c>
      <c r="B72" s="377" t="str">
        <f t="shared" si="4"/>
        <v>A</v>
      </c>
      <c r="C72" s="377" t="str">
        <f t="shared" si="5"/>
        <v>2</v>
      </c>
      <c r="D72" s="377" t="str">
        <f t="shared" si="6"/>
        <v>0</v>
      </c>
      <c r="E72" s="377" t="str">
        <f t="shared" si="7"/>
        <v>4</v>
      </c>
      <c r="F72" s="377" t="str">
        <f t="shared" si="8"/>
        <v>1</v>
      </c>
      <c r="G72" s="377" t="str">
        <f t="shared" si="9"/>
        <v>8</v>
      </c>
      <c r="H72" s="377"/>
      <c r="I72" s="377"/>
      <c r="J72" s="377"/>
      <c r="K72" s="377"/>
      <c r="M72" s="390"/>
      <c r="N72" s="1232" t="s">
        <v>34</v>
      </c>
      <c r="O72" s="1233"/>
      <c r="P72" s="1232" t="s">
        <v>314</v>
      </c>
      <c r="Q72" s="1233"/>
      <c r="R72" s="1232" t="s">
        <v>312</v>
      </c>
      <c r="S72" s="1233"/>
      <c r="T72" s="1232" t="s">
        <v>315</v>
      </c>
      <c r="U72" s="1233"/>
      <c r="V72" s="1232" t="s">
        <v>311</v>
      </c>
      <c r="W72" s="1233"/>
      <c r="X72" s="1233"/>
      <c r="Y72" s="1232" t="s">
        <v>326</v>
      </c>
      <c r="Z72" s="1233"/>
      <c r="AA72" s="1233"/>
      <c r="AB72" s="1232"/>
      <c r="AC72" s="1233"/>
      <c r="AD72" s="1232"/>
      <c r="AE72" s="1233"/>
      <c r="AF72" s="1235" t="s">
        <v>69</v>
      </c>
      <c r="AG72" s="1233"/>
      <c r="AH72" s="1233"/>
      <c r="AI72" s="1233"/>
      <c r="AJ72" s="1233"/>
      <c r="AK72" s="1233"/>
      <c r="AL72" s="1233"/>
      <c r="AM72" s="1233"/>
      <c r="AN72" s="1232" t="s">
        <v>305</v>
      </c>
      <c r="AO72" s="1233"/>
      <c r="AP72" s="1233"/>
      <c r="AQ72" s="1233"/>
      <c r="AR72" s="1233"/>
      <c r="AS72" s="1232" t="s">
        <v>306</v>
      </c>
      <c r="AT72" s="1233"/>
      <c r="AU72" s="1233"/>
      <c r="AV72" s="378" t="s">
        <v>85</v>
      </c>
      <c r="AW72" s="1234" t="s">
        <v>307</v>
      </c>
      <c r="AX72" s="1233"/>
      <c r="AY72" s="1233"/>
      <c r="AZ72" s="1233"/>
      <c r="BA72" s="1233"/>
      <c r="BB72" s="1233"/>
      <c r="BC72" s="379">
        <v>232000000</v>
      </c>
      <c r="BD72" s="379">
        <v>231242609.15000001</v>
      </c>
      <c r="BE72" s="379">
        <v>757390.85</v>
      </c>
      <c r="BF72" s="380">
        <v>0</v>
      </c>
      <c r="BG72" s="379">
        <v>207621013.44999999</v>
      </c>
      <c r="BH72" s="379">
        <v>23621595.699999999</v>
      </c>
      <c r="BI72" s="379">
        <v>6275031</v>
      </c>
      <c r="BJ72" s="379">
        <v>201345982.44999999</v>
      </c>
      <c r="BK72" s="379">
        <v>6275031</v>
      </c>
      <c r="BL72" s="380">
        <v>0</v>
      </c>
      <c r="BM72" s="379" t="s">
        <v>572</v>
      </c>
      <c r="BN72" s="380" t="s">
        <v>463</v>
      </c>
      <c r="BO72" s="379" t="s">
        <v>463</v>
      </c>
    </row>
    <row r="73" spans="1:67" s="367" customFormat="1" x14ac:dyDescent="0.25">
      <c r="B73" s="370" t="str">
        <f t="shared" si="4"/>
        <v>A</v>
      </c>
      <c r="C73" s="370" t="str">
        <f t="shared" si="5"/>
        <v>2</v>
      </c>
      <c r="D73" s="370" t="str">
        <f t="shared" si="6"/>
        <v>0</v>
      </c>
      <c r="E73" s="370" t="str">
        <f t="shared" si="7"/>
        <v>4</v>
      </c>
      <c r="F73" s="370" t="str">
        <f t="shared" si="8"/>
        <v>2</v>
      </c>
      <c r="G73" s="370">
        <f t="shared" si="9"/>
        <v>0</v>
      </c>
      <c r="H73" s="370"/>
      <c r="I73" s="370"/>
      <c r="J73" s="370"/>
      <c r="K73" s="370"/>
      <c r="M73" s="389"/>
      <c r="N73" s="1089" t="s">
        <v>34</v>
      </c>
      <c r="O73" s="1120"/>
      <c r="P73" s="1089" t="s">
        <v>314</v>
      </c>
      <c r="Q73" s="1120"/>
      <c r="R73" s="1089" t="s">
        <v>312</v>
      </c>
      <c r="S73" s="1120"/>
      <c r="T73" s="1089" t="s">
        <v>315</v>
      </c>
      <c r="U73" s="1120"/>
      <c r="V73" s="1089" t="s">
        <v>314</v>
      </c>
      <c r="W73" s="1120"/>
      <c r="X73" s="1120"/>
      <c r="Y73" s="1089"/>
      <c r="Z73" s="1120"/>
      <c r="AA73" s="1120"/>
      <c r="AB73" s="1089"/>
      <c r="AC73" s="1120"/>
      <c r="AD73" s="1089"/>
      <c r="AE73" s="1120"/>
      <c r="AF73" s="1096" t="s">
        <v>243</v>
      </c>
      <c r="AG73" s="1120"/>
      <c r="AH73" s="1120"/>
      <c r="AI73" s="1120"/>
      <c r="AJ73" s="1120"/>
      <c r="AK73" s="1120"/>
      <c r="AL73" s="1120"/>
      <c r="AM73" s="1120"/>
      <c r="AN73" s="1089" t="s">
        <v>305</v>
      </c>
      <c r="AO73" s="1120"/>
      <c r="AP73" s="1120"/>
      <c r="AQ73" s="1120"/>
      <c r="AR73" s="1120"/>
      <c r="AS73" s="1089" t="s">
        <v>306</v>
      </c>
      <c r="AT73" s="1120"/>
      <c r="AU73" s="1120"/>
      <c r="AV73" s="360" t="s">
        <v>85</v>
      </c>
      <c r="AW73" s="1090" t="s">
        <v>307</v>
      </c>
      <c r="AX73" s="1120"/>
      <c r="AY73" s="1120"/>
      <c r="AZ73" s="1120"/>
      <c r="BA73" s="1120"/>
      <c r="BB73" s="1120"/>
      <c r="BC73" s="361">
        <v>32000000</v>
      </c>
      <c r="BD73" s="361">
        <v>27371990</v>
      </c>
      <c r="BE73" s="361">
        <v>4628010</v>
      </c>
      <c r="BF73" s="362">
        <v>0</v>
      </c>
      <c r="BG73" s="361">
        <v>2000000</v>
      </c>
      <c r="BH73" s="361">
        <v>25371990</v>
      </c>
      <c r="BI73" s="361">
        <v>2000000</v>
      </c>
      <c r="BJ73" s="362">
        <v>0</v>
      </c>
      <c r="BK73" s="361">
        <v>2000000</v>
      </c>
      <c r="BL73" s="362">
        <v>0</v>
      </c>
      <c r="BM73" s="362" t="s">
        <v>566</v>
      </c>
      <c r="BN73" s="362" t="s">
        <v>463</v>
      </c>
      <c r="BO73" s="362" t="s">
        <v>463</v>
      </c>
    </row>
    <row r="74" spans="1:67" s="376" customFormat="1" x14ac:dyDescent="0.25">
      <c r="A74" s="376" t="str">
        <f>+B74&amp;"-"&amp;C74&amp;"-"&amp;D74&amp;"-"&amp;E74&amp;"-"&amp;F74&amp;"-"&amp;G74&amp;"-"&amp;AV74</f>
        <v>A-2-0-4-2-1-10</v>
      </c>
      <c r="B74" s="377" t="str">
        <f t="shared" si="4"/>
        <v>A</v>
      </c>
      <c r="C74" s="377" t="str">
        <f t="shared" si="5"/>
        <v>2</v>
      </c>
      <c r="D74" s="377" t="str">
        <f t="shared" si="6"/>
        <v>0</v>
      </c>
      <c r="E74" s="377" t="str">
        <f t="shared" si="7"/>
        <v>4</v>
      </c>
      <c r="F74" s="377" t="str">
        <f t="shared" si="8"/>
        <v>2</v>
      </c>
      <c r="G74" s="377" t="str">
        <f t="shared" si="9"/>
        <v>1</v>
      </c>
      <c r="H74" s="377"/>
      <c r="I74" s="377"/>
      <c r="J74" s="377"/>
      <c r="K74" s="377"/>
      <c r="M74" s="390"/>
      <c r="N74" s="1232" t="s">
        <v>34</v>
      </c>
      <c r="O74" s="1233"/>
      <c r="P74" s="1232" t="s">
        <v>314</v>
      </c>
      <c r="Q74" s="1233"/>
      <c r="R74" s="1232" t="s">
        <v>312</v>
      </c>
      <c r="S74" s="1233"/>
      <c r="T74" s="1232" t="s">
        <v>315</v>
      </c>
      <c r="U74" s="1233"/>
      <c r="V74" s="1232" t="s">
        <v>314</v>
      </c>
      <c r="W74" s="1233"/>
      <c r="X74" s="1233"/>
      <c r="Y74" s="1232" t="s">
        <v>311</v>
      </c>
      <c r="Z74" s="1233"/>
      <c r="AA74" s="1233"/>
      <c r="AB74" s="1232"/>
      <c r="AC74" s="1233"/>
      <c r="AD74" s="1232"/>
      <c r="AE74" s="1233"/>
      <c r="AF74" s="1235" t="s">
        <v>70</v>
      </c>
      <c r="AG74" s="1233"/>
      <c r="AH74" s="1233"/>
      <c r="AI74" s="1233"/>
      <c r="AJ74" s="1233"/>
      <c r="AK74" s="1233"/>
      <c r="AL74" s="1233"/>
      <c r="AM74" s="1233"/>
      <c r="AN74" s="1232" t="s">
        <v>305</v>
      </c>
      <c r="AO74" s="1233"/>
      <c r="AP74" s="1233"/>
      <c r="AQ74" s="1233"/>
      <c r="AR74" s="1233"/>
      <c r="AS74" s="1232" t="s">
        <v>306</v>
      </c>
      <c r="AT74" s="1233"/>
      <c r="AU74" s="1233"/>
      <c r="AV74" s="378" t="s">
        <v>85</v>
      </c>
      <c r="AW74" s="1234" t="s">
        <v>307</v>
      </c>
      <c r="AX74" s="1233"/>
      <c r="AY74" s="1233"/>
      <c r="AZ74" s="1233"/>
      <c r="BA74" s="1233"/>
      <c r="BB74" s="1233"/>
      <c r="BC74" s="379">
        <v>27000000</v>
      </c>
      <c r="BD74" s="379">
        <v>26371990</v>
      </c>
      <c r="BE74" s="379">
        <v>628010</v>
      </c>
      <c r="BF74" s="380">
        <v>0</v>
      </c>
      <c r="BG74" s="379">
        <v>1000000</v>
      </c>
      <c r="BH74" s="379">
        <v>25371990</v>
      </c>
      <c r="BI74" s="379">
        <v>1000000</v>
      </c>
      <c r="BJ74" s="380">
        <v>0</v>
      </c>
      <c r="BK74" s="379">
        <v>1000000</v>
      </c>
      <c r="BL74" s="380">
        <v>0</v>
      </c>
      <c r="BM74" s="379" t="s">
        <v>567</v>
      </c>
      <c r="BN74" s="380" t="s">
        <v>463</v>
      </c>
      <c r="BO74" s="379" t="s">
        <v>463</v>
      </c>
    </row>
    <row r="75" spans="1:67" s="376" customFormat="1" x14ac:dyDescent="0.25">
      <c r="A75" s="376" t="str">
        <f>+B75&amp;"-"&amp;C75&amp;"-"&amp;D75&amp;"-"&amp;E75&amp;"-"&amp;F75&amp;"-"&amp;G75&amp;"-"&amp;AV75</f>
        <v>A-2-0-4-2-2-10</v>
      </c>
      <c r="B75" s="377" t="str">
        <f t="shared" si="4"/>
        <v>A</v>
      </c>
      <c r="C75" s="377" t="str">
        <f t="shared" si="5"/>
        <v>2</v>
      </c>
      <c r="D75" s="377" t="str">
        <f t="shared" si="6"/>
        <v>0</v>
      </c>
      <c r="E75" s="377" t="str">
        <f t="shared" si="7"/>
        <v>4</v>
      </c>
      <c r="F75" s="377" t="str">
        <f t="shared" si="8"/>
        <v>2</v>
      </c>
      <c r="G75" s="377" t="str">
        <f t="shared" si="9"/>
        <v>2</v>
      </c>
      <c r="H75" s="377"/>
      <c r="I75" s="377"/>
      <c r="J75" s="377"/>
      <c r="K75" s="377"/>
      <c r="M75" s="390"/>
      <c r="N75" s="1232" t="s">
        <v>34</v>
      </c>
      <c r="O75" s="1233"/>
      <c r="P75" s="1232" t="s">
        <v>314</v>
      </c>
      <c r="Q75" s="1233"/>
      <c r="R75" s="1232" t="s">
        <v>312</v>
      </c>
      <c r="S75" s="1233"/>
      <c r="T75" s="1232" t="s">
        <v>315</v>
      </c>
      <c r="U75" s="1233"/>
      <c r="V75" s="1232" t="s">
        <v>314</v>
      </c>
      <c r="W75" s="1233"/>
      <c r="X75" s="1233"/>
      <c r="Y75" s="1232" t="s">
        <v>314</v>
      </c>
      <c r="Z75" s="1233"/>
      <c r="AA75" s="1233"/>
      <c r="AB75" s="1232"/>
      <c r="AC75" s="1233"/>
      <c r="AD75" s="1232"/>
      <c r="AE75" s="1233"/>
      <c r="AF75" s="1235" t="s">
        <v>71</v>
      </c>
      <c r="AG75" s="1233"/>
      <c r="AH75" s="1233"/>
      <c r="AI75" s="1233"/>
      <c r="AJ75" s="1233"/>
      <c r="AK75" s="1233"/>
      <c r="AL75" s="1233"/>
      <c r="AM75" s="1233"/>
      <c r="AN75" s="1232" t="s">
        <v>305</v>
      </c>
      <c r="AO75" s="1233"/>
      <c r="AP75" s="1233"/>
      <c r="AQ75" s="1233"/>
      <c r="AR75" s="1233"/>
      <c r="AS75" s="1232" t="s">
        <v>306</v>
      </c>
      <c r="AT75" s="1233"/>
      <c r="AU75" s="1233"/>
      <c r="AV75" s="378" t="s">
        <v>85</v>
      </c>
      <c r="AW75" s="1234" t="s">
        <v>307</v>
      </c>
      <c r="AX75" s="1233"/>
      <c r="AY75" s="1233"/>
      <c r="AZ75" s="1233"/>
      <c r="BA75" s="1233"/>
      <c r="BB75" s="1233"/>
      <c r="BC75" s="379">
        <v>5000000</v>
      </c>
      <c r="BD75" s="379">
        <v>1000000</v>
      </c>
      <c r="BE75" s="379">
        <v>4000000</v>
      </c>
      <c r="BF75" s="380">
        <v>0</v>
      </c>
      <c r="BG75" s="379">
        <v>1000000</v>
      </c>
      <c r="BH75" s="380">
        <v>0</v>
      </c>
      <c r="BI75" s="379">
        <v>1000000</v>
      </c>
      <c r="BJ75" s="380">
        <v>0</v>
      </c>
      <c r="BK75" s="379">
        <v>1000000</v>
      </c>
      <c r="BL75" s="380">
        <v>0</v>
      </c>
      <c r="BM75" s="379" t="s">
        <v>567</v>
      </c>
      <c r="BN75" s="380" t="s">
        <v>463</v>
      </c>
      <c r="BO75" s="379" t="s">
        <v>463</v>
      </c>
    </row>
    <row r="76" spans="1:67" s="367" customFormat="1" ht="14.45" customHeight="1" x14ac:dyDescent="0.25">
      <c r="B76" s="370" t="str">
        <f t="shared" si="4"/>
        <v>A</v>
      </c>
      <c r="C76" s="370" t="str">
        <f t="shared" si="5"/>
        <v>2</v>
      </c>
      <c r="D76" s="370" t="str">
        <f t="shared" si="6"/>
        <v>0</v>
      </c>
      <c r="E76" s="370" t="str">
        <f t="shared" si="7"/>
        <v>4</v>
      </c>
      <c r="F76" s="370" t="str">
        <f t="shared" si="8"/>
        <v>4</v>
      </c>
      <c r="G76" s="370">
        <f t="shared" si="9"/>
        <v>0</v>
      </c>
      <c r="H76" s="370"/>
      <c r="I76" s="370"/>
      <c r="J76" s="370"/>
      <c r="K76" s="370"/>
      <c r="M76" s="389"/>
      <c r="N76" s="1089" t="s">
        <v>34</v>
      </c>
      <c r="O76" s="1120"/>
      <c r="P76" s="1089" t="s">
        <v>314</v>
      </c>
      <c r="Q76" s="1120"/>
      <c r="R76" s="1089" t="s">
        <v>312</v>
      </c>
      <c r="S76" s="1120"/>
      <c r="T76" s="1089" t="s">
        <v>315</v>
      </c>
      <c r="U76" s="1120"/>
      <c r="V76" s="1089" t="s">
        <v>315</v>
      </c>
      <c r="W76" s="1120"/>
      <c r="X76" s="1120"/>
      <c r="Y76" s="1089"/>
      <c r="Z76" s="1120"/>
      <c r="AA76" s="1120"/>
      <c r="AB76" s="1089"/>
      <c r="AC76" s="1120"/>
      <c r="AD76" s="1089"/>
      <c r="AE76" s="1120"/>
      <c r="AF76" s="1096" t="s">
        <v>245</v>
      </c>
      <c r="AG76" s="1120"/>
      <c r="AH76" s="1120"/>
      <c r="AI76" s="1120"/>
      <c r="AJ76" s="1120"/>
      <c r="AK76" s="1120"/>
      <c r="AL76" s="1120"/>
      <c r="AM76" s="1120"/>
      <c r="AN76" s="1089" t="s">
        <v>305</v>
      </c>
      <c r="AO76" s="1120"/>
      <c r="AP76" s="1120"/>
      <c r="AQ76" s="1120"/>
      <c r="AR76" s="1120"/>
      <c r="AS76" s="1089" t="s">
        <v>306</v>
      </c>
      <c r="AT76" s="1120"/>
      <c r="AU76" s="1120"/>
      <c r="AV76" s="360" t="s">
        <v>85</v>
      </c>
      <c r="AW76" s="1090" t="s">
        <v>307</v>
      </c>
      <c r="AX76" s="1120"/>
      <c r="AY76" s="1120"/>
      <c r="AZ76" s="1120"/>
      <c r="BA76" s="1120"/>
      <c r="BB76" s="1120"/>
      <c r="BC76" s="361">
        <v>276103744</v>
      </c>
      <c r="BD76" s="361">
        <v>244064995</v>
      </c>
      <c r="BE76" s="361">
        <v>32038749</v>
      </c>
      <c r="BF76" s="362">
        <v>0</v>
      </c>
      <c r="BG76" s="361">
        <v>191914515</v>
      </c>
      <c r="BH76" s="361">
        <v>52150480</v>
      </c>
      <c r="BI76" s="361">
        <v>72732941</v>
      </c>
      <c r="BJ76" s="361">
        <v>119181574</v>
      </c>
      <c r="BK76" s="361">
        <v>72732941</v>
      </c>
      <c r="BL76" s="362">
        <v>0</v>
      </c>
      <c r="BM76" s="361" t="s">
        <v>573</v>
      </c>
      <c r="BN76" s="361" t="s">
        <v>574</v>
      </c>
      <c r="BO76" s="362" t="s">
        <v>463</v>
      </c>
    </row>
    <row r="77" spans="1:67" s="376" customFormat="1" x14ac:dyDescent="0.25">
      <c r="A77" s="376" t="str">
        <f t="shared" ref="A77:A84" si="12">+B77&amp;"-"&amp;C77&amp;"-"&amp;D77&amp;"-"&amp;E77&amp;"-"&amp;F77&amp;"-"&amp;G77&amp;"-"&amp;AV77</f>
        <v>A-2-0-4-4-1-10</v>
      </c>
      <c r="B77" s="377" t="str">
        <f t="shared" si="4"/>
        <v>A</v>
      </c>
      <c r="C77" s="377" t="str">
        <f t="shared" si="5"/>
        <v>2</v>
      </c>
      <c r="D77" s="377" t="str">
        <f t="shared" si="6"/>
        <v>0</v>
      </c>
      <c r="E77" s="377" t="str">
        <f t="shared" si="7"/>
        <v>4</v>
      </c>
      <c r="F77" s="377" t="str">
        <f t="shared" si="8"/>
        <v>4</v>
      </c>
      <c r="G77" s="377" t="str">
        <f t="shared" si="9"/>
        <v>1</v>
      </c>
      <c r="H77" s="377"/>
      <c r="I77" s="377"/>
      <c r="J77" s="377"/>
      <c r="K77" s="377"/>
      <c r="M77" s="390"/>
      <c r="N77" s="1232" t="s">
        <v>34</v>
      </c>
      <c r="O77" s="1233"/>
      <c r="P77" s="1232" t="s">
        <v>314</v>
      </c>
      <c r="Q77" s="1233"/>
      <c r="R77" s="1232" t="s">
        <v>312</v>
      </c>
      <c r="S77" s="1233"/>
      <c r="T77" s="1232" t="s">
        <v>315</v>
      </c>
      <c r="U77" s="1233"/>
      <c r="V77" s="1232" t="s">
        <v>315</v>
      </c>
      <c r="W77" s="1233"/>
      <c r="X77" s="1233"/>
      <c r="Y77" s="1232" t="s">
        <v>311</v>
      </c>
      <c r="Z77" s="1233"/>
      <c r="AA77" s="1233"/>
      <c r="AB77" s="1232"/>
      <c r="AC77" s="1233"/>
      <c r="AD77" s="1232"/>
      <c r="AE77" s="1233"/>
      <c r="AF77" s="1235" t="s">
        <v>72</v>
      </c>
      <c r="AG77" s="1233"/>
      <c r="AH77" s="1233"/>
      <c r="AI77" s="1233"/>
      <c r="AJ77" s="1233"/>
      <c r="AK77" s="1233"/>
      <c r="AL77" s="1233"/>
      <c r="AM77" s="1233"/>
      <c r="AN77" s="1232" t="s">
        <v>305</v>
      </c>
      <c r="AO77" s="1233"/>
      <c r="AP77" s="1233"/>
      <c r="AQ77" s="1233"/>
      <c r="AR77" s="1233"/>
      <c r="AS77" s="1232" t="s">
        <v>306</v>
      </c>
      <c r="AT77" s="1233"/>
      <c r="AU77" s="1233"/>
      <c r="AV77" s="378" t="s">
        <v>85</v>
      </c>
      <c r="AW77" s="1234" t="s">
        <v>307</v>
      </c>
      <c r="AX77" s="1233"/>
      <c r="AY77" s="1233"/>
      <c r="AZ77" s="1233"/>
      <c r="BA77" s="1233"/>
      <c r="BB77" s="1233"/>
      <c r="BC77" s="379">
        <v>180000000</v>
      </c>
      <c r="BD77" s="379">
        <v>178000000</v>
      </c>
      <c r="BE77" s="379">
        <v>2000000</v>
      </c>
      <c r="BF77" s="380">
        <v>0</v>
      </c>
      <c r="BG77" s="379">
        <v>151700000</v>
      </c>
      <c r="BH77" s="379">
        <v>26300000</v>
      </c>
      <c r="BI77" s="379">
        <v>49654426</v>
      </c>
      <c r="BJ77" s="379">
        <v>102045574</v>
      </c>
      <c r="BK77" s="379">
        <v>49654426</v>
      </c>
      <c r="BL77" s="380">
        <v>0</v>
      </c>
      <c r="BM77" s="379" t="s">
        <v>575</v>
      </c>
      <c r="BN77" s="380" t="s">
        <v>574</v>
      </c>
      <c r="BO77" s="379" t="s">
        <v>463</v>
      </c>
    </row>
    <row r="78" spans="1:67" s="376" customFormat="1" x14ac:dyDescent="0.25">
      <c r="A78" s="376" t="str">
        <f t="shared" si="12"/>
        <v>A-2-0-4-4-6-10</v>
      </c>
      <c r="B78" s="377" t="str">
        <f t="shared" si="4"/>
        <v>A</v>
      </c>
      <c r="C78" s="377" t="str">
        <f t="shared" si="5"/>
        <v>2</v>
      </c>
      <c r="D78" s="377" t="str">
        <f t="shared" si="6"/>
        <v>0</v>
      </c>
      <c r="E78" s="377" t="str">
        <f t="shared" si="7"/>
        <v>4</v>
      </c>
      <c r="F78" s="377" t="str">
        <f t="shared" si="8"/>
        <v>4</v>
      </c>
      <c r="G78" s="377" t="str">
        <f t="shared" si="9"/>
        <v>6</v>
      </c>
      <c r="H78" s="377"/>
      <c r="I78" s="377"/>
      <c r="J78" s="377"/>
      <c r="K78" s="377"/>
      <c r="M78" s="390"/>
      <c r="N78" s="1232" t="s">
        <v>34</v>
      </c>
      <c r="O78" s="1233"/>
      <c r="P78" s="1232" t="s">
        <v>314</v>
      </c>
      <c r="Q78" s="1233"/>
      <c r="R78" s="1232" t="s">
        <v>312</v>
      </c>
      <c r="S78" s="1233"/>
      <c r="T78" s="1232" t="s">
        <v>315</v>
      </c>
      <c r="U78" s="1233"/>
      <c r="V78" s="1232" t="s">
        <v>315</v>
      </c>
      <c r="W78" s="1233"/>
      <c r="X78" s="1233"/>
      <c r="Y78" s="1232" t="s">
        <v>324</v>
      </c>
      <c r="Z78" s="1233"/>
      <c r="AA78" s="1233"/>
      <c r="AB78" s="1232"/>
      <c r="AC78" s="1233"/>
      <c r="AD78" s="1232"/>
      <c r="AE78" s="1233"/>
      <c r="AF78" s="1235" t="s">
        <v>73</v>
      </c>
      <c r="AG78" s="1233"/>
      <c r="AH78" s="1233"/>
      <c r="AI78" s="1233"/>
      <c r="AJ78" s="1233"/>
      <c r="AK78" s="1233"/>
      <c r="AL78" s="1233"/>
      <c r="AM78" s="1233"/>
      <c r="AN78" s="1232" t="s">
        <v>305</v>
      </c>
      <c r="AO78" s="1233"/>
      <c r="AP78" s="1233"/>
      <c r="AQ78" s="1233"/>
      <c r="AR78" s="1233"/>
      <c r="AS78" s="1232" t="s">
        <v>306</v>
      </c>
      <c r="AT78" s="1233"/>
      <c r="AU78" s="1233"/>
      <c r="AV78" s="378" t="s">
        <v>85</v>
      </c>
      <c r="AW78" s="1234" t="s">
        <v>307</v>
      </c>
      <c r="AX78" s="1233"/>
      <c r="AY78" s="1233"/>
      <c r="AZ78" s="1233"/>
      <c r="BA78" s="1233"/>
      <c r="BB78" s="1233"/>
      <c r="BC78" s="379">
        <v>20000000</v>
      </c>
      <c r="BD78" s="380">
        <v>0</v>
      </c>
      <c r="BE78" s="379">
        <v>20000000</v>
      </c>
      <c r="BF78" s="380">
        <v>0</v>
      </c>
      <c r="BG78" s="380">
        <v>0</v>
      </c>
      <c r="BH78" s="380">
        <v>0</v>
      </c>
      <c r="BI78" s="380">
        <v>0</v>
      </c>
      <c r="BJ78" s="380">
        <v>0</v>
      </c>
      <c r="BK78" s="380">
        <v>0</v>
      </c>
      <c r="BL78" s="380">
        <v>0</v>
      </c>
      <c r="BM78" s="379" t="s">
        <v>463</v>
      </c>
      <c r="BN78" s="380" t="s">
        <v>463</v>
      </c>
      <c r="BO78" s="379" t="s">
        <v>463</v>
      </c>
    </row>
    <row r="79" spans="1:67" s="376" customFormat="1" x14ac:dyDescent="0.25">
      <c r="A79" s="376" t="str">
        <f t="shared" si="12"/>
        <v>A-2-0-4-4-9-10</v>
      </c>
      <c r="B79" s="377" t="str">
        <f t="shared" si="4"/>
        <v>A</v>
      </c>
      <c r="C79" s="377" t="str">
        <f t="shared" si="5"/>
        <v>2</v>
      </c>
      <c r="D79" s="377" t="str">
        <f t="shared" si="6"/>
        <v>0</v>
      </c>
      <c r="E79" s="377" t="str">
        <f t="shared" si="7"/>
        <v>4</v>
      </c>
      <c r="F79" s="377" t="str">
        <f t="shared" si="8"/>
        <v>4</v>
      </c>
      <c r="G79" s="377" t="str">
        <f t="shared" si="9"/>
        <v>9</v>
      </c>
      <c r="H79" s="377"/>
      <c r="I79" s="377"/>
      <c r="J79" s="377"/>
      <c r="K79" s="377"/>
      <c r="M79" s="390"/>
      <c r="N79" s="1232" t="s">
        <v>34</v>
      </c>
      <c r="O79" s="1233"/>
      <c r="P79" s="1232" t="s">
        <v>314</v>
      </c>
      <c r="Q79" s="1233"/>
      <c r="R79" s="1232" t="s">
        <v>312</v>
      </c>
      <c r="S79" s="1233"/>
      <c r="T79" s="1232" t="s">
        <v>315</v>
      </c>
      <c r="U79" s="1233"/>
      <c r="V79" s="1232" t="s">
        <v>315</v>
      </c>
      <c r="W79" s="1233"/>
      <c r="X79" s="1233"/>
      <c r="Y79" s="1232" t="s">
        <v>320</v>
      </c>
      <c r="Z79" s="1233"/>
      <c r="AA79" s="1233"/>
      <c r="AB79" s="1232"/>
      <c r="AC79" s="1233"/>
      <c r="AD79" s="1232"/>
      <c r="AE79" s="1233"/>
      <c r="AF79" s="1235" t="s">
        <v>74</v>
      </c>
      <c r="AG79" s="1233"/>
      <c r="AH79" s="1233"/>
      <c r="AI79" s="1233"/>
      <c r="AJ79" s="1233"/>
      <c r="AK79" s="1233"/>
      <c r="AL79" s="1233"/>
      <c r="AM79" s="1233"/>
      <c r="AN79" s="1232" t="s">
        <v>305</v>
      </c>
      <c r="AO79" s="1233"/>
      <c r="AP79" s="1233"/>
      <c r="AQ79" s="1233"/>
      <c r="AR79" s="1233"/>
      <c r="AS79" s="1232" t="s">
        <v>306</v>
      </c>
      <c r="AT79" s="1233"/>
      <c r="AU79" s="1233"/>
      <c r="AV79" s="378" t="s">
        <v>85</v>
      </c>
      <c r="AW79" s="1234" t="s">
        <v>307</v>
      </c>
      <c r="AX79" s="1233"/>
      <c r="AY79" s="1233"/>
      <c r="AZ79" s="1233"/>
      <c r="BA79" s="1233"/>
      <c r="BB79" s="1233"/>
      <c r="BC79" s="379">
        <v>10000000</v>
      </c>
      <c r="BD79" s="379">
        <v>6600000</v>
      </c>
      <c r="BE79" s="379">
        <v>3400000</v>
      </c>
      <c r="BF79" s="380">
        <v>0</v>
      </c>
      <c r="BG79" s="379">
        <v>4630108</v>
      </c>
      <c r="BH79" s="379">
        <v>1969892</v>
      </c>
      <c r="BI79" s="379">
        <v>4630108</v>
      </c>
      <c r="BJ79" s="380">
        <v>0</v>
      </c>
      <c r="BK79" s="379">
        <v>4630108</v>
      </c>
      <c r="BL79" s="380">
        <v>0</v>
      </c>
      <c r="BM79" s="379" t="s">
        <v>576</v>
      </c>
      <c r="BN79" s="380" t="s">
        <v>463</v>
      </c>
      <c r="BO79" s="379" t="s">
        <v>463</v>
      </c>
    </row>
    <row r="80" spans="1:67" s="376" customFormat="1" x14ac:dyDescent="0.25">
      <c r="A80" s="376" t="str">
        <f t="shared" si="12"/>
        <v>A-2-0-4-4-15-10</v>
      </c>
      <c r="B80" s="377" t="str">
        <f t="shared" si="4"/>
        <v>A</v>
      </c>
      <c r="C80" s="377" t="str">
        <f t="shared" si="5"/>
        <v>2</v>
      </c>
      <c r="D80" s="377" t="str">
        <f t="shared" si="6"/>
        <v>0</v>
      </c>
      <c r="E80" s="377" t="str">
        <f t="shared" si="7"/>
        <v>4</v>
      </c>
      <c r="F80" s="377" t="str">
        <f t="shared" si="8"/>
        <v>4</v>
      </c>
      <c r="G80" s="377" t="str">
        <f t="shared" si="9"/>
        <v>15</v>
      </c>
      <c r="H80" s="377"/>
      <c r="I80" s="377"/>
      <c r="J80" s="377"/>
      <c r="K80" s="377"/>
      <c r="M80" s="390"/>
      <c r="N80" s="1232" t="s">
        <v>34</v>
      </c>
      <c r="O80" s="1233"/>
      <c r="P80" s="1232" t="s">
        <v>314</v>
      </c>
      <c r="Q80" s="1233"/>
      <c r="R80" s="1232" t="s">
        <v>312</v>
      </c>
      <c r="S80" s="1233"/>
      <c r="T80" s="1232" t="s">
        <v>315</v>
      </c>
      <c r="U80" s="1233"/>
      <c r="V80" s="1232" t="s">
        <v>315</v>
      </c>
      <c r="W80" s="1233"/>
      <c r="X80" s="1233"/>
      <c r="Y80" s="1232" t="s">
        <v>318</v>
      </c>
      <c r="Z80" s="1233"/>
      <c r="AA80" s="1233"/>
      <c r="AB80" s="1232"/>
      <c r="AC80" s="1233"/>
      <c r="AD80" s="1232"/>
      <c r="AE80" s="1233"/>
      <c r="AF80" s="1235" t="s">
        <v>75</v>
      </c>
      <c r="AG80" s="1233"/>
      <c r="AH80" s="1233"/>
      <c r="AI80" s="1233"/>
      <c r="AJ80" s="1233"/>
      <c r="AK80" s="1233"/>
      <c r="AL80" s="1233"/>
      <c r="AM80" s="1233"/>
      <c r="AN80" s="1232" t="s">
        <v>305</v>
      </c>
      <c r="AO80" s="1233"/>
      <c r="AP80" s="1233"/>
      <c r="AQ80" s="1233"/>
      <c r="AR80" s="1233"/>
      <c r="AS80" s="1232" t="s">
        <v>306</v>
      </c>
      <c r="AT80" s="1233"/>
      <c r="AU80" s="1233"/>
      <c r="AV80" s="378" t="s">
        <v>85</v>
      </c>
      <c r="AW80" s="1234" t="s">
        <v>307</v>
      </c>
      <c r="AX80" s="1233"/>
      <c r="AY80" s="1233"/>
      <c r="AZ80" s="1233"/>
      <c r="BA80" s="1233"/>
      <c r="BB80" s="1233"/>
      <c r="BC80" s="379">
        <v>3600000</v>
      </c>
      <c r="BD80" s="379">
        <v>3239160</v>
      </c>
      <c r="BE80" s="379">
        <v>360840</v>
      </c>
      <c r="BF80" s="380">
        <v>0</v>
      </c>
      <c r="BG80" s="379">
        <v>3239160</v>
      </c>
      <c r="BH80" s="380">
        <v>0</v>
      </c>
      <c r="BI80" s="379">
        <v>3239160</v>
      </c>
      <c r="BJ80" s="380">
        <v>0</v>
      </c>
      <c r="BK80" s="379">
        <v>3239160</v>
      </c>
      <c r="BL80" s="380">
        <v>0</v>
      </c>
      <c r="BM80" s="379" t="s">
        <v>577</v>
      </c>
      <c r="BN80" s="380" t="s">
        <v>463</v>
      </c>
      <c r="BO80" s="379" t="s">
        <v>463</v>
      </c>
    </row>
    <row r="81" spans="1:67" s="376" customFormat="1" x14ac:dyDescent="0.25">
      <c r="A81" s="376" t="str">
        <f t="shared" si="12"/>
        <v>A-2-0-4-4-17-10</v>
      </c>
      <c r="B81" s="377" t="str">
        <f t="shared" si="4"/>
        <v>A</v>
      </c>
      <c r="C81" s="377" t="str">
        <f t="shared" si="5"/>
        <v>2</v>
      </c>
      <c r="D81" s="377" t="str">
        <f t="shared" si="6"/>
        <v>0</v>
      </c>
      <c r="E81" s="377" t="str">
        <f t="shared" si="7"/>
        <v>4</v>
      </c>
      <c r="F81" s="377" t="str">
        <f t="shared" si="8"/>
        <v>4</v>
      </c>
      <c r="G81" s="377" t="str">
        <f t="shared" si="9"/>
        <v>17</v>
      </c>
      <c r="H81" s="377"/>
      <c r="I81" s="377"/>
      <c r="J81" s="377"/>
      <c r="K81" s="377"/>
      <c r="M81" s="390"/>
      <c r="N81" s="1232" t="s">
        <v>34</v>
      </c>
      <c r="O81" s="1233"/>
      <c r="P81" s="1232" t="s">
        <v>314</v>
      </c>
      <c r="Q81" s="1233"/>
      <c r="R81" s="1232" t="s">
        <v>312</v>
      </c>
      <c r="S81" s="1233"/>
      <c r="T81" s="1232" t="s">
        <v>315</v>
      </c>
      <c r="U81" s="1233"/>
      <c r="V81" s="1232" t="s">
        <v>315</v>
      </c>
      <c r="W81" s="1233"/>
      <c r="X81" s="1233"/>
      <c r="Y81" s="1232" t="s">
        <v>330</v>
      </c>
      <c r="Z81" s="1233"/>
      <c r="AA81" s="1233"/>
      <c r="AB81" s="1232"/>
      <c r="AC81" s="1233"/>
      <c r="AD81" s="1232"/>
      <c r="AE81" s="1233"/>
      <c r="AF81" s="1235" t="s">
        <v>76</v>
      </c>
      <c r="AG81" s="1233"/>
      <c r="AH81" s="1233"/>
      <c r="AI81" s="1233"/>
      <c r="AJ81" s="1233"/>
      <c r="AK81" s="1233"/>
      <c r="AL81" s="1233"/>
      <c r="AM81" s="1233"/>
      <c r="AN81" s="1232" t="s">
        <v>305</v>
      </c>
      <c r="AO81" s="1233"/>
      <c r="AP81" s="1233"/>
      <c r="AQ81" s="1233"/>
      <c r="AR81" s="1233"/>
      <c r="AS81" s="1232" t="s">
        <v>306</v>
      </c>
      <c r="AT81" s="1233"/>
      <c r="AU81" s="1233"/>
      <c r="AV81" s="378" t="s">
        <v>85</v>
      </c>
      <c r="AW81" s="1234" t="s">
        <v>307</v>
      </c>
      <c r="AX81" s="1233"/>
      <c r="AY81" s="1233"/>
      <c r="AZ81" s="1233"/>
      <c r="BA81" s="1233"/>
      <c r="BB81" s="1233"/>
      <c r="BC81" s="379">
        <v>7503744</v>
      </c>
      <c r="BD81" s="379">
        <v>6150000</v>
      </c>
      <c r="BE81" s="379">
        <v>1353744</v>
      </c>
      <c r="BF81" s="380">
        <v>0</v>
      </c>
      <c r="BG81" s="379">
        <v>4786155</v>
      </c>
      <c r="BH81" s="379">
        <v>1363845</v>
      </c>
      <c r="BI81" s="379">
        <v>4786155</v>
      </c>
      <c r="BJ81" s="380">
        <v>0</v>
      </c>
      <c r="BK81" s="379">
        <v>4786155</v>
      </c>
      <c r="BL81" s="380">
        <v>0</v>
      </c>
      <c r="BM81" s="379" t="s">
        <v>578</v>
      </c>
      <c r="BN81" s="380" t="s">
        <v>463</v>
      </c>
      <c r="BO81" s="379" t="s">
        <v>463</v>
      </c>
    </row>
    <row r="82" spans="1:67" s="376" customFormat="1" x14ac:dyDescent="0.25">
      <c r="A82" s="376" t="str">
        <f t="shared" si="12"/>
        <v>A-2-0-4-4-18-10</v>
      </c>
      <c r="B82" s="377" t="str">
        <f t="shared" si="4"/>
        <v>A</v>
      </c>
      <c r="C82" s="377" t="str">
        <f t="shared" si="5"/>
        <v>2</v>
      </c>
      <c r="D82" s="377" t="str">
        <f t="shared" si="6"/>
        <v>0</v>
      </c>
      <c r="E82" s="377" t="str">
        <f t="shared" si="7"/>
        <v>4</v>
      </c>
      <c r="F82" s="377" t="str">
        <f t="shared" si="8"/>
        <v>4</v>
      </c>
      <c r="G82" s="377" t="str">
        <f t="shared" si="9"/>
        <v>18</v>
      </c>
      <c r="H82" s="377"/>
      <c r="I82" s="377"/>
      <c r="J82" s="377"/>
      <c r="K82" s="377"/>
      <c r="M82" s="390"/>
      <c r="N82" s="1232" t="s">
        <v>34</v>
      </c>
      <c r="O82" s="1233"/>
      <c r="P82" s="1232" t="s">
        <v>314</v>
      </c>
      <c r="Q82" s="1233"/>
      <c r="R82" s="1232" t="s">
        <v>312</v>
      </c>
      <c r="S82" s="1233"/>
      <c r="T82" s="1232" t="s">
        <v>315</v>
      </c>
      <c r="U82" s="1233"/>
      <c r="V82" s="1232" t="s">
        <v>315</v>
      </c>
      <c r="W82" s="1233"/>
      <c r="X82" s="1233"/>
      <c r="Y82" s="1232" t="s">
        <v>331</v>
      </c>
      <c r="Z82" s="1233"/>
      <c r="AA82" s="1233"/>
      <c r="AB82" s="1232"/>
      <c r="AC82" s="1233"/>
      <c r="AD82" s="1232"/>
      <c r="AE82" s="1233"/>
      <c r="AF82" s="1235" t="s">
        <v>77</v>
      </c>
      <c r="AG82" s="1233"/>
      <c r="AH82" s="1233"/>
      <c r="AI82" s="1233"/>
      <c r="AJ82" s="1233"/>
      <c r="AK82" s="1233"/>
      <c r="AL82" s="1233"/>
      <c r="AM82" s="1233"/>
      <c r="AN82" s="1232" t="s">
        <v>305</v>
      </c>
      <c r="AO82" s="1233"/>
      <c r="AP82" s="1233"/>
      <c r="AQ82" s="1233"/>
      <c r="AR82" s="1233"/>
      <c r="AS82" s="1232" t="s">
        <v>306</v>
      </c>
      <c r="AT82" s="1233"/>
      <c r="AU82" s="1233"/>
      <c r="AV82" s="378" t="s">
        <v>85</v>
      </c>
      <c r="AW82" s="1234" t="s">
        <v>307</v>
      </c>
      <c r="AX82" s="1233"/>
      <c r="AY82" s="1233"/>
      <c r="AZ82" s="1233"/>
      <c r="BA82" s="1233"/>
      <c r="BB82" s="1233"/>
      <c r="BC82" s="379">
        <v>9000000</v>
      </c>
      <c r="BD82" s="379">
        <v>5200000</v>
      </c>
      <c r="BE82" s="379">
        <v>3800000</v>
      </c>
      <c r="BF82" s="380">
        <v>0</v>
      </c>
      <c r="BG82" s="379">
        <v>4023492</v>
      </c>
      <c r="BH82" s="379">
        <v>1176508</v>
      </c>
      <c r="BI82" s="379">
        <v>4023492</v>
      </c>
      <c r="BJ82" s="380">
        <v>0</v>
      </c>
      <c r="BK82" s="379">
        <v>4023492</v>
      </c>
      <c r="BL82" s="380">
        <v>0</v>
      </c>
      <c r="BM82" s="379" t="s">
        <v>579</v>
      </c>
      <c r="BN82" s="380" t="s">
        <v>463</v>
      </c>
      <c r="BO82" s="379" t="s">
        <v>463</v>
      </c>
    </row>
    <row r="83" spans="1:67" s="376" customFormat="1" x14ac:dyDescent="0.25">
      <c r="A83" s="376" t="str">
        <f t="shared" si="12"/>
        <v>A-2-0-4-4-20-10</v>
      </c>
      <c r="B83" s="377" t="str">
        <f t="shared" si="4"/>
        <v>A</v>
      </c>
      <c r="C83" s="377" t="str">
        <f t="shared" si="5"/>
        <v>2</v>
      </c>
      <c r="D83" s="377" t="str">
        <f t="shared" si="6"/>
        <v>0</v>
      </c>
      <c r="E83" s="377" t="str">
        <f t="shared" si="7"/>
        <v>4</v>
      </c>
      <c r="F83" s="377" t="str">
        <f t="shared" si="8"/>
        <v>4</v>
      </c>
      <c r="G83" s="377" t="str">
        <f t="shared" si="9"/>
        <v>20</v>
      </c>
      <c r="H83" s="377"/>
      <c r="I83" s="377"/>
      <c r="J83" s="377"/>
      <c r="K83" s="377"/>
      <c r="M83" s="390"/>
      <c r="N83" s="1232" t="s">
        <v>34</v>
      </c>
      <c r="O83" s="1233"/>
      <c r="P83" s="1232" t="s">
        <v>314</v>
      </c>
      <c r="Q83" s="1233"/>
      <c r="R83" s="1232" t="s">
        <v>312</v>
      </c>
      <c r="S83" s="1233"/>
      <c r="T83" s="1232" t="s">
        <v>315</v>
      </c>
      <c r="U83" s="1233"/>
      <c r="V83" s="1232" t="s">
        <v>315</v>
      </c>
      <c r="W83" s="1233"/>
      <c r="X83" s="1233"/>
      <c r="Y83" s="1232" t="s">
        <v>332</v>
      </c>
      <c r="Z83" s="1233"/>
      <c r="AA83" s="1233"/>
      <c r="AB83" s="1232"/>
      <c r="AC83" s="1233"/>
      <c r="AD83" s="1232"/>
      <c r="AE83" s="1233"/>
      <c r="AF83" s="1235" t="s">
        <v>78</v>
      </c>
      <c r="AG83" s="1233"/>
      <c r="AH83" s="1233"/>
      <c r="AI83" s="1233"/>
      <c r="AJ83" s="1233"/>
      <c r="AK83" s="1233"/>
      <c r="AL83" s="1233"/>
      <c r="AM83" s="1233"/>
      <c r="AN83" s="1232" t="s">
        <v>305</v>
      </c>
      <c r="AO83" s="1233"/>
      <c r="AP83" s="1233"/>
      <c r="AQ83" s="1233"/>
      <c r="AR83" s="1233"/>
      <c r="AS83" s="1232" t="s">
        <v>306</v>
      </c>
      <c r="AT83" s="1233"/>
      <c r="AU83" s="1233"/>
      <c r="AV83" s="378" t="s">
        <v>85</v>
      </c>
      <c r="AW83" s="1234" t="s">
        <v>307</v>
      </c>
      <c r="AX83" s="1233"/>
      <c r="AY83" s="1233"/>
      <c r="AZ83" s="1233"/>
      <c r="BA83" s="1233"/>
      <c r="BB83" s="1233"/>
      <c r="BC83" s="379">
        <v>30000000</v>
      </c>
      <c r="BD83" s="379">
        <v>29743350</v>
      </c>
      <c r="BE83" s="379">
        <v>256650</v>
      </c>
      <c r="BF83" s="380">
        <v>0</v>
      </c>
      <c r="BG83" s="379">
        <v>20213680</v>
      </c>
      <c r="BH83" s="379">
        <v>9529670</v>
      </c>
      <c r="BI83" s="379">
        <v>3077680</v>
      </c>
      <c r="BJ83" s="379">
        <v>17136000</v>
      </c>
      <c r="BK83" s="379">
        <v>3077680</v>
      </c>
      <c r="BL83" s="380">
        <v>0</v>
      </c>
      <c r="BM83" s="379" t="s">
        <v>580</v>
      </c>
      <c r="BN83" s="380" t="s">
        <v>463</v>
      </c>
      <c r="BO83" s="379" t="s">
        <v>463</v>
      </c>
    </row>
    <row r="84" spans="1:67" s="376" customFormat="1" x14ac:dyDescent="0.25">
      <c r="A84" s="376" t="str">
        <f t="shared" si="12"/>
        <v>A-2-0-4-4-23-10</v>
      </c>
      <c r="B84" s="377" t="str">
        <f t="shared" si="4"/>
        <v>A</v>
      </c>
      <c r="C84" s="377" t="str">
        <f t="shared" si="5"/>
        <v>2</v>
      </c>
      <c r="D84" s="377" t="str">
        <f t="shared" si="6"/>
        <v>0</v>
      </c>
      <c r="E84" s="377" t="str">
        <f t="shared" si="7"/>
        <v>4</v>
      </c>
      <c r="F84" s="377" t="str">
        <f t="shared" si="8"/>
        <v>4</v>
      </c>
      <c r="G84" s="377" t="str">
        <f t="shared" si="9"/>
        <v>23</v>
      </c>
      <c r="H84" s="377"/>
      <c r="I84" s="377"/>
      <c r="J84" s="377"/>
      <c r="K84" s="377"/>
      <c r="M84" s="390"/>
      <c r="N84" s="1232" t="s">
        <v>34</v>
      </c>
      <c r="O84" s="1233"/>
      <c r="P84" s="1232" t="s">
        <v>314</v>
      </c>
      <c r="Q84" s="1233"/>
      <c r="R84" s="1232" t="s">
        <v>312</v>
      </c>
      <c r="S84" s="1233"/>
      <c r="T84" s="1232" t="s">
        <v>315</v>
      </c>
      <c r="U84" s="1233"/>
      <c r="V84" s="1232" t="s">
        <v>315</v>
      </c>
      <c r="W84" s="1233"/>
      <c r="X84" s="1233"/>
      <c r="Y84" s="1232" t="s">
        <v>334</v>
      </c>
      <c r="Z84" s="1233"/>
      <c r="AA84" s="1233"/>
      <c r="AB84" s="1232"/>
      <c r="AC84" s="1233"/>
      <c r="AD84" s="1232"/>
      <c r="AE84" s="1233"/>
      <c r="AF84" s="1235" t="s">
        <v>79</v>
      </c>
      <c r="AG84" s="1233"/>
      <c r="AH84" s="1233"/>
      <c r="AI84" s="1233"/>
      <c r="AJ84" s="1233"/>
      <c r="AK84" s="1233"/>
      <c r="AL84" s="1233"/>
      <c r="AM84" s="1233"/>
      <c r="AN84" s="1232" t="s">
        <v>305</v>
      </c>
      <c r="AO84" s="1233"/>
      <c r="AP84" s="1233"/>
      <c r="AQ84" s="1233"/>
      <c r="AR84" s="1233"/>
      <c r="AS84" s="1232" t="s">
        <v>306</v>
      </c>
      <c r="AT84" s="1233"/>
      <c r="AU84" s="1233"/>
      <c r="AV84" s="378" t="s">
        <v>85</v>
      </c>
      <c r="AW84" s="1234" t="s">
        <v>307</v>
      </c>
      <c r="AX84" s="1233"/>
      <c r="AY84" s="1233"/>
      <c r="AZ84" s="1233"/>
      <c r="BA84" s="1233"/>
      <c r="BB84" s="1233"/>
      <c r="BC84" s="379">
        <v>16000000</v>
      </c>
      <c r="BD84" s="379">
        <v>15132485</v>
      </c>
      <c r="BE84" s="379">
        <v>867515</v>
      </c>
      <c r="BF84" s="380">
        <v>0</v>
      </c>
      <c r="BG84" s="379">
        <v>3321920</v>
      </c>
      <c r="BH84" s="379">
        <v>11810565</v>
      </c>
      <c r="BI84" s="379">
        <v>3321920</v>
      </c>
      <c r="BJ84" s="380">
        <v>0</v>
      </c>
      <c r="BK84" s="379">
        <v>3321920</v>
      </c>
      <c r="BL84" s="380">
        <v>0</v>
      </c>
      <c r="BM84" s="379" t="s">
        <v>581</v>
      </c>
      <c r="BN84" s="380" t="s">
        <v>463</v>
      </c>
      <c r="BO84" s="379" t="s">
        <v>463</v>
      </c>
    </row>
    <row r="85" spans="1:67" s="367" customFormat="1" ht="14.45" customHeight="1" x14ac:dyDescent="0.25">
      <c r="B85" s="370" t="str">
        <f t="shared" si="4"/>
        <v>A</v>
      </c>
      <c r="C85" s="370" t="str">
        <f t="shared" si="5"/>
        <v>2</v>
      </c>
      <c r="D85" s="370" t="str">
        <f t="shared" si="6"/>
        <v>0</v>
      </c>
      <c r="E85" s="370" t="str">
        <f t="shared" si="7"/>
        <v>4</v>
      </c>
      <c r="F85" s="370" t="str">
        <f t="shared" si="8"/>
        <v>5</v>
      </c>
      <c r="G85" s="370">
        <f t="shared" si="9"/>
        <v>0</v>
      </c>
      <c r="H85" s="370"/>
      <c r="I85" s="370"/>
      <c r="J85" s="370"/>
      <c r="K85" s="370"/>
      <c r="M85" s="389"/>
      <c r="N85" s="1089" t="s">
        <v>34</v>
      </c>
      <c r="O85" s="1120"/>
      <c r="P85" s="1089" t="s">
        <v>314</v>
      </c>
      <c r="Q85" s="1120"/>
      <c r="R85" s="1089" t="s">
        <v>312</v>
      </c>
      <c r="S85" s="1120"/>
      <c r="T85" s="1089" t="s">
        <v>315</v>
      </c>
      <c r="U85" s="1120"/>
      <c r="V85" s="1089" t="s">
        <v>316</v>
      </c>
      <c r="W85" s="1120"/>
      <c r="X85" s="1120"/>
      <c r="Y85" s="1089"/>
      <c r="Z85" s="1120"/>
      <c r="AA85" s="1120"/>
      <c r="AB85" s="1089"/>
      <c r="AC85" s="1120"/>
      <c r="AD85" s="1089"/>
      <c r="AE85" s="1120"/>
      <c r="AF85" s="1096" t="s">
        <v>248</v>
      </c>
      <c r="AG85" s="1120"/>
      <c r="AH85" s="1120"/>
      <c r="AI85" s="1120"/>
      <c r="AJ85" s="1120"/>
      <c r="AK85" s="1120"/>
      <c r="AL85" s="1120"/>
      <c r="AM85" s="1120"/>
      <c r="AN85" s="1089" t="s">
        <v>305</v>
      </c>
      <c r="AO85" s="1120"/>
      <c r="AP85" s="1120"/>
      <c r="AQ85" s="1120"/>
      <c r="AR85" s="1120"/>
      <c r="AS85" s="1089" t="s">
        <v>306</v>
      </c>
      <c r="AT85" s="1120"/>
      <c r="AU85" s="1120"/>
      <c r="AV85" s="360" t="s">
        <v>85</v>
      </c>
      <c r="AW85" s="1090" t="s">
        <v>307</v>
      </c>
      <c r="AX85" s="1120"/>
      <c r="AY85" s="1120"/>
      <c r="AZ85" s="1120"/>
      <c r="BA85" s="1120"/>
      <c r="BB85" s="1120"/>
      <c r="BC85" s="361">
        <v>4127809424</v>
      </c>
      <c r="BD85" s="361">
        <v>4033899975.4099998</v>
      </c>
      <c r="BE85" s="361">
        <v>93909448.590000004</v>
      </c>
      <c r="BF85" s="362">
        <v>0</v>
      </c>
      <c r="BG85" s="361">
        <v>3965659711.8499999</v>
      </c>
      <c r="BH85" s="361">
        <v>68240263.560000002</v>
      </c>
      <c r="BI85" s="361">
        <v>1065718702.23</v>
      </c>
      <c r="BJ85" s="361">
        <v>2899941009.6199999</v>
      </c>
      <c r="BK85" s="361">
        <v>1065718702.23</v>
      </c>
      <c r="BL85" s="362">
        <v>0</v>
      </c>
      <c r="BM85" s="361" t="s">
        <v>582</v>
      </c>
      <c r="BN85" s="362" t="s">
        <v>463</v>
      </c>
      <c r="BO85" s="362" t="s">
        <v>463</v>
      </c>
    </row>
    <row r="86" spans="1:67" s="376" customFormat="1" x14ac:dyDescent="0.25">
      <c r="A86" s="376" t="str">
        <f t="shared" ref="A86:A92" si="13">+B86&amp;"-"&amp;C86&amp;"-"&amp;D86&amp;"-"&amp;E86&amp;"-"&amp;F86&amp;"-"&amp;G86&amp;"-"&amp;AV86</f>
        <v>A-2-0-4-5-1-10</v>
      </c>
      <c r="B86" s="377" t="str">
        <f t="shared" si="4"/>
        <v>A</v>
      </c>
      <c r="C86" s="377" t="str">
        <f t="shared" si="5"/>
        <v>2</v>
      </c>
      <c r="D86" s="377" t="str">
        <f t="shared" si="6"/>
        <v>0</v>
      </c>
      <c r="E86" s="377" t="str">
        <f t="shared" si="7"/>
        <v>4</v>
      </c>
      <c r="F86" s="377" t="str">
        <f t="shared" si="8"/>
        <v>5</v>
      </c>
      <c r="G86" s="377" t="str">
        <f t="shared" si="9"/>
        <v>1</v>
      </c>
      <c r="H86" s="377"/>
      <c r="I86" s="377"/>
      <c r="J86" s="377"/>
      <c r="K86" s="377"/>
      <c r="M86" s="390"/>
      <c r="N86" s="1232" t="s">
        <v>34</v>
      </c>
      <c r="O86" s="1233"/>
      <c r="P86" s="1232" t="s">
        <v>314</v>
      </c>
      <c r="Q86" s="1233"/>
      <c r="R86" s="1232" t="s">
        <v>312</v>
      </c>
      <c r="S86" s="1233"/>
      <c r="T86" s="1232" t="s">
        <v>315</v>
      </c>
      <c r="U86" s="1233"/>
      <c r="V86" s="1232" t="s">
        <v>316</v>
      </c>
      <c r="W86" s="1233"/>
      <c r="X86" s="1233"/>
      <c r="Y86" s="1232" t="s">
        <v>311</v>
      </c>
      <c r="Z86" s="1233"/>
      <c r="AA86" s="1233"/>
      <c r="AB86" s="1232"/>
      <c r="AC86" s="1233"/>
      <c r="AD86" s="1232"/>
      <c r="AE86" s="1233"/>
      <c r="AF86" s="1235" t="s">
        <v>80</v>
      </c>
      <c r="AG86" s="1233"/>
      <c r="AH86" s="1233"/>
      <c r="AI86" s="1233"/>
      <c r="AJ86" s="1233"/>
      <c r="AK86" s="1233"/>
      <c r="AL86" s="1233"/>
      <c r="AM86" s="1233"/>
      <c r="AN86" s="1232" t="s">
        <v>305</v>
      </c>
      <c r="AO86" s="1233"/>
      <c r="AP86" s="1233"/>
      <c r="AQ86" s="1233"/>
      <c r="AR86" s="1233"/>
      <c r="AS86" s="1232" t="s">
        <v>306</v>
      </c>
      <c r="AT86" s="1233"/>
      <c r="AU86" s="1233"/>
      <c r="AV86" s="378" t="s">
        <v>85</v>
      </c>
      <c r="AW86" s="1234" t="s">
        <v>307</v>
      </c>
      <c r="AX86" s="1233"/>
      <c r="AY86" s="1233"/>
      <c r="AZ86" s="1233"/>
      <c r="BA86" s="1233"/>
      <c r="BB86" s="1233"/>
      <c r="BC86" s="379">
        <v>575496256</v>
      </c>
      <c r="BD86" s="379">
        <v>532999889</v>
      </c>
      <c r="BE86" s="379">
        <v>42496367</v>
      </c>
      <c r="BF86" s="380">
        <v>0</v>
      </c>
      <c r="BG86" s="379">
        <v>507368128.97000003</v>
      </c>
      <c r="BH86" s="379">
        <v>25631760.030000001</v>
      </c>
      <c r="BI86" s="379">
        <v>168764870</v>
      </c>
      <c r="BJ86" s="379">
        <v>338603258.97000003</v>
      </c>
      <c r="BK86" s="379">
        <v>168764870</v>
      </c>
      <c r="BL86" s="380">
        <v>0</v>
      </c>
      <c r="BM86" s="379" t="s">
        <v>583</v>
      </c>
      <c r="BN86" s="380" t="s">
        <v>463</v>
      </c>
      <c r="BO86" s="379" t="s">
        <v>463</v>
      </c>
    </row>
    <row r="87" spans="1:67" s="376" customFormat="1" x14ac:dyDescent="0.25">
      <c r="A87" s="376" t="str">
        <f t="shared" si="13"/>
        <v>A-2-0-4-5-2-10</v>
      </c>
      <c r="B87" s="377" t="str">
        <f t="shared" si="4"/>
        <v>A</v>
      </c>
      <c r="C87" s="377" t="str">
        <f t="shared" si="5"/>
        <v>2</v>
      </c>
      <c r="D87" s="377" t="str">
        <f t="shared" si="6"/>
        <v>0</v>
      </c>
      <c r="E87" s="377" t="str">
        <f t="shared" si="7"/>
        <v>4</v>
      </c>
      <c r="F87" s="377" t="str">
        <f t="shared" si="8"/>
        <v>5</v>
      </c>
      <c r="G87" s="377" t="str">
        <f t="shared" si="9"/>
        <v>2</v>
      </c>
      <c r="H87" s="377"/>
      <c r="I87" s="377"/>
      <c r="J87" s="377"/>
      <c r="K87" s="377"/>
      <c r="M87" s="390"/>
      <c r="N87" s="1232" t="s">
        <v>34</v>
      </c>
      <c r="O87" s="1233"/>
      <c r="P87" s="1232" t="s">
        <v>314</v>
      </c>
      <c r="Q87" s="1233"/>
      <c r="R87" s="1232" t="s">
        <v>312</v>
      </c>
      <c r="S87" s="1233"/>
      <c r="T87" s="1232" t="s">
        <v>315</v>
      </c>
      <c r="U87" s="1233"/>
      <c r="V87" s="1232" t="s">
        <v>316</v>
      </c>
      <c r="W87" s="1233"/>
      <c r="X87" s="1233"/>
      <c r="Y87" s="1232" t="s">
        <v>314</v>
      </c>
      <c r="Z87" s="1233"/>
      <c r="AA87" s="1233"/>
      <c r="AB87" s="1232"/>
      <c r="AC87" s="1233"/>
      <c r="AD87" s="1232"/>
      <c r="AE87" s="1233"/>
      <c r="AF87" s="1235" t="s">
        <v>81</v>
      </c>
      <c r="AG87" s="1233"/>
      <c r="AH87" s="1233"/>
      <c r="AI87" s="1233"/>
      <c r="AJ87" s="1233"/>
      <c r="AK87" s="1233"/>
      <c r="AL87" s="1233"/>
      <c r="AM87" s="1233"/>
      <c r="AN87" s="1232" t="s">
        <v>305</v>
      </c>
      <c r="AO87" s="1233"/>
      <c r="AP87" s="1233"/>
      <c r="AQ87" s="1233"/>
      <c r="AR87" s="1233"/>
      <c r="AS87" s="1232" t="s">
        <v>306</v>
      </c>
      <c r="AT87" s="1233"/>
      <c r="AU87" s="1233"/>
      <c r="AV87" s="378" t="s">
        <v>85</v>
      </c>
      <c r="AW87" s="1234" t="s">
        <v>307</v>
      </c>
      <c r="AX87" s="1233"/>
      <c r="AY87" s="1233"/>
      <c r="AZ87" s="1233"/>
      <c r="BA87" s="1233"/>
      <c r="BB87" s="1233"/>
      <c r="BC87" s="379">
        <v>42000000</v>
      </c>
      <c r="BD87" s="379">
        <v>2494350</v>
      </c>
      <c r="BE87" s="379">
        <v>39505650</v>
      </c>
      <c r="BF87" s="380">
        <v>0</v>
      </c>
      <c r="BG87" s="379">
        <v>2494350</v>
      </c>
      <c r="BH87" s="380">
        <v>0</v>
      </c>
      <c r="BI87" s="379">
        <v>2494350</v>
      </c>
      <c r="BJ87" s="380">
        <v>0</v>
      </c>
      <c r="BK87" s="379">
        <v>2494350</v>
      </c>
      <c r="BL87" s="380">
        <v>0</v>
      </c>
      <c r="BM87" s="379" t="s">
        <v>584</v>
      </c>
      <c r="BN87" s="380" t="s">
        <v>463</v>
      </c>
      <c r="BO87" s="379" t="s">
        <v>463</v>
      </c>
    </row>
    <row r="88" spans="1:67" s="376" customFormat="1" x14ac:dyDescent="0.25">
      <c r="A88" s="376" t="str">
        <f t="shared" si="13"/>
        <v>A-2-0-4-5-5-10</v>
      </c>
      <c r="B88" s="377" t="str">
        <f t="shared" si="4"/>
        <v>A</v>
      </c>
      <c r="C88" s="377" t="str">
        <f t="shared" si="5"/>
        <v>2</v>
      </c>
      <c r="D88" s="377" t="str">
        <f t="shared" si="6"/>
        <v>0</v>
      </c>
      <c r="E88" s="377" t="str">
        <f t="shared" si="7"/>
        <v>4</v>
      </c>
      <c r="F88" s="377" t="str">
        <f t="shared" si="8"/>
        <v>5</v>
      </c>
      <c r="G88" s="377" t="str">
        <f t="shared" si="9"/>
        <v>5</v>
      </c>
      <c r="H88" s="377"/>
      <c r="I88" s="377"/>
      <c r="J88" s="377"/>
      <c r="K88" s="377"/>
      <c r="M88" s="390"/>
      <c r="N88" s="1232" t="s">
        <v>34</v>
      </c>
      <c r="O88" s="1233"/>
      <c r="P88" s="1232" t="s">
        <v>314</v>
      </c>
      <c r="Q88" s="1233"/>
      <c r="R88" s="1232" t="s">
        <v>312</v>
      </c>
      <c r="S88" s="1233"/>
      <c r="T88" s="1232" t="s">
        <v>315</v>
      </c>
      <c r="U88" s="1233"/>
      <c r="V88" s="1232" t="s">
        <v>316</v>
      </c>
      <c r="W88" s="1233"/>
      <c r="X88" s="1233"/>
      <c r="Y88" s="1232" t="s">
        <v>316</v>
      </c>
      <c r="Z88" s="1233"/>
      <c r="AA88" s="1233"/>
      <c r="AB88" s="1232"/>
      <c r="AC88" s="1233"/>
      <c r="AD88" s="1232"/>
      <c r="AE88" s="1233"/>
      <c r="AF88" s="1235" t="s">
        <v>82</v>
      </c>
      <c r="AG88" s="1233"/>
      <c r="AH88" s="1233"/>
      <c r="AI88" s="1233"/>
      <c r="AJ88" s="1233"/>
      <c r="AK88" s="1233"/>
      <c r="AL88" s="1233"/>
      <c r="AM88" s="1233"/>
      <c r="AN88" s="1232" t="s">
        <v>305</v>
      </c>
      <c r="AO88" s="1233"/>
      <c r="AP88" s="1233"/>
      <c r="AQ88" s="1233"/>
      <c r="AR88" s="1233"/>
      <c r="AS88" s="1232" t="s">
        <v>306</v>
      </c>
      <c r="AT88" s="1233"/>
      <c r="AU88" s="1233"/>
      <c r="AV88" s="378" t="s">
        <v>85</v>
      </c>
      <c r="AW88" s="1234" t="s">
        <v>307</v>
      </c>
      <c r="AX88" s="1233"/>
      <c r="AY88" s="1233"/>
      <c r="AZ88" s="1233"/>
      <c r="BA88" s="1233"/>
      <c r="BB88" s="1233"/>
      <c r="BC88" s="379">
        <v>10000000</v>
      </c>
      <c r="BD88" s="379">
        <v>5000000</v>
      </c>
      <c r="BE88" s="379">
        <v>5000000</v>
      </c>
      <c r="BF88" s="380">
        <v>0</v>
      </c>
      <c r="BG88" s="379">
        <v>1190000</v>
      </c>
      <c r="BH88" s="379">
        <v>3810000</v>
      </c>
      <c r="BI88" s="380">
        <v>0</v>
      </c>
      <c r="BJ88" s="379">
        <v>1190000</v>
      </c>
      <c r="BK88" s="380">
        <v>0</v>
      </c>
      <c r="BL88" s="380">
        <v>0</v>
      </c>
      <c r="BM88" s="379" t="s">
        <v>463</v>
      </c>
      <c r="BN88" s="380" t="s">
        <v>463</v>
      </c>
      <c r="BO88" s="379" t="s">
        <v>463</v>
      </c>
    </row>
    <row r="89" spans="1:67" s="376" customFormat="1" x14ac:dyDescent="0.25">
      <c r="A89" s="376" t="str">
        <f t="shared" si="13"/>
        <v>A-2-0-4-5-6-10</v>
      </c>
      <c r="B89" s="377" t="str">
        <f t="shared" ref="B89:B152" si="14">+N89</f>
        <v>A</v>
      </c>
      <c r="C89" s="377" t="str">
        <f t="shared" ref="C89:C149" si="15">+P89</f>
        <v>2</v>
      </c>
      <c r="D89" s="377" t="str">
        <f t="shared" ref="D89:D149" si="16">+R89</f>
        <v>0</v>
      </c>
      <c r="E89" s="377" t="str">
        <f t="shared" ref="E89:E149" si="17">+T89</f>
        <v>4</v>
      </c>
      <c r="F89" s="377" t="str">
        <f t="shared" ref="F89:F149" si="18">+V89</f>
        <v>5</v>
      </c>
      <c r="G89" s="377" t="str">
        <f t="shared" ref="G89:G141" si="19">+Y89</f>
        <v>6</v>
      </c>
      <c r="H89" s="377"/>
      <c r="I89" s="377"/>
      <c r="J89" s="377"/>
      <c r="K89" s="377"/>
      <c r="M89" s="390"/>
      <c r="N89" s="1232" t="s">
        <v>34</v>
      </c>
      <c r="O89" s="1233"/>
      <c r="P89" s="1232" t="s">
        <v>314</v>
      </c>
      <c r="Q89" s="1233"/>
      <c r="R89" s="1232" t="s">
        <v>312</v>
      </c>
      <c r="S89" s="1233"/>
      <c r="T89" s="1232" t="s">
        <v>315</v>
      </c>
      <c r="U89" s="1233"/>
      <c r="V89" s="1232" t="s">
        <v>316</v>
      </c>
      <c r="W89" s="1233"/>
      <c r="X89" s="1233"/>
      <c r="Y89" s="1232" t="s">
        <v>324</v>
      </c>
      <c r="Z89" s="1233"/>
      <c r="AA89" s="1233"/>
      <c r="AB89" s="1232"/>
      <c r="AC89" s="1233"/>
      <c r="AD89" s="1232"/>
      <c r="AE89" s="1233"/>
      <c r="AF89" s="1235" t="s">
        <v>83</v>
      </c>
      <c r="AG89" s="1233"/>
      <c r="AH89" s="1233"/>
      <c r="AI89" s="1233"/>
      <c r="AJ89" s="1233"/>
      <c r="AK89" s="1233"/>
      <c r="AL89" s="1233"/>
      <c r="AM89" s="1233"/>
      <c r="AN89" s="1232" t="s">
        <v>305</v>
      </c>
      <c r="AO89" s="1233"/>
      <c r="AP89" s="1233"/>
      <c r="AQ89" s="1233"/>
      <c r="AR89" s="1233"/>
      <c r="AS89" s="1232" t="s">
        <v>306</v>
      </c>
      <c r="AT89" s="1233"/>
      <c r="AU89" s="1233"/>
      <c r="AV89" s="378" t="s">
        <v>85</v>
      </c>
      <c r="AW89" s="1234" t="s">
        <v>307</v>
      </c>
      <c r="AX89" s="1233"/>
      <c r="AY89" s="1233"/>
      <c r="AZ89" s="1233"/>
      <c r="BA89" s="1233"/>
      <c r="BB89" s="1233"/>
      <c r="BC89" s="379">
        <v>80000000</v>
      </c>
      <c r="BD89" s="379">
        <v>76272885</v>
      </c>
      <c r="BE89" s="379">
        <v>3727115</v>
      </c>
      <c r="BF89" s="380">
        <v>0</v>
      </c>
      <c r="BG89" s="379">
        <v>75978261</v>
      </c>
      <c r="BH89" s="379">
        <v>294624</v>
      </c>
      <c r="BI89" s="379">
        <v>27361977</v>
      </c>
      <c r="BJ89" s="379">
        <v>48616284</v>
      </c>
      <c r="BK89" s="379">
        <v>27361977</v>
      </c>
      <c r="BL89" s="380">
        <v>0</v>
      </c>
      <c r="BM89" s="379" t="s">
        <v>585</v>
      </c>
      <c r="BN89" s="380" t="s">
        <v>463</v>
      </c>
      <c r="BO89" s="379" t="s">
        <v>463</v>
      </c>
    </row>
    <row r="90" spans="1:67" s="376" customFormat="1" x14ac:dyDescent="0.25">
      <c r="A90" s="376" t="str">
        <f t="shared" si="13"/>
        <v>A-2-0-4-5-8-10</v>
      </c>
      <c r="B90" s="377" t="str">
        <f t="shared" si="14"/>
        <v>A</v>
      </c>
      <c r="C90" s="377" t="str">
        <f t="shared" si="15"/>
        <v>2</v>
      </c>
      <c r="D90" s="377" t="str">
        <f t="shared" si="16"/>
        <v>0</v>
      </c>
      <c r="E90" s="377" t="str">
        <f t="shared" si="17"/>
        <v>4</v>
      </c>
      <c r="F90" s="377" t="str">
        <f t="shared" si="18"/>
        <v>5</v>
      </c>
      <c r="G90" s="377" t="str">
        <f t="shared" si="19"/>
        <v>8</v>
      </c>
      <c r="H90" s="377"/>
      <c r="I90" s="377"/>
      <c r="J90" s="377"/>
      <c r="K90" s="377"/>
      <c r="M90" s="390"/>
      <c r="N90" s="1232" t="s">
        <v>34</v>
      </c>
      <c r="O90" s="1233"/>
      <c r="P90" s="1232" t="s">
        <v>314</v>
      </c>
      <c r="Q90" s="1233"/>
      <c r="R90" s="1232" t="s">
        <v>312</v>
      </c>
      <c r="S90" s="1233"/>
      <c r="T90" s="1232" t="s">
        <v>315</v>
      </c>
      <c r="U90" s="1233"/>
      <c r="V90" s="1232" t="s">
        <v>316</v>
      </c>
      <c r="W90" s="1233"/>
      <c r="X90" s="1233"/>
      <c r="Y90" s="1232" t="s">
        <v>326</v>
      </c>
      <c r="Z90" s="1233"/>
      <c r="AA90" s="1233"/>
      <c r="AB90" s="1232"/>
      <c r="AC90" s="1233"/>
      <c r="AD90" s="1232"/>
      <c r="AE90" s="1233"/>
      <c r="AF90" s="1235" t="s">
        <v>84</v>
      </c>
      <c r="AG90" s="1233"/>
      <c r="AH90" s="1233"/>
      <c r="AI90" s="1233"/>
      <c r="AJ90" s="1233"/>
      <c r="AK90" s="1233"/>
      <c r="AL90" s="1233"/>
      <c r="AM90" s="1233"/>
      <c r="AN90" s="1232" t="s">
        <v>305</v>
      </c>
      <c r="AO90" s="1233"/>
      <c r="AP90" s="1233"/>
      <c r="AQ90" s="1233"/>
      <c r="AR90" s="1233"/>
      <c r="AS90" s="1232" t="s">
        <v>306</v>
      </c>
      <c r="AT90" s="1233"/>
      <c r="AU90" s="1233"/>
      <c r="AV90" s="378" t="s">
        <v>85</v>
      </c>
      <c r="AW90" s="1234" t="s">
        <v>307</v>
      </c>
      <c r="AX90" s="1233"/>
      <c r="AY90" s="1233"/>
      <c r="AZ90" s="1233"/>
      <c r="BA90" s="1233"/>
      <c r="BB90" s="1233"/>
      <c r="BC90" s="379">
        <v>1311022020</v>
      </c>
      <c r="BD90" s="379">
        <v>1310452093.1199999</v>
      </c>
      <c r="BE90" s="379">
        <v>569926.88</v>
      </c>
      <c r="BF90" s="380">
        <v>0</v>
      </c>
      <c r="BG90" s="379">
        <v>1290563384.5899999</v>
      </c>
      <c r="BH90" s="379">
        <v>19888708.530000001</v>
      </c>
      <c r="BI90" s="379">
        <v>214969968.22999999</v>
      </c>
      <c r="BJ90" s="379">
        <v>1075593416.3599999</v>
      </c>
      <c r="BK90" s="379">
        <v>214969968.22999999</v>
      </c>
      <c r="BL90" s="380">
        <v>0</v>
      </c>
      <c r="BM90" s="379" t="s">
        <v>586</v>
      </c>
      <c r="BN90" s="380" t="s">
        <v>463</v>
      </c>
      <c r="BO90" s="379" t="s">
        <v>463</v>
      </c>
    </row>
    <row r="91" spans="1:67" s="376" customFormat="1" x14ac:dyDescent="0.25">
      <c r="A91" s="376" t="str">
        <f t="shared" si="13"/>
        <v>A-2-0-4-5-10-10</v>
      </c>
      <c r="B91" s="377" t="str">
        <f t="shared" si="14"/>
        <v>A</v>
      </c>
      <c r="C91" s="377" t="str">
        <f t="shared" si="15"/>
        <v>2</v>
      </c>
      <c r="D91" s="377" t="str">
        <f t="shared" si="16"/>
        <v>0</v>
      </c>
      <c r="E91" s="377" t="str">
        <f t="shared" si="17"/>
        <v>4</v>
      </c>
      <c r="F91" s="377" t="str">
        <f t="shared" si="18"/>
        <v>5</v>
      </c>
      <c r="G91" s="377" t="str">
        <f t="shared" si="19"/>
        <v>10</v>
      </c>
      <c r="H91" s="377"/>
      <c r="I91" s="377"/>
      <c r="J91" s="377"/>
      <c r="K91" s="377"/>
      <c r="M91" s="390"/>
      <c r="N91" s="1232" t="s">
        <v>34</v>
      </c>
      <c r="O91" s="1233"/>
      <c r="P91" s="1232" t="s">
        <v>314</v>
      </c>
      <c r="Q91" s="1233"/>
      <c r="R91" s="1232" t="s">
        <v>312</v>
      </c>
      <c r="S91" s="1233"/>
      <c r="T91" s="1232" t="s">
        <v>315</v>
      </c>
      <c r="U91" s="1233"/>
      <c r="V91" s="1232" t="s">
        <v>316</v>
      </c>
      <c r="W91" s="1233"/>
      <c r="X91" s="1233"/>
      <c r="Y91" s="1232" t="s">
        <v>85</v>
      </c>
      <c r="Z91" s="1233"/>
      <c r="AA91" s="1233"/>
      <c r="AB91" s="1232"/>
      <c r="AC91" s="1233"/>
      <c r="AD91" s="1232"/>
      <c r="AE91" s="1233"/>
      <c r="AF91" s="1235" t="s">
        <v>86</v>
      </c>
      <c r="AG91" s="1233"/>
      <c r="AH91" s="1233"/>
      <c r="AI91" s="1233"/>
      <c r="AJ91" s="1233"/>
      <c r="AK91" s="1233"/>
      <c r="AL91" s="1233"/>
      <c r="AM91" s="1233"/>
      <c r="AN91" s="1232" t="s">
        <v>305</v>
      </c>
      <c r="AO91" s="1233"/>
      <c r="AP91" s="1233"/>
      <c r="AQ91" s="1233"/>
      <c r="AR91" s="1233"/>
      <c r="AS91" s="1232" t="s">
        <v>306</v>
      </c>
      <c r="AT91" s="1233"/>
      <c r="AU91" s="1233"/>
      <c r="AV91" s="378" t="s">
        <v>85</v>
      </c>
      <c r="AW91" s="1234" t="s">
        <v>307</v>
      </c>
      <c r="AX91" s="1233"/>
      <c r="AY91" s="1233"/>
      <c r="AZ91" s="1233"/>
      <c r="BA91" s="1233"/>
      <c r="BB91" s="1233"/>
      <c r="BC91" s="379">
        <v>2105791148</v>
      </c>
      <c r="BD91" s="379">
        <v>2105723798.29</v>
      </c>
      <c r="BE91" s="379">
        <v>67349.710000000006</v>
      </c>
      <c r="BF91" s="380">
        <v>0</v>
      </c>
      <c r="BG91" s="379">
        <v>2087108627.29</v>
      </c>
      <c r="BH91" s="379">
        <v>18615171</v>
      </c>
      <c r="BI91" s="379">
        <v>651170577</v>
      </c>
      <c r="BJ91" s="379">
        <v>1435938050.29</v>
      </c>
      <c r="BK91" s="379">
        <v>651170577</v>
      </c>
      <c r="BL91" s="380">
        <v>0</v>
      </c>
      <c r="BM91" s="379" t="s">
        <v>587</v>
      </c>
      <c r="BN91" s="380" t="s">
        <v>463</v>
      </c>
      <c r="BO91" s="379" t="s">
        <v>463</v>
      </c>
    </row>
    <row r="92" spans="1:67" s="376" customFormat="1" x14ac:dyDescent="0.25">
      <c r="A92" s="376" t="str">
        <f t="shared" si="13"/>
        <v>A-2-0-4-5-12-10</v>
      </c>
      <c r="B92" s="377" t="str">
        <f t="shared" si="14"/>
        <v>A</v>
      </c>
      <c r="C92" s="377" t="str">
        <f t="shared" si="15"/>
        <v>2</v>
      </c>
      <c r="D92" s="377" t="str">
        <f t="shared" si="16"/>
        <v>0</v>
      </c>
      <c r="E92" s="377" t="str">
        <f t="shared" si="17"/>
        <v>4</v>
      </c>
      <c r="F92" s="377" t="str">
        <f t="shared" si="18"/>
        <v>5</v>
      </c>
      <c r="G92" s="377" t="str">
        <f t="shared" si="19"/>
        <v>12</v>
      </c>
      <c r="H92" s="377"/>
      <c r="I92" s="377"/>
      <c r="J92" s="377"/>
      <c r="K92" s="377"/>
      <c r="M92" s="390"/>
      <c r="N92" s="1232" t="s">
        <v>34</v>
      </c>
      <c r="O92" s="1233"/>
      <c r="P92" s="1232" t="s">
        <v>314</v>
      </c>
      <c r="Q92" s="1233"/>
      <c r="R92" s="1232" t="s">
        <v>312</v>
      </c>
      <c r="S92" s="1233"/>
      <c r="T92" s="1232" t="s">
        <v>315</v>
      </c>
      <c r="U92" s="1233"/>
      <c r="V92" s="1232" t="s">
        <v>316</v>
      </c>
      <c r="W92" s="1233"/>
      <c r="X92" s="1233"/>
      <c r="Y92" s="1232" t="s">
        <v>322</v>
      </c>
      <c r="Z92" s="1233"/>
      <c r="AA92" s="1233"/>
      <c r="AB92" s="1232"/>
      <c r="AC92" s="1233"/>
      <c r="AD92" s="1232"/>
      <c r="AE92" s="1233"/>
      <c r="AF92" s="1235" t="s">
        <v>87</v>
      </c>
      <c r="AG92" s="1233"/>
      <c r="AH92" s="1233"/>
      <c r="AI92" s="1233"/>
      <c r="AJ92" s="1233"/>
      <c r="AK92" s="1233"/>
      <c r="AL92" s="1233"/>
      <c r="AM92" s="1233"/>
      <c r="AN92" s="1232" t="s">
        <v>305</v>
      </c>
      <c r="AO92" s="1233"/>
      <c r="AP92" s="1233"/>
      <c r="AQ92" s="1233"/>
      <c r="AR92" s="1233"/>
      <c r="AS92" s="1232" t="s">
        <v>306</v>
      </c>
      <c r="AT92" s="1233"/>
      <c r="AU92" s="1233"/>
      <c r="AV92" s="378" t="s">
        <v>85</v>
      </c>
      <c r="AW92" s="1234" t="s">
        <v>307</v>
      </c>
      <c r="AX92" s="1233"/>
      <c r="AY92" s="1233"/>
      <c r="AZ92" s="1233"/>
      <c r="BA92" s="1233"/>
      <c r="BB92" s="1233"/>
      <c r="BC92" s="379">
        <v>3500000</v>
      </c>
      <c r="BD92" s="379">
        <v>956960</v>
      </c>
      <c r="BE92" s="379">
        <v>2543040</v>
      </c>
      <c r="BF92" s="380">
        <v>0</v>
      </c>
      <c r="BG92" s="379">
        <v>956960</v>
      </c>
      <c r="BH92" s="380">
        <v>0</v>
      </c>
      <c r="BI92" s="379">
        <v>956960</v>
      </c>
      <c r="BJ92" s="380">
        <v>0</v>
      </c>
      <c r="BK92" s="379">
        <v>956960</v>
      </c>
      <c r="BL92" s="380">
        <v>0</v>
      </c>
      <c r="BM92" s="379" t="s">
        <v>588</v>
      </c>
      <c r="BN92" s="380" t="s">
        <v>463</v>
      </c>
      <c r="BO92" s="379" t="s">
        <v>463</v>
      </c>
    </row>
    <row r="93" spans="1:67" s="367" customFormat="1" ht="14.45" customHeight="1" x14ac:dyDescent="0.25">
      <c r="B93" s="370" t="str">
        <f t="shared" si="14"/>
        <v>A</v>
      </c>
      <c r="C93" s="370" t="str">
        <f t="shared" si="15"/>
        <v>2</v>
      </c>
      <c r="D93" s="370" t="str">
        <f t="shared" si="16"/>
        <v>0</v>
      </c>
      <c r="E93" s="370" t="str">
        <f t="shared" si="17"/>
        <v>4</v>
      </c>
      <c r="F93" s="370" t="str">
        <f t="shared" si="18"/>
        <v>6</v>
      </c>
      <c r="G93" s="370">
        <f t="shared" si="19"/>
        <v>0</v>
      </c>
      <c r="H93" s="370"/>
      <c r="I93" s="370"/>
      <c r="J93" s="370"/>
      <c r="K93" s="370"/>
      <c r="M93" s="389"/>
      <c r="N93" s="1089" t="s">
        <v>34</v>
      </c>
      <c r="O93" s="1120"/>
      <c r="P93" s="1089" t="s">
        <v>314</v>
      </c>
      <c r="Q93" s="1120"/>
      <c r="R93" s="1089" t="s">
        <v>312</v>
      </c>
      <c r="S93" s="1120"/>
      <c r="T93" s="1089" t="s">
        <v>315</v>
      </c>
      <c r="U93" s="1120"/>
      <c r="V93" s="1089" t="s">
        <v>324</v>
      </c>
      <c r="W93" s="1120"/>
      <c r="X93" s="1120"/>
      <c r="Y93" s="1089"/>
      <c r="Z93" s="1120"/>
      <c r="AA93" s="1120"/>
      <c r="AB93" s="1089"/>
      <c r="AC93" s="1120"/>
      <c r="AD93" s="1089"/>
      <c r="AE93" s="1120"/>
      <c r="AF93" s="1096" t="s">
        <v>336</v>
      </c>
      <c r="AG93" s="1120"/>
      <c r="AH93" s="1120"/>
      <c r="AI93" s="1120"/>
      <c r="AJ93" s="1120"/>
      <c r="AK93" s="1120"/>
      <c r="AL93" s="1120"/>
      <c r="AM93" s="1120"/>
      <c r="AN93" s="1089" t="s">
        <v>305</v>
      </c>
      <c r="AO93" s="1120"/>
      <c r="AP93" s="1120"/>
      <c r="AQ93" s="1120"/>
      <c r="AR93" s="1120"/>
      <c r="AS93" s="1089" t="s">
        <v>306</v>
      </c>
      <c r="AT93" s="1120"/>
      <c r="AU93" s="1120"/>
      <c r="AV93" s="360" t="s">
        <v>85</v>
      </c>
      <c r="AW93" s="1090" t="s">
        <v>307</v>
      </c>
      <c r="AX93" s="1120"/>
      <c r="AY93" s="1120"/>
      <c r="AZ93" s="1120"/>
      <c r="BA93" s="1120"/>
      <c r="BB93" s="1120"/>
      <c r="BC93" s="361">
        <v>2195671112</v>
      </c>
      <c r="BD93" s="361">
        <v>2088681676</v>
      </c>
      <c r="BE93" s="361">
        <v>106989436</v>
      </c>
      <c r="BF93" s="362">
        <v>0</v>
      </c>
      <c r="BG93" s="361">
        <v>1619647028</v>
      </c>
      <c r="BH93" s="361">
        <v>469034648</v>
      </c>
      <c r="BI93" s="361">
        <v>443304917</v>
      </c>
      <c r="BJ93" s="361">
        <v>1176342111</v>
      </c>
      <c r="BK93" s="361">
        <v>443304917</v>
      </c>
      <c r="BL93" s="362">
        <v>0</v>
      </c>
      <c r="BM93" s="361" t="s">
        <v>589</v>
      </c>
      <c r="BN93" s="362" t="s">
        <v>463</v>
      </c>
      <c r="BO93" s="362" t="s">
        <v>463</v>
      </c>
    </row>
    <row r="94" spans="1:67" s="376" customFormat="1" x14ac:dyDescent="0.25">
      <c r="A94" s="376" t="str">
        <f>+B94&amp;"-"&amp;C94&amp;"-"&amp;D94&amp;"-"&amp;E94&amp;"-"&amp;F94&amp;"-"&amp;G94&amp;"-"&amp;AV94</f>
        <v>A-2-0-4-6-2-10</v>
      </c>
      <c r="B94" s="377" t="str">
        <f t="shared" si="14"/>
        <v>A</v>
      </c>
      <c r="C94" s="377" t="str">
        <f t="shared" si="15"/>
        <v>2</v>
      </c>
      <c r="D94" s="377" t="str">
        <f t="shared" si="16"/>
        <v>0</v>
      </c>
      <c r="E94" s="377" t="str">
        <f t="shared" si="17"/>
        <v>4</v>
      </c>
      <c r="F94" s="377" t="str">
        <f t="shared" si="18"/>
        <v>6</v>
      </c>
      <c r="G94" s="377" t="str">
        <f t="shared" si="19"/>
        <v>2</v>
      </c>
      <c r="H94" s="377"/>
      <c r="I94" s="377"/>
      <c r="J94" s="377"/>
      <c r="K94" s="377"/>
      <c r="M94" s="390"/>
      <c r="N94" s="1232" t="s">
        <v>34</v>
      </c>
      <c r="O94" s="1233"/>
      <c r="P94" s="1232" t="s">
        <v>314</v>
      </c>
      <c r="Q94" s="1233"/>
      <c r="R94" s="1232" t="s">
        <v>312</v>
      </c>
      <c r="S94" s="1233"/>
      <c r="T94" s="1232" t="s">
        <v>315</v>
      </c>
      <c r="U94" s="1233"/>
      <c r="V94" s="1232" t="s">
        <v>324</v>
      </c>
      <c r="W94" s="1233"/>
      <c r="X94" s="1233"/>
      <c r="Y94" s="1232" t="s">
        <v>314</v>
      </c>
      <c r="Z94" s="1233"/>
      <c r="AA94" s="1233"/>
      <c r="AB94" s="1232"/>
      <c r="AC94" s="1233"/>
      <c r="AD94" s="1232"/>
      <c r="AE94" s="1233"/>
      <c r="AF94" s="1235" t="s">
        <v>88</v>
      </c>
      <c r="AG94" s="1233"/>
      <c r="AH94" s="1233"/>
      <c r="AI94" s="1233"/>
      <c r="AJ94" s="1233"/>
      <c r="AK94" s="1233"/>
      <c r="AL94" s="1233"/>
      <c r="AM94" s="1233"/>
      <c r="AN94" s="1232" t="s">
        <v>305</v>
      </c>
      <c r="AO94" s="1233"/>
      <c r="AP94" s="1233"/>
      <c r="AQ94" s="1233"/>
      <c r="AR94" s="1233"/>
      <c r="AS94" s="1232" t="s">
        <v>306</v>
      </c>
      <c r="AT94" s="1233"/>
      <c r="AU94" s="1233"/>
      <c r="AV94" s="378" t="s">
        <v>85</v>
      </c>
      <c r="AW94" s="1234" t="s">
        <v>307</v>
      </c>
      <c r="AX94" s="1233"/>
      <c r="AY94" s="1233"/>
      <c r="AZ94" s="1233"/>
      <c r="BA94" s="1233"/>
      <c r="BB94" s="1233"/>
      <c r="BC94" s="379">
        <v>811771112</v>
      </c>
      <c r="BD94" s="379">
        <v>704781676</v>
      </c>
      <c r="BE94" s="379">
        <v>106989436</v>
      </c>
      <c r="BF94" s="380">
        <v>0</v>
      </c>
      <c r="BG94" s="379">
        <v>704781676</v>
      </c>
      <c r="BH94" s="380">
        <v>0</v>
      </c>
      <c r="BI94" s="379">
        <v>328946749</v>
      </c>
      <c r="BJ94" s="379">
        <v>375834927</v>
      </c>
      <c r="BK94" s="379">
        <v>328946749</v>
      </c>
      <c r="BL94" s="380">
        <v>0</v>
      </c>
      <c r="BM94" s="379" t="s">
        <v>590</v>
      </c>
      <c r="BN94" s="380" t="s">
        <v>463</v>
      </c>
      <c r="BO94" s="379" t="s">
        <v>463</v>
      </c>
    </row>
    <row r="95" spans="1:67" s="376" customFormat="1" x14ac:dyDescent="0.25">
      <c r="A95" s="376" t="str">
        <f>+B95&amp;"-"&amp;C95&amp;"-"&amp;D95&amp;"-"&amp;E95&amp;"-"&amp;F95&amp;"-"&amp;G95&amp;"-"&amp;AV95</f>
        <v>A-2-0-4-6-3-10</v>
      </c>
      <c r="B95" s="377" t="str">
        <f t="shared" si="14"/>
        <v>A</v>
      </c>
      <c r="C95" s="377" t="str">
        <f t="shared" si="15"/>
        <v>2</v>
      </c>
      <c r="D95" s="377" t="str">
        <f t="shared" si="16"/>
        <v>0</v>
      </c>
      <c r="E95" s="377" t="str">
        <f t="shared" si="17"/>
        <v>4</v>
      </c>
      <c r="F95" s="377" t="str">
        <f t="shared" si="18"/>
        <v>6</v>
      </c>
      <c r="G95" s="377" t="str">
        <f t="shared" si="19"/>
        <v>3</v>
      </c>
      <c r="H95" s="377"/>
      <c r="I95" s="377"/>
      <c r="J95" s="377"/>
      <c r="K95" s="377"/>
      <c r="M95" s="390"/>
      <c r="N95" s="1232" t="s">
        <v>34</v>
      </c>
      <c r="O95" s="1233"/>
      <c r="P95" s="1232" t="s">
        <v>314</v>
      </c>
      <c r="Q95" s="1233"/>
      <c r="R95" s="1232" t="s">
        <v>312</v>
      </c>
      <c r="S95" s="1233"/>
      <c r="T95" s="1232" t="s">
        <v>315</v>
      </c>
      <c r="U95" s="1233"/>
      <c r="V95" s="1232" t="s">
        <v>324</v>
      </c>
      <c r="W95" s="1233"/>
      <c r="X95" s="1233"/>
      <c r="Y95" s="1232" t="s">
        <v>321</v>
      </c>
      <c r="Z95" s="1233"/>
      <c r="AA95" s="1233"/>
      <c r="AB95" s="1232"/>
      <c r="AC95" s="1233"/>
      <c r="AD95" s="1232"/>
      <c r="AE95" s="1233"/>
      <c r="AF95" s="1235" t="s">
        <v>89</v>
      </c>
      <c r="AG95" s="1233"/>
      <c r="AH95" s="1233"/>
      <c r="AI95" s="1233"/>
      <c r="AJ95" s="1233"/>
      <c r="AK95" s="1233"/>
      <c r="AL95" s="1233"/>
      <c r="AM95" s="1233"/>
      <c r="AN95" s="1232" t="s">
        <v>305</v>
      </c>
      <c r="AO95" s="1233"/>
      <c r="AP95" s="1233"/>
      <c r="AQ95" s="1233"/>
      <c r="AR95" s="1233"/>
      <c r="AS95" s="1232" t="s">
        <v>306</v>
      </c>
      <c r="AT95" s="1233"/>
      <c r="AU95" s="1233"/>
      <c r="AV95" s="378" t="s">
        <v>85</v>
      </c>
      <c r="AW95" s="1234" t="s">
        <v>307</v>
      </c>
      <c r="AX95" s="1233"/>
      <c r="AY95" s="1233"/>
      <c r="AZ95" s="1233"/>
      <c r="BA95" s="1233"/>
      <c r="BB95" s="1233"/>
      <c r="BC95" s="380">
        <v>0</v>
      </c>
      <c r="BD95" s="380">
        <v>0</v>
      </c>
      <c r="BE95" s="380">
        <v>0</v>
      </c>
      <c r="BF95" s="380">
        <v>0</v>
      </c>
      <c r="BG95" s="380">
        <v>0</v>
      </c>
      <c r="BH95" s="380">
        <v>0</v>
      </c>
      <c r="BI95" s="380">
        <v>0</v>
      </c>
      <c r="BJ95" s="380">
        <v>0</v>
      </c>
      <c r="BK95" s="380">
        <v>0</v>
      </c>
      <c r="BL95" s="380">
        <v>0</v>
      </c>
      <c r="BM95" s="379" t="s">
        <v>463</v>
      </c>
      <c r="BN95" s="380" t="s">
        <v>463</v>
      </c>
      <c r="BO95" s="379" t="s">
        <v>463</v>
      </c>
    </row>
    <row r="96" spans="1:67" s="376" customFormat="1" x14ac:dyDescent="0.25">
      <c r="A96" s="376" t="str">
        <f>+B96&amp;"-"&amp;C96&amp;"-"&amp;D96&amp;"-"&amp;E96&amp;"-"&amp;F96&amp;"-"&amp;G96&amp;"-"&amp;AV96</f>
        <v>A-2-0-4-6-5-10</v>
      </c>
      <c r="B96" s="377" t="str">
        <f t="shared" si="14"/>
        <v>A</v>
      </c>
      <c r="C96" s="377" t="str">
        <f t="shared" si="15"/>
        <v>2</v>
      </c>
      <c r="D96" s="377" t="str">
        <f t="shared" si="16"/>
        <v>0</v>
      </c>
      <c r="E96" s="377" t="str">
        <f t="shared" si="17"/>
        <v>4</v>
      </c>
      <c r="F96" s="377" t="str">
        <f t="shared" si="18"/>
        <v>6</v>
      </c>
      <c r="G96" s="377" t="str">
        <f t="shared" si="19"/>
        <v>5</v>
      </c>
      <c r="H96" s="377"/>
      <c r="I96" s="377"/>
      <c r="J96" s="377"/>
      <c r="K96" s="377"/>
      <c r="M96" s="390"/>
      <c r="N96" s="1232" t="s">
        <v>34</v>
      </c>
      <c r="O96" s="1233"/>
      <c r="P96" s="1232" t="s">
        <v>314</v>
      </c>
      <c r="Q96" s="1233"/>
      <c r="R96" s="1232" t="s">
        <v>312</v>
      </c>
      <c r="S96" s="1233"/>
      <c r="T96" s="1232" t="s">
        <v>315</v>
      </c>
      <c r="U96" s="1233"/>
      <c r="V96" s="1232" t="s">
        <v>324</v>
      </c>
      <c r="W96" s="1233"/>
      <c r="X96" s="1233"/>
      <c r="Y96" s="1232" t="s">
        <v>316</v>
      </c>
      <c r="Z96" s="1233"/>
      <c r="AA96" s="1233"/>
      <c r="AB96" s="1232"/>
      <c r="AC96" s="1233"/>
      <c r="AD96" s="1232"/>
      <c r="AE96" s="1233"/>
      <c r="AF96" s="1235" t="s">
        <v>90</v>
      </c>
      <c r="AG96" s="1233"/>
      <c r="AH96" s="1233"/>
      <c r="AI96" s="1233"/>
      <c r="AJ96" s="1233"/>
      <c r="AK96" s="1233"/>
      <c r="AL96" s="1233"/>
      <c r="AM96" s="1233"/>
      <c r="AN96" s="1232" t="s">
        <v>305</v>
      </c>
      <c r="AO96" s="1233"/>
      <c r="AP96" s="1233"/>
      <c r="AQ96" s="1233"/>
      <c r="AR96" s="1233"/>
      <c r="AS96" s="1232" t="s">
        <v>306</v>
      </c>
      <c r="AT96" s="1233"/>
      <c r="AU96" s="1233"/>
      <c r="AV96" s="378" t="s">
        <v>85</v>
      </c>
      <c r="AW96" s="1234" t="s">
        <v>307</v>
      </c>
      <c r="AX96" s="1233"/>
      <c r="AY96" s="1233"/>
      <c r="AZ96" s="1233"/>
      <c r="BA96" s="1233"/>
      <c r="BB96" s="1233"/>
      <c r="BC96" s="379">
        <v>1383900000</v>
      </c>
      <c r="BD96" s="379">
        <v>1383900000</v>
      </c>
      <c r="BE96" s="380">
        <v>0</v>
      </c>
      <c r="BF96" s="380">
        <v>0</v>
      </c>
      <c r="BG96" s="379">
        <v>914865352</v>
      </c>
      <c r="BH96" s="379">
        <v>469034648</v>
      </c>
      <c r="BI96" s="379">
        <v>114358168</v>
      </c>
      <c r="BJ96" s="379">
        <v>800507184</v>
      </c>
      <c r="BK96" s="379">
        <v>114358168</v>
      </c>
      <c r="BL96" s="380">
        <v>0</v>
      </c>
      <c r="BM96" s="379" t="s">
        <v>591</v>
      </c>
      <c r="BN96" s="380" t="s">
        <v>463</v>
      </c>
      <c r="BO96" s="379" t="s">
        <v>463</v>
      </c>
    </row>
    <row r="97" spans="1:67" s="367" customFormat="1" x14ac:dyDescent="0.25">
      <c r="B97" s="370" t="str">
        <f t="shared" si="14"/>
        <v>A</v>
      </c>
      <c r="C97" s="370" t="str">
        <f t="shared" si="15"/>
        <v>2</v>
      </c>
      <c r="D97" s="370" t="str">
        <f t="shared" si="16"/>
        <v>0</v>
      </c>
      <c r="E97" s="370" t="str">
        <f t="shared" si="17"/>
        <v>4</v>
      </c>
      <c r="F97" s="370" t="str">
        <f t="shared" si="18"/>
        <v>7</v>
      </c>
      <c r="G97" s="370">
        <f t="shared" si="19"/>
        <v>0</v>
      </c>
      <c r="H97" s="370"/>
      <c r="I97" s="370"/>
      <c r="J97" s="370"/>
      <c r="K97" s="370"/>
      <c r="M97" s="389"/>
      <c r="N97" s="1089" t="s">
        <v>34</v>
      </c>
      <c r="O97" s="1120"/>
      <c r="P97" s="1089" t="s">
        <v>314</v>
      </c>
      <c r="Q97" s="1120"/>
      <c r="R97" s="1089" t="s">
        <v>312</v>
      </c>
      <c r="S97" s="1120"/>
      <c r="T97" s="1089" t="s">
        <v>315</v>
      </c>
      <c r="U97" s="1120"/>
      <c r="V97" s="1089" t="s">
        <v>325</v>
      </c>
      <c r="W97" s="1120"/>
      <c r="X97" s="1120"/>
      <c r="Y97" s="1089"/>
      <c r="Z97" s="1120"/>
      <c r="AA97" s="1120"/>
      <c r="AB97" s="1089"/>
      <c r="AC97" s="1120"/>
      <c r="AD97" s="1089"/>
      <c r="AE97" s="1120"/>
      <c r="AF97" s="1096" t="s">
        <v>252</v>
      </c>
      <c r="AG97" s="1120"/>
      <c r="AH97" s="1120"/>
      <c r="AI97" s="1120"/>
      <c r="AJ97" s="1120"/>
      <c r="AK97" s="1120"/>
      <c r="AL97" s="1120"/>
      <c r="AM97" s="1120"/>
      <c r="AN97" s="1089" t="s">
        <v>305</v>
      </c>
      <c r="AO97" s="1120"/>
      <c r="AP97" s="1120"/>
      <c r="AQ97" s="1120"/>
      <c r="AR97" s="1120"/>
      <c r="AS97" s="1089" t="s">
        <v>306</v>
      </c>
      <c r="AT97" s="1120"/>
      <c r="AU97" s="1120"/>
      <c r="AV97" s="360" t="s">
        <v>85</v>
      </c>
      <c r="AW97" s="1090" t="s">
        <v>307</v>
      </c>
      <c r="AX97" s="1120"/>
      <c r="AY97" s="1120"/>
      <c r="AZ97" s="1120"/>
      <c r="BA97" s="1120"/>
      <c r="BB97" s="1120"/>
      <c r="BC97" s="361">
        <v>71400000</v>
      </c>
      <c r="BD97" s="361">
        <v>41334500</v>
      </c>
      <c r="BE97" s="361">
        <v>30065500</v>
      </c>
      <c r="BF97" s="362">
        <v>0</v>
      </c>
      <c r="BG97" s="361">
        <v>41334446</v>
      </c>
      <c r="BH97" s="362">
        <v>54</v>
      </c>
      <c r="BI97" s="361">
        <v>1334500</v>
      </c>
      <c r="BJ97" s="361">
        <v>39999946</v>
      </c>
      <c r="BK97" s="361">
        <v>1334500</v>
      </c>
      <c r="BL97" s="362">
        <v>0</v>
      </c>
      <c r="BM97" s="361" t="s">
        <v>592</v>
      </c>
      <c r="BN97" s="362" t="s">
        <v>463</v>
      </c>
      <c r="BO97" s="362" t="s">
        <v>463</v>
      </c>
    </row>
    <row r="98" spans="1:67" s="376" customFormat="1" x14ac:dyDescent="0.25">
      <c r="A98" s="376" t="str">
        <f>+B98&amp;"-"&amp;C98&amp;"-"&amp;D98&amp;"-"&amp;E98&amp;"-"&amp;F98&amp;"-"&amp;G98&amp;"-"&amp;AV98</f>
        <v>A-2-0-4-7-5-10</v>
      </c>
      <c r="B98" s="377" t="str">
        <f t="shared" si="14"/>
        <v>A</v>
      </c>
      <c r="C98" s="377" t="str">
        <f t="shared" si="15"/>
        <v>2</v>
      </c>
      <c r="D98" s="377" t="str">
        <f t="shared" si="16"/>
        <v>0</v>
      </c>
      <c r="E98" s="377" t="str">
        <f t="shared" si="17"/>
        <v>4</v>
      </c>
      <c r="F98" s="377" t="str">
        <f t="shared" si="18"/>
        <v>7</v>
      </c>
      <c r="G98" s="377" t="str">
        <f t="shared" si="19"/>
        <v>5</v>
      </c>
      <c r="H98" s="377"/>
      <c r="I98" s="377"/>
      <c r="J98" s="377"/>
      <c r="K98" s="377"/>
      <c r="M98" s="390"/>
      <c r="N98" s="1232" t="s">
        <v>34</v>
      </c>
      <c r="O98" s="1233"/>
      <c r="P98" s="1232" t="s">
        <v>314</v>
      </c>
      <c r="Q98" s="1233"/>
      <c r="R98" s="1232" t="s">
        <v>312</v>
      </c>
      <c r="S98" s="1233"/>
      <c r="T98" s="1232" t="s">
        <v>315</v>
      </c>
      <c r="U98" s="1233"/>
      <c r="V98" s="1232" t="s">
        <v>325</v>
      </c>
      <c r="W98" s="1233"/>
      <c r="X98" s="1233"/>
      <c r="Y98" s="1232" t="s">
        <v>316</v>
      </c>
      <c r="Z98" s="1233"/>
      <c r="AA98" s="1233"/>
      <c r="AB98" s="1232"/>
      <c r="AC98" s="1233"/>
      <c r="AD98" s="1232"/>
      <c r="AE98" s="1233"/>
      <c r="AF98" s="1235" t="s">
        <v>91</v>
      </c>
      <c r="AG98" s="1233"/>
      <c r="AH98" s="1233"/>
      <c r="AI98" s="1233"/>
      <c r="AJ98" s="1233"/>
      <c r="AK98" s="1233"/>
      <c r="AL98" s="1233"/>
      <c r="AM98" s="1233"/>
      <c r="AN98" s="1232" t="s">
        <v>305</v>
      </c>
      <c r="AO98" s="1233"/>
      <c r="AP98" s="1233"/>
      <c r="AQ98" s="1233"/>
      <c r="AR98" s="1233"/>
      <c r="AS98" s="1232" t="s">
        <v>306</v>
      </c>
      <c r="AT98" s="1233"/>
      <c r="AU98" s="1233"/>
      <c r="AV98" s="378" t="s">
        <v>85</v>
      </c>
      <c r="AW98" s="1234" t="s">
        <v>307</v>
      </c>
      <c r="AX98" s="1233"/>
      <c r="AY98" s="1233"/>
      <c r="AZ98" s="1233"/>
      <c r="BA98" s="1233"/>
      <c r="BB98" s="1233"/>
      <c r="BC98" s="379">
        <v>6000000</v>
      </c>
      <c r="BD98" s="379">
        <v>837000</v>
      </c>
      <c r="BE98" s="379">
        <v>5163000</v>
      </c>
      <c r="BF98" s="380">
        <v>0</v>
      </c>
      <c r="BG98" s="379">
        <v>837000</v>
      </c>
      <c r="BH98" s="380">
        <v>0</v>
      </c>
      <c r="BI98" s="379">
        <v>837000</v>
      </c>
      <c r="BJ98" s="380">
        <v>0</v>
      </c>
      <c r="BK98" s="379">
        <v>837000</v>
      </c>
      <c r="BL98" s="380">
        <v>0</v>
      </c>
      <c r="BM98" s="379" t="s">
        <v>593</v>
      </c>
      <c r="BN98" s="380" t="s">
        <v>463</v>
      </c>
      <c r="BO98" s="379" t="s">
        <v>463</v>
      </c>
    </row>
    <row r="99" spans="1:67" s="376" customFormat="1" x14ac:dyDescent="0.25">
      <c r="A99" s="376" t="str">
        <f>+B99&amp;"-"&amp;C99&amp;"-"&amp;D99&amp;"-"&amp;E99&amp;"-"&amp;F99&amp;"-"&amp;G99&amp;"-"&amp;AV99</f>
        <v>A-2-0-4-7-6-10</v>
      </c>
      <c r="B99" s="377" t="str">
        <f t="shared" si="14"/>
        <v>A</v>
      </c>
      <c r="C99" s="377" t="str">
        <f t="shared" si="15"/>
        <v>2</v>
      </c>
      <c r="D99" s="377" t="str">
        <f t="shared" si="16"/>
        <v>0</v>
      </c>
      <c r="E99" s="377" t="str">
        <f t="shared" si="17"/>
        <v>4</v>
      </c>
      <c r="F99" s="377" t="str">
        <f t="shared" si="18"/>
        <v>7</v>
      </c>
      <c r="G99" s="377" t="str">
        <f t="shared" si="19"/>
        <v>6</v>
      </c>
      <c r="H99" s="377"/>
      <c r="I99" s="377"/>
      <c r="J99" s="377"/>
      <c r="K99" s="377"/>
      <c r="M99" s="390"/>
      <c r="N99" s="1232" t="s">
        <v>34</v>
      </c>
      <c r="O99" s="1233"/>
      <c r="P99" s="1232" t="s">
        <v>314</v>
      </c>
      <c r="Q99" s="1233"/>
      <c r="R99" s="1232" t="s">
        <v>312</v>
      </c>
      <c r="S99" s="1233"/>
      <c r="T99" s="1232" t="s">
        <v>315</v>
      </c>
      <c r="U99" s="1233"/>
      <c r="V99" s="1232" t="s">
        <v>325</v>
      </c>
      <c r="W99" s="1233"/>
      <c r="X99" s="1233"/>
      <c r="Y99" s="1232" t="s">
        <v>324</v>
      </c>
      <c r="Z99" s="1233"/>
      <c r="AA99" s="1233"/>
      <c r="AB99" s="1232"/>
      <c r="AC99" s="1233"/>
      <c r="AD99" s="1232"/>
      <c r="AE99" s="1233"/>
      <c r="AF99" s="1235" t="s">
        <v>92</v>
      </c>
      <c r="AG99" s="1233"/>
      <c r="AH99" s="1233"/>
      <c r="AI99" s="1233"/>
      <c r="AJ99" s="1233"/>
      <c r="AK99" s="1233"/>
      <c r="AL99" s="1233"/>
      <c r="AM99" s="1233"/>
      <c r="AN99" s="1232" t="s">
        <v>305</v>
      </c>
      <c r="AO99" s="1233"/>
      <c r="AP99" s="1233"/>
      <c r="AQ99" s="1233"/>
      <c r="AR99" s="1233"/>
      <c r="AS99" s="1232" t="s">
        <v>306</v>
      </c>
      <c r="AT99" s="1233"/>
      <c r="AU99" s="1233"/>
      <c r="AV99" s="378" t="s">
        <v>85</v>
      </c>
      <c r="AW99" s="1234" t="s">
        <v>307</v>
      </c>
      <c r="AX99" s="1233"/>
      <c r="AY99" s="1233"/>
      <c r="AZ99" s="1233"/>
      <c r="BA99" s="1233"/>
      <c r="BB99" s="1233"/>
      <c r="BC99" s="379">
        <v>65400000</v>
      </c>
      <c r="BD99" s="379">
        <v>40497500</v>
      </c>
      <c r="BE99" s="379">
        <v>24902500</v>
      </c>
      <c r="BF99" s="380">
        <v>0</v>
      </c>
      <c r="BG99" s="379">
        <v>40497446</v>
      </c>
      <c r="BH99" s="380">
        <v>54</v>
      </c>
      <c r="BI99" s="379">
        <v>497500</v>
      </c>
      <c r="BJ99" s="379">
        <v>39999946</v>
      </c>
      <c r="BK99" s="379">
        <v>497500</v>
      </c>
      <c r="BL99" s="380">
        <v>0</v>
      </c>
      <c r="BM99" s="379" t="s">
        <v>594</v>
      </c>
      <c r="BN99" s="380" t="s">
        <v>463</v>
      </c>
      <c r="BO99" s="379" t="s">
        <v>463</v>
      </c>
    </row>
    <row r="100" spans="1:67" s="367" customFormat="1" ht="14.45" customHeight="1" x14ac:dyDescent="0.25">
      <c r="B100" s="370" t="str">
        <f t="shared" si="14"/>
        <v>A</v>
      </c>
      <c r="C100" s="370" t="str">
        <f t="shared" si="15"/>
        <v>2</v>
      </c>
      <c r="D100" s="370" t="str">
        <f t="shared" si="16"/>
        <v>0</v>
      </c>
      <c r="E100" s="370" t="str">
        <f t="shared" si="17"/>
        <v>4</v>
      </c>
      <c r="F100" s="370" t="str">
        <f t="shared" si="18"/>
        <v>8</v>
      </c>
      <c r="G100" s="370">
        <f t="shared" si="19"/>
        <v>0</v>
      </c>
      <c r="H100" s="370"/>
      <c r="I100" s="370"/>
      <c r="J100" s="370"/>
      <c r="K100" s="370"/>
      <c r="M100" s="389"/>
      <c r="N100" s="1089" t="s">
        <v>34</v>
      </c>
      <c r="O100" s="1120"/>
      <c r="P100" s="1089" t="s">
        <v>314</v>
      </c>
      <c r="Q100" s="1120"/>
      <c r="R100" s="1089" t="s">
        <v>312</v>
      </c>
      <c r="S100" s="1120"/>
      <c r="T100" s="1089" t="s">
        <v>315</v>
      </c>
      <c r="U100" s="1120"/>
      <c r="V100" s="1089" t="s">
        <v>326</v>
      </c>
      <c r="W100" s="1120"/>
      <c r="X100" s="1120"/>
      <c r="Y100" s="1089"/>
      <c r="Z100" s="1120"/>
      <c r="AA100" s="1120"/>
      <c r="AB100" s="1089"/>
      <c r="AC100" s="1120"/>
      <c r="AD100" s="1089"/>
      <c r="AE100" s="1120"/>
      <c r="AF100" s="1096" t="s">
        <v>337</v>
      </c>
      <c r="AG100" s="1120"/>
      <c r="AH100" s="1120"/>
      <c r="AI100" s="1120"/>
      <c r="AJ100" s="1120"/>
      <c r="AK100" s="1120"/>
      <c r="AL100" s="1120"/>
      <c r="AM100" s="1120"/>
      <c r="AN100" s="1089" t="s">
        <v>305</v>
      </c>
      <c r="AO100" s="1120"/>
      <c r="AP100" s="1120"/>
      <c r="AQ100" s="1120"/>
      <c r="AR100" s="1120"/>
      <c r="AS100" s="1089" t="s">
        <v>306</v>
      </c>
      <c r="AT100" s="1120"/>
      <c r="AU100" s="1120"/>
      <c r="AV100" s="360" t="s">
        <v>85</v>
      </c>
      <c r="AW100" s="1090" t="s">
        <v>307</v>
      </c>
      <c r="AX100" s="1120"/>
      <c r="AY100" s="1120"/>
      <c r="AZ100" s="1120"/>
      <c r="BA100" s="1120"/>
      <c r="BB100" s="1120"/>
      <c r="BC100" s="361">
        <v>1453176172</v>
      </c>
      <c r="BD100" s="361">
        <v>1453176172</v>
      </c>
      <c r="BE100" s="362">
        <v>0</v>
      </c>
      <c r="BF100" s="362">
        <v>0</v>
      </c>
      <c r="BG100" s="361">
        <v>637740489</v>
      </c>
      <c r="BH100" s="361">
        <v>815435683</v>
      </c>
      <c r="BI100" s="361">
        <v>637740489</v>
      </c>
      <c r="BJ100" s="362">
        <v>0</v>
      </c>
      <c r="BK100" s="361">
        <v>637740489</v>
      </c>
      <c r="BL100" s="362">
        <v>0</v>
      </c>
      <c r="BM100" s="361" t="s">
        <v>595</v>
      </c>
      <c r="BN100" s="361" t="s">
        <v>596</v>
      </c>
      <c r="BO100" s="361" t="s">
        <v>597</v>
      </c>
    </row>
    <row r="101" spans="1:67" s="376" customFormat="1" x14ac:dyDescent="0.25">
      <c r="A101" s="376" t="str">
        <f>+B101&amp;"-"&amp;C101&amp;"-"&amp;D101&amp;"-"&amp;E101&amp;"-"&amp;F101&amp;"-"&amp;G101&amp;"-"&amp;AV101</f>
        <v>A-2-0-4-8-1-10</v>
      </c>
      <c r="B101" s="377" t="str">
        <f t="shared" si="14"/>
        <v>A</v>
      </c>
      <c r="C101" s="377" t="str">
        <f t="shared" si="15"/>
        <v>2</v>
      </c>
      <c r="D101" s="377" t="str">
        <f t="shared" si="16"/>
        <v>0</v>
      </c>
      <c r="E101" s="377" t="str">
        <f t="shared" si="17"/>
        <v>4</v>
      </c>
      <c r="F101" s="377" t="str">
        <f t="shared" si="18"/>
        <v>8</v>
      </c>
      <c r="G101" s="377" t="str">
        <f t="shared" si="19"/>
        <v>1</v>
      </c>
      <c r="H101" s="377"/>
      <c r="I101" s="377"/>
      <c r="J101" s="377"/>
      <c r="K101" s="377"/>
      <c r="M101" s="390"/>
      <c r="N101" s="1232" t="s">
        <v>34</v>
      </c>
      <c r="O101" s="1233"/>
      <c r="P101" s="1232" t="s">
        <v>314</v>
      </c>
      <c r="Q101" s="1233"/>
      <c r="R101" s="1232" t="s">
        <v>312</v>
      </c>
      <c r="S101" s="1233"/>
      <c r="T101" s="1232" t="s">
        <v>315</v>
      </c>
      <c r="U101" s="1233"/>
      <c r="V101" s="1232" t="s">
        <v>326</v>
      </c>
      <c r="W101" s="1233"/>
      <c r="X101" s="1233"/>
      <c r="Y101" s="1232" t="s">
        <v>311</v>
      </c>
      <c r="Z101" s="1233"/>
      <c r="AA101" s="1233"/>
      <c r="AB101" s="1232"/>
      <c r="AC101" s="1233"/>
      <c r="AD101" s="1232"/>
      <c r="AE101" s="1233"/>
      <c r="AF101" s="1235" t="s">
        <v>93</v>
      </c>
      <c r="AG101" s="1233"/>
      <c r="AH101" s="1233"/>
      <c r="AI101" s="1233"/>
      <c r="AJ101" s="1233"/>
      <c r="AK101" s="1233"/>
      <c r="AL101" s="1233"/>
      <c r="AM101" s="1233"/>
      <c r="AN101" s="1232" t="s">
        <v>305</v>
      </c>
      <c r="AO101" s="1233"/>
      <c r="AP101" s="1233"/>
      <c r="AQ101" s="1233"/>
      <c r="AR101" s="1233"/>
      <c r="AS101" s="1232" t="s">
        <v>306</v>
      </c>
      <c r="AT101" s="1233"/>
      <c r="AU101" s="1233"/>
      <c r="AV101" s="378" t="s">
        <v>85</v>
      </c>
      <c r="AW101" s="1234" t="s">
        <v>307</v>
      </c>
      <c r="AX101" s="1233"/>
      <c r="AY101" s="1233"/>
      <c r="AZ101" s="1233"/>
      <c r="BA101" s="1233"/>
      <c r="BB101" s="1233"/>
      <c r="BC101" s="379">
        <v>183815862</v>
      </c>
      <c r="BD101" s="379">
        <v>183815862</v>
      </c>
      <c r="BE101" s="380">
        <v>0</v>
      </c>
      <c r="BF101" s="380">
        <v>0</v>
      </c>
      <c r="BG101" s="379">
        <v>60554253</v>
      </c>
      <c r="BH101" s="379">
        <v>123261609</v>
      </c>
      <c r="BI101" s="379">
        <v>60554253</v>
      </c>
      <c r="BJ101" s="380">
        <v>0</v>
      </c>
      <c r="BK101" s="379">
        <v>60554253</v>
      </c>
      <c r="BL101" s="380">
        <v>0</v>
      </c>
      <c r="BM101" s="379" t="s">
        <v>598</v>
      </c>
      <c r="BN101" s="380" t="s">
        <v>599</v>
      </c>
      <c r="BO101" s="379" t="s">
        <v>463</v>
      </c>
    </row>
    <row r="102" spans="1:67" s="376" customFormat="1" x14ac:dyDescent="0.25">
      <c r="A102" s="376" t="str">
        <f>+B102&amp;"-"&amp;C102&amp;"-"&amp;D102&amp;"-"&amp;E102&amp;"-"&amp;F102&amp;"-"&amp;G102&amp;"-"&amp;AV102</f>
        <v>A-2-0-4-8-2-10</v>
      </c>
      <c r="B102" s="377" t="str">
        <f t="shared" si="14"/>
        <v>A</v>
      </c>
      <c r="C102" s="377" t="str">
        <f t="shared" si="15"/>
        <v>2</v>
      </c>
      <c r="D102" s="377" t="str">
        <f t="shared" si="16"/>
        <v>0</v>
      </c>
      <c r="E102" s="377" t="str">
        <f t="shared" si="17"/>
        <v>4</v>
      </c>
      <c r="F102" s="377" t="str">
        <f t="shared" si="18"/>
        <v>8</v>
      </c>
      <c r="G102" s="377" t="str">
        <f t="shared" si="19"/>
        <v>2</v>
      </c>
      <c r="H102" s="377"/>
      <c r="I102" s="377"/>
      <c r="J102" s="377"/>
      <c r="K102" s="377"/>
      <c r="M102" s="390"/>
      <c r="N102" s="1232" t="s">
        <v>34</v>
      </c>
      <c r="O102" s="1233"/>
      <c r="P102" s="1232" t="s">
        <v>314</v>
      </c>
      <c r="Q102" s="1233"/>
      <c r="R102" s="1232" t="s">
        <v>312</v>
      </c>
      <c r="S102" s="1233"/>
      <c r="T102" s="1232" t="s">
        <v>315</v>
      </c>
      <c r="U102" s="1233"/>
      <c r="V102" s="1232" t="s">
        <v>326</v>
      </c>
      <c r="W102" s="1233"/>
      <c r="X102" s="1233"/>
      <c r="Y102" s="1232" t="s">
        <v>314</v>
      </c>
      <c r="Z102" s="1233"/>
      <c r="AA102" s="1233"/>
      <c r="AB102" s="1232"/>
      <c r="AC102" s="1233"/>
      <c r="AD102" s="1232"/>
      <c r="AE102" s="1233"/>
      <c r="AF102" s="1235" t="s">
        <v>94</v>
      </c>
      <c r="AG102" s="1233"/>
      <c r="AH102" s="1233"/>
      <c r="AI102" s="1233"/>
      <c r="AJ102" s="1233"/>
      <c r="AK102" s="1233"/>
      <c r="AL102" s="1233"/>
      <c r="AM102" s="1233"/>
      <c r="AN102" s="1232" t="s">
        <v>305</v>
      </c>
      <c r="AO102" s="1233"/>
      <c r="AP102" s="1233"/>
      <c r="AQ102" s="1233"/>
      <c r="AR102" s="1233"/>
      <c r="AS102" s="1232" t="s">
        <v>306</v>
      </c>
      <c r="AT102" s="1233"/>
      <c r="AU102" s="1233"/>
      <c r="AV102" s="378" t="s">
        <v>85</v>
      </c>
      <c r="AW102" s="1234" t="s">
        <v>307</v>
      </c>
      <c r="AX102" s="1233"/>
      <c r="AY102" s="1233"/>
      <c r="AZ102" s="1233"/>
      <c r="BA102" s="1233"/>
      <c r="BB102" s="1233"/>
      <c r="BC102" s="379">
        <v>794010310</v>
      </c>
      <c r="BD102" s="379">
        <v>794010310</v>
      </c>
      <c r="BE102" s="380">
        <v>0</v>
      </c>
      <c r="BF102" s="380">
        <v>0</v>
      </c>
      <c r="BG102" s="379">
        <v>403205242</v>
      </c>
      <c r="BH102" s="379">
        <v>390805068</v>
      </c>
      <c r="BI102" s="379">
        <v>403205242</v>
      </c>
      <c r="BJ102" s="380">
        <v>0</v>
      </c>
      <c r="BK102" s="379">
        <v>403205242</v>
      </c>
      <c r="BL102" s="380">
        <v>0</v>
      </c>
      <c r="BM102" s="379" t="s">
        <v>600</v>
      </c>
      <c r="BN102" s="380" t="s">
        <v>601</v>
      </c>
      <c r="BO102" s="379" t="s">
        <v>602</v>
      </c>
    </row>
    <row r="103" spans="1:67" s="376" customFormat="1" x14ac:dyDescent="0.25">
      <c r="A103" s="376" t="str">
        <f>+B103&amp;"-"&amp;C103&amp;"-"&amp;D103&amp;"-"&amp;E103&amp;"-"&amp;F103&amp;"-"&amp;G103&amp;"-"&amp;AV103</f>
        <v>A-2-0-4-8-3-10</v>
      </c>
      <c r="B103" s="377" t="str">
        <f t="shared" si="14"/>
        <v>A</v>
      </c>
      <c r="C103" s="377" t="str">
        <f t="shared" si="15"/>
        <v>2</v>
      </c>
      <c r="D103" s="377" t="str">
        <f t="shared" si="16"/>
        <v>0</v>
      </c>
      <c r="E103" s="377" t="str">
        <f t="shared" si="17"/>
        <v>4</v>
      </c>
      <c r="F103" s="377" t="str">
        <f t="shared" si="18"/>
        <v>8</v>
      </c>
      <c r="G103" s="377" t="str">
        <f t="shared" si="19"/>
        <v>3</v>
      </c>
      <c r="H103" s="377"/>
      <c r="I103" s="377"/>
      <c r="J103" s="377"/>
      <c r="K103" s="377"/>
      <c r="M103" s="390"/>
      <c r="N103" s="1232" t="s">
        <v>34</v>
      </c>
      <c r="O103" s="1233"/>
      <c r="P103" s="1232" t="s">
        <v>314</v>
      </c>
      <c r="Q103" s="1233"/>
      <c r="R103" s="1232" t="s">
        <v>312</v>
      </c>
      <c r="S103" s="1233"/>
      <c r="T103" s="1232" t="s">
        <v>315</v>
      </c>
      <c r="U103" s="1233"/>
      <c r="V103" s="1232" t="s">
        <v>326</v>
      </c>
      <c r="W103" s="1233"/>
      <c r="X103" s="1233"/>
      <c r="Y103" s="1232" t="s">
        <v>321</v>
      </c>
      <c r="Z103" s="1233"/>
      <c r="AA103" s="1233"/>
      <c r="AB103" s="1232"/>
      <c r="AC103" s="1233"/>
      <c r="AD103" s="1232"/>
      <c r="AE103" s="1233"/>
      <c r="AF103" s="1235" t="s">
        <v>95</v>
      </c>
      <c r="AG103" s="1233"/>
      <c r="AH103" s="1233"/>
      <c r="AI103" s="1233"/>
      <c r="AJ103" s="1233"/>
      <c r="AK103" s="1233"/>
      <c r="AL103" s="1233"/>
      <c r="AM103" s="1233"/>
      <c r="AN103" s="1232" t="s">
        <v>305</v>
      </c>
      <c r="AO103" s="1233"/>
      <c r="AP103" s="1233"/>
      <c r="AQ103" s="1233"/>
      <c r="AR103" s="1233"/>
      <c r="AS103" s="1232" t="s">
        <v>306</v>
      </c>
      <c r="AT103" s="1233"/>
      <c r="AU103" s="1233"/>
      <c r="AV103" s="378" t="s">
        <v>85</v>
      </c>
      <c r="AW103" s="1234" t="s">
        <v>307</v>
      </c>
      <c r="AX103" s="1233"/>
      <c r="AY103" s="1233"/>
      <c r="AZ103" s="1233"/>
      <c r="BA103" s="1233"/>
      <c r="BB103" s="1233"/>
      <c r="BC103" s="379">
        <v>350000</v>
      </c>
      <c r="BD103" s="379">
        <v>350000</v>
      </c>
      <c r="BE103" s="380">
        <v>0</v>
      </c>
      <c r="BF103" s="380">
        <v>0</v>
      </c>
      <c r="BG103" s="379">
        <v>50739</v>
      </c>
      <c r="BH103" s="379">
        <v>299261</v>
      </c>
      <c r="BI103" s="379">
        <v>50739</v>
      </c>
      <c r="BJ103" s="380">
        <v>0</v>
      </c>
      <c r="BK103" s="379">
        <v>50739</v>
      </c>
      <c r="BL103" s="380">
        <v>0</v>
      </c>
      <c r="BM103" s="379" t="s">
        <v>603</v>
      </c>
      <c r="BN103" s="380" t="s">
        <v>463</v>
      </c>
      <c r="BO103" s="379" t="s">
        <v>463</v>
      </c>
    </row>
    <row r="104" spans="1:67" s="376" customFormat="1" x14ac:dyDescent="0.25">
      <c r="A104" s="376" t="str">
        <f>+B104&amp;"-"&amp;C104&amp;"-"&amp;D104&amp;"-"&amp;E104&amp;"-"&amp;F104&amp;"-"&amp;G104&amp;"-"&amp;AV104</f>
        <v>A-2-0-4-8-5-10</v>
      </c>
      <c r="B104" s="377" t="str">
        <f t="shared" si="14"/>
        <v>A</v>
      </c>
      <c r="C104" s="377" t="str">
        <f t="shared" si="15"/>
        <v>2</v>
      </c>
      <c r="D104" s="377" t="str">
        <f t="shared" si="16"/>
        <v>0</v>
      </c>
      <c r="E104" s="377" t="str">
        <f t="shared" si="17"/>
        <v>4</v>
      </c>
      <c r="F104" s="377" t="str">
        <f t="shared" si="18"/>
        <v>8</v>
      </c>
      <c r="G104" s="377" t="str">
        <f t="shared" si="19"/>
        <v>5</v>
      </c>
      <c r="H104" s="377"/>
      <c r="I104" s="377"/>
      <c r="J104" s="377"/>
      <c r="K104" s="377"/>
      <c r="M104" s="390"/>
      <c r="N104" s="1232" t="s">
        <v>34</v>
      </c>
      <c r="O104" s="1233"/>
      <c r="P104" s="1232" t="s">
        <v>314</v>
      </c>
      <c r="Q104" s="1233"/>
      <c r="R104" s="1232" t="s">
        <v>312</v>
      </c>
      <c r="S104" s="1233"/>
      <c r="T104" s="1232" t="s">
        <v>315</v>
      </c>
      <c r="U104" s="1233"/>
      <c r="V104" s="1232" t="s">
        <v>326</v>
      </c>
      <c r="W104" s="1233"/>
      <c r="X104" s="1233"/>
      <c r="Y104" s="1232" t="s">
        <v>316</v>
      </c>
      <c r="Z104" s="1233"/>
      <c r="AA104" s="1233"/>
      <c r="AB104" s="1232"/>
      <c r="AC104" s="1233"/>
      <c r="AD104" s="1232"/>
      <c r="AE104" s="1233"/>
      <c r="AF104" s="1235" t="s">
        <v>96</v>
      </c>
      <c r="AG104" s="1233"/>
      <c r="AH104" s="1233"/>
      <c r="AI104" s="1233"/>
      <c r="AJ104" s="1233"/>
      <c r="AK104" s="1233"/>
      <c r="AL104" s="1233"/>
      <c r="AM104" s="1233"/>
      <c r="AN104" s="1232" t="s">
        <v>305</v>
      </c>
      <c r="AO104" s="1233"/>
      <c r="AP104" s="1233"/>
      <c r="AQ104" s="1233"/>
      <c r="AR104" s="1233"/>
      <c r="AS104" s="1232" t="s">
        <v>306</v>
      </c>
      <c r="AT104" s="1233"/>
      <c r="AU104" s="1233"/>
      <c r="AV104" s="378" t="s">
        <v>85</v>
      </c>
      <c r="AW104" s="1234" t="s">
        <v>307</v>
      </c>
      <c r="AX104" s="1233"/>
      <c r="AY104" s="1233"/>
      <c r="AZ104" s="1233"/>
      <c r="BA104" s="1233"/>
      <c r="BB104" s="1233"/>
      <c r="BC104" s="379">
        <v>195000000</v>
      </c>
      <c r="BD104" s="379">
        <v>195000000</v>
      </c>
      <c r="BE104" s="380">
        <v>0</v>
      </c>
      <c r="BF104" s="380">
        <v>0</v>
      </c>
      <c r="BG104" s="379">
        <v>71320871</v>
      </c>
      <c r="BH104" s="379">
        <v>123679129</v>
      </c>
      <c r="BI104" s="379">
        <v>71320871</v>
      </c>
      <c r="BJ104" s="380">
        <v>0</v>
      </c>
      <c r="BK104" s="379">
        <v>71320871</v>
      </c>
      <c r="BL104" s="380">
        <v>0</v>
      </c>
      <c r="BM104" s="379" t="s">
        <v>604</v>
      </c>
      <c r="BN104" s="380" t="s">
        <v>463</v>
      </c>
      <c r="BO104" s="379" t="s">
        <v>605</v>
      </c>
    </row>
    <row r="105" spans="1:67" s="376" customFormat="1" x14ac:dyDescent="0.25">
      <c r="A105" s="376" t="str">
        <f>+B105&amp;"-"&amp;C105&amp;"-"&amp;D105&amp;"-"&amp;E105&amp;"-"&amp;F105&amp;"-"&amp;G105&amp;"-"&amp;AV105</f>
        <v>A-2-0-4-8-6-10</v>
      </c>
      <c r="B105" s="377" t="str">
        <f t="shared" si="14"/>
        <v>A</v>
      </c>
      <c r="C105" s="377" t="str">
        <f t="shared" si="15"/>
        <v>2</v>
      </c>
      <c r="D105" s="377" t="str">
        <f t="shared" si="16"/>
        <v>0</v>
      </c>
      <c r="E105" s="377" t="str">
        <f t="shared" si="17"/>
        <v>4</v>
      </c>
      <c r="F105" s="377" t="str">
        <f t="shared" si="18"/>
        <v>8</v>
      </c>
      <c r="G105" s="377" t="str">
        <f t="shared" si="19"/>
        <v>6</v>
      </c>
      <c r="H105" s="377"/>
      <c r="I105" s="377"/>
      <c r="J105" s="377"/>
      <c r="K105" s="377"/>
      <c r="M105" s="390"/>
      <c r="N105" s="1232" t="s">
        <v>34</v>
      </c>
      <c r="O105" s="1233"/>
      <c r="P105" s="1232" t="s">
        <v>314</v>
      </c>
      <c r="Q105" s="1233"/>
      <c r="R105" s="1232" t="s">
        <v>312</v>
      </c>
      <c r="S105" s="1233"/>
      <c r="T105" s="1232" t="s">
        <v>315</v>
      </c>
      <c r="U105" s="1233"/>
      <c r="V105" s="1232" t="s">
        <v>326</v>
      </c>
      <c r="W105" s="1233"/>
      <c r="X105" s="1233"/>
      <c r="Y105" s="1232" t="s">
        <v>324</v>
      </c>
      <c r="Z105" s="1233"/>
      <c r="AA105" s="1233"/>
      <c r="AB105" s="1232"/>
      <c r="AC105" s="1233"/>
      <c r="AD105" s="1232"/>
      <c r="AE105" s="1233"/>
      <c r="AF105" s="1235" t="s">
        <v>97</v>
      </c>
      <c r="AG105" s="1233"/>
      <c r="AH105" s="1233"/>
      <c r="AI105" s="1233"/>
      <c r="AJ105" s="1233"/>
      <c r="AK105" s="1233"/>
      <c r="AL105" s="1233"/>
      <c r="AM105" s="1233"/>
      <c r="AN105" s="1232" t="s">
        <v>305</v>
      </c>
      <c r="AO105" s="1233"/>
      <c r="AP105" s="1233"/>
      <c r="AQ105" s="1233"/>
      <c r="AR105" s="1233"/>
      <c r="AS105" s="1232" t="s">
        <v>306</v>
      </c>
      <c r="AT105" s="1233"/>
      <c r="AU105" s="1233"/>
      <c r="AV105" s="378" t="s">
        <v>85</v>
      </c>
      <c r="AW105" s="1234" t="s">
        <v>307</v>
      </c>
      <c r="AX105" s="1233"/>
      <c r="AY105" s="1233"/>
      <c r="AZ105" s="1233"/>
      <c r="BA105" s="1233"/>
      <c r="BB105" s="1233"/>
      <c r="BC105" s="379">
        <v>280000000</v>
      </c>
      <c r="BD105" s="379">
        <v>280000000</v>
      </c>
      <c r="BE105" s="380">
        <v>0</v>
      </c>
      <c r="BF105" s="380">
        <v>0</v>
      </c>
      <c r="BG105" s="379">
        <v>102609384</v>
      </c>
      <c r="BH105" s="379">
        <v>177390616</v>
      </c>
      <c r="BI105" s="379">
        <v>102609384</v>
      </c>
      <c r="BJ105" s="380">
        <v>0</v>
      </c>
      <c r="BK105" s="379">
        <v>102609384</v>
      </c>
      <c r="BL105" s="380">
        <v>0</v>
      </c>
      <c r="BM105" s="379" t="s">
        <v>606</v>
      </c>
      <c r="BN105" s="380" t="s">
        <v>607</v>
      </c>
      <c r="BO105" s="379" t="s">
        <v>463</v>
      </c>
    </row>
    <row r="106" spans="1:67" s="367" customFormat="1" x14ac:dyDescent="0.25">
      <c r="B106" s="370" t="str">
        <f t="shared" si="14"/>
        <v>A</v>
      </c>
      <c r="C106" s="370" t="str">
        <f t="shared" si="15"/>
        <v>2</v>
      </c>
      <c r="D106" s="370" t="str">
        <f t="shared" si="16"/>
        <v>0</v>
      </c>
      <c r="E106" s="370" t="str">
        <f t="shared" si="17"/>
        <v>4</v>
      </c>
      <c r="F106" s="370" t="str">
        <f t="shared" si="18"/>
        <v>9</v>
      </c>
      <c r="G106" s="370">
        <f t="shared" si="19"/>
        <v>0</v>
      </c>
      <c r="H106" s="370"/>
      <c r="I106" s="370"/>
      <c r="J106" s="370"/>
      <c r="K106" s="370"/>
      <c r="M106" s="389"/>
      <c r="N106" s="1089" t="s">
        <v>34</v>
      </c>
      <c r="O106" s="1120"/>
      <c r="P106" s="1089" t="s">
        <v>314</v>
      </c>
      <c r="Q106" s="1120"/>
      <c r="R106" s="1089" t="s">
        <v>312</v>
      </c>
      <c r="S106" s="1120"/>
      <c r="T106" s="1089" t="s">
        <v>315</v>
      </c>
      <c r="U106" s="1120"/>
      <c r="V106" s="1089" t="s">
        <v>320</v>
      </c>
      <c r="W106" s="1120"/>
      <c r="X106" s="1120"/>
      <c r="Y106" s="1089"/>
      <c r="Z106" s="1120"/>
      <c r="AA106" s="1120"/>
      <c r="AB106" s="1089"/>
      <c r="AC106" s="1120"/>
      <c r="AD106" s="1089"/>
      <c r="AE106" s="1120"/>
      <c r="AF106" s="1096" t="s">
        <v>256</v>
      </c>
      <c r="AG106" s="1120"/>
      <c r="AH106" s="1120"/>
      <c r="AI106" s="1120"/>
      <c r="AJ106" s="1120"/>
      <c r="AK106" s="1120"/>
      <c r="AL106" s="1120"/>
      <c r="AM106" s="1120"/>
      <c r="AN106" s="1089" t="s">
        <v>305</v>
      </c>
      <c r="AO106" s="1120"/>
      <c r="AP106" s="1120"/>
      <c r="AQ106" s="1120"/>
      <c r="AR106" s="1120"/>
      <c r="AS106" s="1089" t="s">
        <v>306</v>
      </c>
      <c r="AT106" s="1120"/>
      <c r="AU106" s="1120"/>
      <c r="AV106" s="360" t="s">
        <v>85</v>
      </c>
      <c r="AW106" s="1090" t="s">
        <v>307</v>
      </c>
      <c r="AX106" s="1120"/>
      <c r="AY106" s="1120"/>
      <c r="AZ106" s="1120"/>
      <c r="BA106" s="1120"/>
      <c r="BB106" s="1120"/>
      <c r="BC106" s="361">
        <v>597250000</v>
      </c>
      <c r="BD106" s="361">
        <v>575263740</v>
      </c>
      <c r="BE106" s="361">
        <v>21986260</v>
      </c>
      <c r="BF106" s="362">
        <v>0</v>
      </c>
      <c r="BG106" s="361">
        <v>574786498</v>
      </c>
      <c r="BH106" s="361">
        <v>477242</v>
      </c>
      <c r="BI106" s="361">
        <v>574786498</v>
      </c>
      <c r="BJ106" s="362">
        <v>0</v>
      </c>
      <c r="BK106" s="361">
        <v>574786498</v>
      </c>
      <c r="BL106" s="362">
        <v>0</v>
      </c>
      <c r="BM106" s="361" t="s">
        <v>608</v>
      </c>
      <c r="BN106" s="362" t="s">
        <v>463</v>
      </c>
      <c r="BO106" s="362" t="s">
        <v>463</v>
      </c>
    </row>
    <row r="107" spans="1:67" s="376" customFormat="1" x14ac:dyDescent="0.25">
      <c r="A107" s="376" t="str">
        <f>+B107&amp;"-"&amp;C107&amp;"-"&amp;D107&amp;"-"&amp;E107&amp;"-"&amp;F107&amp;"-"&amp;G107&amp;"-"&amp;AV107</f>
        <v>A-2-0-4-9-1-10</v>
      </c>
      <c r="B107" s="377" t="str">
        <f t="shared" si="14"/>
        <v>A</v>
      </c>
      <c r="C107" s="377" t="str">
        <f t="shared" si="15"/>
        <v>2</v>
      </c>
      <c r="D107" s="377" t="str">
        <f t="shared" si="16"/>
        <v>0</v>
      </c>
      <c r="E107" s="377" t="str">
        <f t="shared" si="17"/>
        <v>4</v>
      </c>
      <c r="F107" s="377" t="str">
        <f t="shared" si="18"/>
        <v>9</v>
      </c>
      <c r="G107" s="377" t="str">
        <f t="shared" si="19"/>
        <v>1</v>
      </c>
      <c r="H107" s="377"/>
      <c r="I107" s="377"/>
      <c r="J107" s="377"/>
      <c r="K107" s="377"/>
      <c r="M107" s="390"/>
      <c r="N107" s="1232" t="s">
        <v>34</v>
      </c>
      <c r="O107" s="1233"/>
      <c r="P107" s="1232" t="s">
        <v>314</v>
      </c>
      <c r="Q107" s="1233"/>
      <c r="R107" s="1232" t="s">
        <v>312</v>
      </c>
      <c r="S107" s="1233"/>
      <c r="T107" s="1232" t="s">
        <v>315</v>
      </c>
      <c r="U107" s="1233"/>
      <c r="V107" s="1232" t="s">
        <v>320</v>
      </c>
      <c r="W107" s="1233"/>
      <c r="X107" s="1233"/>
      <c r="Y107" s="1232" t="s">
        <v>311</v>
      </c>
      <c r="Z107" s="1233"/>
      <c r="AA107" s="1233"/>
      <c r="AB107" s="1232"/>
      <c r="AC107" s="1233"/>
      <c r="AD107" s="1232"/>
      <c r="AE107" s="1233"/>
      <c r="AF107" s="1235" t="s">
        <v>98</v>
      </c>
      <c r="AG107" s="1233"/>
      <c r="AH107" s="1233"/>
      <c r="AI107" s="1233"/>
      <c r="AJ107" s="1233"/>
      <c r="AK107" s="1233"/>
      <c r="AL107" s="1233"/>
      <c r="AM107" s="1233"/>
      <c r="AN107" s="1232" t="s">
        <v>305</v>
      </c>
      <c r="AO107" s="1233"/>
      <c r="AP107" s="1233"/>
      <c r="AQ107" s="1233"/>
      <c r="AR107" s="1233"/>
      <c r="AS107" s="1232" t="s">
        <v>306</v>
      </c>
      <c r="AT107" s="1233"/>
      <c r="AU107" s="1233"/>
      <c r="AV107" s="378" t="s">
        <v>85</v>
      </c>
      <c r="AW107" s="1234" t="s">
        <v>307</v>
      </c>
      <c r="AX107" s="1233"/>
      <c r="AY107" s="1233"/>
      <c r="AZ107" s="1233"/>
      <c r="BA107" s="1233"/>
      <c r="BB107" s="1233"/>
      <c r="BC107" s="379">
        <v>72100000</v>
      </c>
      <c r="BD107" s="379">
        <v>50113740</v>
      </c>
      <c r="BE107" s="379">
        <v>21986260</v>
      </c>
      <c r="BF107" s="380">
        <v>0</v>
      </c>
      <c r="BG107" s="379">
        <v>50113740</v>
      </c>
      <c r="BH107" s="380">
        <v>0</v>
      </c>
      <c r="BI107" s="379">
        <v>50113740</v>
      </c>
      <c r="BJ107" s="380">
        <v>0</v>
      </c>
      <c r="BK107" s="379">
        <v>50113740</v>
      </c>
      <c r="BL107" s="380">
        <v>0</v>
      </c>
      <c r="BM107" s="379" t="s">
        <v>609</v>
      </c>
      <c r="BN107" s="380" t="s">
        <v>463</v>
      </c>
      <c r="BO107" s="379" t="s">
        <v>463</v>
      </c>
    </row>
    <row r="108" spans="1:67" s="376" customFormat="1" x14ac:dyDescent="0.25">
      <c r="A108" s="376" t="str">
        <f>+B108&amp;"-"&amp;C108&amp;"-"&amp;D108&amp;"-"&amp;E108&amp;"-"&amp;F108&amp;"-"&amp;G108&amp;"-"&amp;AV108</f>
        <v>A-2-0-4-9-8-10</v>
      </c>
      <c r="B108" s="377" t="str">
        <f t="shared" si="14"/>
        <v>A</v>
      </c>
      <c r="C108" s="377" t="str">
        <f t="shared" si="15"/>
        <v>2</v>
      </c>
      <c r="D108" s="377" t="str">
        <f t="shared" si="16"/>
        <v>0</v>
      </c>
      <c r="E108" s="377" t="str">
        <f t="shared" si="17"/>
        <v>4</v>
      </c>
      <c r="F108" s="377" t="str">
        <f t="shared" si="18"/>
        <v>9</v>
      </c>
      <c r="G108" s="377" t="str">
        <f t="shared" si="19"/>
        <v>8</v>
      </c>
      <c r="H108" s="377"/>
      <c r="I108" s="377"/>
      <c r="J108" s="377"/>
      <c r="K108" s="377"/>
      <c r="M108" s="390"/>
      <c r="N108" s="1232" t="s">
        <v>34</v>
      </c>
      <c r="O108" s="1233"/>
      <c r="P108" s="1232" t="s">
        <v>314</v>
      </c>
      <c r="Q108" s="1233"/>
      <c r="R108" s="1232" t="s">
        <v>312</v>
      </c>
      <c r="S108" s="1233"/>
      <c r="T108" s="1232" t="s">
        <v>315</v>
      </c>
      <c r="U108" s="1233"/>
      <c r="V108" s="1232" t="s">
        <v>320</v>
      </c>
      <c r="W108" s="1233"/>
      <c r="X108" s="1233"/>
      <c r="Y108" s="1232" t="s">
        <v>326</v>
      </c>
      <c r="Z108" s="1233"/>
      <c r="AA108" s="1233"/>
      <c r="AB108" s="1232"/>
      <c r="AC108" s="1233"/>
      <c r="AD108" s="1232"/>
      <c r="AE108" s="1233"/>
      <c r="AF108" s="1235" t="s">
        <v>99</v>
      </c>
      <c r="AG108" s="1233"/>
      <c r="AH108" s="1233"/>
      <c r="AI108" s="1233"/>
      <c r="AJ108" s="1233"/>
      <c r="AK108" s="1233"/>
      <c r="AL108" s="1233"/>
      <c r="AM108" s="1233"/>
      <c r="AN108" s="1232" t="s">
        <v>305</v>
      </c>
      <c r="AO108" s="1233"/>
      <c r="AP108" s="1233"/>
      <c r="AQ108" s="1233"/>
      <c r="AR108" s="1233"/>
      <c r="AS108" s="1232" t="s">
        <v>306</v>
      </c>
      <c r="AT108" s="1233"/>
      <c r="AU108" s="1233"/>
      <c r="AV108" s="378" t="s">
        <v>85</v>
      </c>
      <c r="AW108" s="1234" t="s">
        <v>307</v>
      </c>
      <c r="AX108" s="1233"/>
      <c r="AY108" s="1233"/>
      <c r="AZ108" s="1233"/>
      <c r="BA108" s="1233"/>
      <c r="BB108" s="1233"/>
      <c r="BC108" s="379">
        <v>13373589</v>
      </c>
      <c r="BD108" s="379">
        <v>13373589</v>
      </c>
      <c r="BE108" s="380">
        <v>0</v>
      </c>
      <c r="BF108" s="380">
        <v>0</v>
      </c>
      <c r="BG108" s="379">
        <v>13228888</v>
      </c>
      <c r="BH108" s="379">
        <v>144701</v>
      </c>
      <c r="BI108" s="379">
        <v>13228888</v>
      </c>
      <c r="BJ108" s="380">
        <v>0</v>
      </c>
      <c r="BK108" s="379">
        <v>13228888</v>
      </c>
      <c r="BL108" s="380">
        <v>0</v>
      </c>
      <c r="BM108" s="379" t="s">
        <v>610</v>
      </c>
      <c r="BN108" s="380" t="s">
        <v>463</v>
      </c>
      <c r="BO108" s="379" t="s">
        <v>463</v>
      </c>
    </row>
    <row r="109" spans="1:67" s="376" customFormat="1" x14ac:dyDescent="0.25">
      <c r="A109" s="376" t="str">
        <f>+B109&amp;"-"&amp;C109&amp;"-"&amp;D109&amp;"-"&amp;E109&amp;"-"&amp;F109&amp;"-"&amp;G109&amp;"-"&amp;AV109</f>
        <v>A-2-0-4-9-11-10</v>
      </c>
      <c r="B109" s="377" t="str">
        <f t="shared" si="14"/>
        <v>A</v>
      </c>
      <c r="C109" s="377" t="str">
        <f t="shared" si="15"/>
        <v>2</v>
      </c>
      <c r="D109" s="377" t="str">
        <f t="shared" si="16"/>
        <v>0</v>
      </c>
      <c r="E109" s="377" t="str">
        <f t="shared" si="17"/>
        <v>4</v>
      </c>
      <c r="F109" s="377" t="str">
        <f t="shared" si="18"/>
        <v>9</v>
      </c>
      <c r="G109" s="377" t="str">
        <f t="shared" si="19"/>
        <v>11</v>
      </c>
      <c r="H109" s="377"/>
      <c r="I109" s="377"/>
      <c r="J109" s="377"/>
      <c r="K109" s="377"/>
      <c r="M109" s="390"/>
      <c r="N109" s="1232" t="s">
        <v>34</v>
      </c>
      <c r="O109" s="1233"/>
      <c r="P109" s="1232" t="s">
        <v>314</v>
      </c>
      <c r="Q109" s="1233"/>
      <c r="R109" s="1232" t="s">
        <v>312</v>
      </c>
      <c r="S109" s="1233"/>
      <c r="T109" s="1232" t="s">
        <v>315</v>
      </c>
      <c r="U109" s="1233"/>
      <c r="V109" s="1232" t="s">
        <v>320</v>
      </c>
      <c r="W109" s="1233"/>
      <c r="X109" s="1233"/>
      <c r="Y109" s="1232" t="s">
        <v>100</v>
      </c>
      <c r="Z109" s="1233"/>
      <c r="AA109" s="1233"/>
      <c r="AB109" s="1232"/>
      <c r="AC109" s="1233"/>
      <c r="AD109" s="1232"/>
      <c r="AE109" s="1233"/>
      <c r="AF109" s="1235" t="s">
        <v>101</v>
      </c>
      <c r="AG109" s="1233"/>
      <c r="AH109" s="1233"/>
      <c r="AI109" s="1233"/>
      <c r="AJ109" s="1233"/>
      <c r="AK109" s="1233"/>
      <c r="AL109" s="1233"/>
      <c r="AM109" s="1233"/>
      <c r="AN109" s="1232" t="s">
        <v>305</v>
      </c>
      <c r="AO109" s="1233"/>
      <c r="AP109" s="1233"/>
      <c r="AQ109" s="1233"/>
      <c r="AR109" s="1233"/>
      <c r="AS109" s="1232" t="s">
        <v>306</v>
      </c>
      <c r="AT109" s="1233"/>
      <c r="AU109" s="1233"/>
      <c r="AV109" s="378" t="s">
        <v>85</v>
      </c>
      <c r="AW109" s="1234" t="s">
        <v>307</v>
      </c>
      <c r="AX109" s="1233"/>
      <c r="AY109" s="1233"/>
      <c r="AZ109" s="1233"/>
      <c r="BA109" s="1233"/>
      <c r="BB109" s="1233"/>
      <c r="BC109" s="379">
        <v>511776411</v>
      </c>
      <c r="BD109" s="379">
        <v>511776411</v>
      </c>
      <c r="BE109" s="380">
        <v>0</v>
      </c>
      <c r="BF109" s="380">
        <v>0</v>
      </c>
      <c r="BG109" s="379">
        <v>511443870</v>
      </c>
      <c r="BH109" s="379">
        <v>332541</v>
      </c>
      <c r="BI109" s="379">
        <v>511443870</v>
      </c>
      <c r="BJ109" s="380">
        <v>0</v>
      </c>
      <c r="BK109" s="379">
        <v>511443870</v>
      </c>
      <c r="BL109" s="380">
        <v>0</v>
      </c>
      <c r="BM109" s="379" t="s">
        <v>611</v>
      </c>
      <c r="BN109" s="380" t="s">
        <v>463</v>
      </c>
      <c r="BO109" s="379" t="s">
        <v>463</v>
      </c>
    </row>
    <row r="110" spans="1:67" s="367" customFormat="1" x14ac:dyDescent="0.25">
      <c r="B110" s="370" t="str">
        <f t="shared" si="14"/>
        <v>A</v>
      </c>
      <c r="C110" s="370" t="str">
        <f t="shared" si="15"/>
        <v>2</v>
      </c>
      <c r="D110" s="370" t="str">
        <f t="shared" si="16"/>
        <v>0</v>
      </c>
      <c r="E110" s="370" t="str">
        <f t="shared" si="17"/>
        <v>4</v>
      </c>
      <c r="F110" s="370" t="str">
        <f t="shared" si="18"/>
        <v>10</v>
      </c>
      <c r="G110" s="370">
        <f t="shared" si="19"/>
        <v>0</v>
      </c>
      <c r="H110" s="370"/>
      <c r="I110" s="370"/>
      <c r="J110" s="370"/>
      <c r="K110" s="370"/>
      <c r="M110" s="389"/>
      <c r="N110" s="1089" t="s">
        <v>34</v>
      </c>
      <c r="O110" s="1120"/>
      <c r="P110" s="1089" t="s">
        <v>314</v>
      </c>
      <c r="Q110" s="1120"/>
      <c r="R110" s="1089" t="s">
        <v>312</v>
      </c>
      <c r="S110" s="1120"/>
      <c r="T110" s="1089" t="s">
        <v>315</v>
      </c>
      <c r="U110" s="1120"/>
      <c r="V110" s="1089" t="s">
        <v>85</v>
      </c>
      <c r="W110" s="1120"/>
      <c r="X110" s="1120"/>
      <c r="Y110" s="1089"/>
      <c r="Z110" s="1120"/>
      <c r="AA110" s="1120"/>
      <c r="AB110" s="1089"/>
      <c r="AC110" s="1120"/>
      <c r="AD110" s="1089"/>
      <c r="AE110" s="1120"/>
      <c r="AF110" s="1096" t="s">
        <v>258</v>
      </c>
      <c r="AG110" s="1120"/>
      <c r="AH110" s="1120"/>
      <c r="AI110" s="1120"/>
      <c r="AJ110" s="1120"/>
      <c r="AK110" s="1120"/>
      <c r="AL110" s="1120"/>
      <c r="AM110" s="1120"/>
      <c r="AN110" s="1089" t="s">
        <v>305</v>
      </c>
      <c r="AO110" s="1120"/>
      <c r="AP110" s="1120"/>
      <c r="AQ110" s="1120"/>
      <c r="AR110" s="1120"/>
      <c r="AS110" s="1089" t="s">
        <v>306</v>
      </c>
      <c r="AT110" s="1120"/>
      <c r="AU110" s="1120"/>
      <c r="AV110" s="360" t="s">
        <v>85</v>
      </c>
      <c r="AW110" s="1090" t="s">
        <v>307</v>
      </c>
      <c r="AX110" s="1120"/>
      <c r="AY110" s="1120"/>
      <c r="AZ110" s="1120"/>
      <c r="BA110" s="1120"/>
      <c r="BB110" s="1120"/>
      <c r="BC110" s="361">
        <v>1115139548</v>
      </c>
      <c r="BD110" s="361">
        <v>1102726144</v>
      </c>
      <c r="BE110" s="361">
        <v>12413404</v>
      </c>
      <c r="BF110" s="362">
        <v>0</v>
      </c>
      <c r="BG110" s="361">
        <v>1079694144</v>
      </c>
      <c r="BH110" s="361">
        <v>23032000</v>
      </c>
      <c r="BI110" s="361">
        <v>562151656</v>
      </c>
      <c r="BJ110" s="361">
        <v>517542488</v>
      </c>
      <c r="BK110" s="361">
        <v>562151656</v>
      </c>
      <c r="BL110" s="362">
        <v>0</v>
      </c>
      <c r="BM110" s="361" t="s">
        <v>612</v>
      </c>
      <c r="BN110" s="362" t="s">
        <v>463</v>
      </c>
      <c r="BO110" s="362" t="s">
        <v>463</v>
      </c>
    </row>
    <row r="111" spans="1:67" s="376" customFormat="1" x14ac:dyDescent="0.25">
      <c r="A111" s="376" t="str">
        <f>+B111&amp;"-"&amp;C111&amp;"-"&amp;D111&amp;"-"&amp;E111&amp;"-"&amp;F111&amp;"-"&amp;G111&amp;"-"&amp;AV111</f>
        <v>A-2-0-4-10-1-10</v>
      </c>
      <c r="B111" s="377" t="str">
        <f t="shared" si="14"/>
        <v>A</v>
      </c>
      <c r="C111" s="377" t="str">
        <f t="shared" si="15"/>
        <v>2</v>
      </c>
      <c r="D111" s="377" t="str">
        <f t="shared" si="16"/>
        <v>0</v>
      </c>
      <c r="E111" s="377" t="str">
        <f t="shared" si="17"/>
        <v>4</v>
      </c>
      <c r="F111" s="377" t="str">
        <f t="shared" si="18"/>
        <v>10</v>
      </c>
      <c r="G111" s="377" t="str">
        <f t="shared" si="19"/>
        <v>1</v>
      </c>
      <c r="H111" s="377"/>
      <c r="I111" s="377"/>
      <c r="J111" s="377"/>
      <c r="K111" s="377"/>
      <c r="M111" s="390"/>
      <c r="N111" s="1232" t="s">
        <v>34</v>
      </c>
      <c r="O111" s="1233"/>
      <c r="P111" s="1232" t="s">
        <v>314</v>
      </c>
      <c r="Q111" s="1233"/>
      <c r="R111" s="1232" t="s">
        <v>312</v>
      </c>
      <c r="S111" s="1233"/>
      <c r="T111" s="1232" t="s">
        <v>315</v>
      </c>
      <c r="U111" s="1233"/>
      <c r="V111" s="1232" t="s">
        <v>85</v>
      </c>
      <c r="W111" s="1233"/>
      <c r="X111" s="1233"/>
      <c r="Y111" s="1232" t="s">
        <v>311</v>
      </c>
      <c r="Z111" s="1233"/>
      <c r="AA111" s="1233"/>
      <c r="AB111" s="1232"/>
      <c r="AC111" s="1233"/>
      <c r="AD111" s="1232"/>
      <c r="AE111" s="1233"/>
      <c r="AF111" s="1235" t="s">
        <v>441</v>
      </c>
      <c r="AG111" s="1233"/>
      <c r="AH111" s="1233"/>
      <c r="AI111" s="1233"/>
      <c r="AJ111" s="1233"/>
      <c r="AK111" s="1233"/>
      <c r="AL111" s="1233"/>
      <c r="AM111" s="1233"/>
      <c r="AN111" s="1232" t="s">
        <v>305</v>
      </c>
      <c r="AO111" s="1233"/>
      <c r="AP111" s="1233"/>
      <c r="AQ111" s="1233"/>
      <c r="AR111" s="1233"/>
      <c r="AS111" s="1232" t="s">
        <v>306</v>
      </c>
      <c r="AT111" s="1233"/>
      <c r="AU111" s="1233"/>
      <c r="AV111" s="378" t="s">
        <v>85</v>
      </c>
      <c r="AW111" s="1234" t="s">
        <v>307</v>
      </c>
      <c r="AX111" s="1233"/>
      <c r="AY111" s="1233"/>
      <c r="AZ111" s="1233"/>
      <c r="BA111" s="1233"/>
      <c r="BB111" s="1233"/>
      <c r="BC111" s="379">
        <v>100000000</v>
      </c>
      <c r="BD111" s="379">
        <v>95200000</v>
      </c>
      <c r="BE111" s="379">
        <v>4800000</v>
      </c>
      <c r="BF111" s="380">
        <v>0</v>
      </c>
      <c r="BG111" s="379">
        <v>72168000</v>
      </c>
      <c r="BH111" s="379">
        <v>23032000</v>
      </c>
      <c r="BI111" s="380">
        <v>0</v>
      </c>
      <c r="BJ111" s="379">
        <v>72168000</v>
      </c>
      <c r="BK111" s="380">
        <v>0</v>
      </c>
      <c r="BL111" s="380">
        <v>0</v>
      </c>
      <c r="BM111" s="379" t="s">
        <v>463</v>
      </c>
      <c r="BN111" s="380" t="s">
        <v>463</v>
      </c>
      <c r="BO111" s="379" t="s">
        <v>463</v>
      </c>
    </row>
    <row r="112" spans="1:67" s="376" customFormat="1" x14ac:dyDescent="0.25">
      <c r="A112" s="376" t="str">
        <f>+B112&amp;"-"&amp;C112&amp;"-"&amp;D112&amp;"-"&amp;E112&amp;"-"&amp;F112&amp;"-"&amp;G112&amp;"-"&amp;AV112</f>
        <v>A-2-0-4-10-2-10</v>
      </c>
      <c r="B112" s="377" t="str">
        <f t="shared" si="14"/>
        <v>A</v>
      </c>
      <c r="C112" s="377" t="str">
        <f t="shared" si="15"/>
        <v>2</v>
      </c>
      <c r="D112" s="377" t="str">
        <f t="shared" si="16"/>
        <v>0</v>
      </c>
      <c r="E112" s="377" t="str">
        <f t="shared" si="17"/>
        <v>4</v>
      </c>
      <c r="F112" s="377" t="str">
        <f t="shared" si="18"/>
        <v>10</v>
      </c>
      <c r="G112" s="377" t="str">
        <f t="shared" si="19"/>
        <v>2</v>
      </c>
      <c r="H112" s="377"/>
      <c r="I112" s="377"/>
      <c r="J112" s="377"/>
      <c r="K112" s="377"/>
      <c r="M112" s="390"/>
      <c r="N112" s="1232" t="s">
        <v>34</v>
      </c>
      <c r="O112" s="1233"/>
      <c r="P112" s="1232" t="s">
        <v>314</v>
      </c>
      <c r="Q112" s="1233"/>
      <c r="R112" s="1232" t="s">
        <v>312</v>
      </c>
      <c r="S112" s="1233"/>
      <c r="T112" s="1232" t="s">
        <v>315</v>
      </c>
      <c r="U112" s="1233"/>
      <c r="V112" s="1232" t="s">
        <v>85</v>
      </c>
      <c r="W112" s="1233"/>
      <c r="X112" s="1233"/>
      <c r="Y112" s="1232" t="s">
        <v>314</v>
      </c>
      <c r="Z112" s="1233"/>
      <c r="AA112" s="1233"/>
      <c r="AB112" s="1232"/>
      <c r="AC112" s="1233"/>
      <c r="AD112" s="1232"/>
      <c r="AE112" s="1233"/>
      <c r="AF112" s="1235" t="s">
        <v>102</v>
      </c>
      <c r="AG112" s="1233"/>
      <c r="AH112" s="1233"/>
      <c r="AI112" s="1233"/>
      <c r="AJ112" s="1233"/>
      <c r="AK112" s="1233"/>
      <c r="AL112" s="1233"/>
      <c r="AM112" s="1233"/>
      <c r="AN112" s="1232" t="s">
        <v>305</v>
      </c>
      <c r="AO112" s="1233"/>
      <c r="AP112" s="1233"/>
      <c r="AQ112" s="1233"/>
      <c r="AR112" s="1233"/>
      <c r="AS112" s="1232" t="s">
        <v>306</v>
      </c>
      <c r="AT112" s="1233"/>
      <c r="AU112" s="1233"/>
      <c r="AV112" s="378" t="s">
        <v>85</v>
      </c>
      <c r="AW112" s="1234" t="s">
        <v>307</v>
      </c>
      <c r="AX112" s="1233"/>
      <c r="AY112" s="1233"/>
      <c r="AZ112" s="1233"/>
      <c r="BA112" s="1233"/>
      <c r="BB112" s="1233"/>
      <c r="BC112" s="379">
        <v>1015139548</v>
      </c>
      <c r="BD112" s="379">
        <v>1007526144</v>
      </c>
      <c r="BE112" s="379">
        <v>7613404</v>
      </c>
      <c r="BF112" s="380">
        <v>0</v>
      </c>
      <c r="BG112" s="379">
        <v>1007526144</v>
      </c>
      <c r="BH112" s="380">
        <v>0</v>
      </c>
      <c r="BI112" s="379">
        <v>562151656</v>
      </c>
      <c r="BJ112" s="379">
        <v>445374488</v>
      </c>
      <c r="BK112" s="379">
        <v>562151656</v>
      </c>
      <c r="BL112" s="380">
        <v>0</v>
      </c>
      <c r="BM112" s="379" t="s">
        <v>612</v>
      </c>
      <c r="BN112" s="380" t="s">
        <v>463</v>
      </c>
      <c r="BO112" s="379" t="s">
        <v>463</v>
      </c>
    </row>
    <row r="113" spans="1:67" s="367" customFormat="1" ht="14.45" customHeight="1" x14ac:dyDescent="0.25">
      <c r="B113" s="370" t="str">
        <f t="shared" si="14"/>
        <v>A</v>
      </c>
      <c r="C113" s="370" t="str">
        <f t="shared" si="15"/>
        <v>2</v>
      </c>
      <c r="D113" s="370" t="str">
        <f t="shared" si="16"/>
        <v>0</v>
      </c>
      <c r="E113" s="370" t="str">
        <f t="shared" si="17"/>
        <v>4</v>
      </c>
      <c r="F113" s="370" t="str">
        <f t="shared" si="18"/>
        <v>11</v>
      </c>
      <c r="G113" s="370">
        <f t="shared" si="19"/>
        <v>0</v>
      </c>
      <c r="H113" s="370"/>
      <c r="I113" s="370"/>
      <c r="J113" s="370"/>
      <c r="K113" s="370"/>
      <c r="M113" s="389"/>
      <c r="N113" s="1089" t="s">
        <v>34</v>
      </c>
      <c r="O113" s="1120"/>
      <c r="P113" s="1089" t="s">
        <v>314</v>
      </c>
      <c r="Q113" s="1120"/>
      <c r="R113" s="1089" t="s">
        <v>312</v>
      </c>
      <c r="S113" s="1120"/>
      <c r="T113" s="1089" t="s">
        <v>315</v>
      </c>
      <c r="U113" s="1120"/>
      <c r="V113" s="1089" t="s">
        <v>100</v>
      </c>
      <c r="W113" s="1120"/>
      <c r="X113" s="1120"/>
      <c r="Y113" s="1089"/>
      <c r="Z113" s="1120"/>
      <c r="AA113" s="1120"/>
      <c r="AB113" s="1089"/>
      <c r="AC113" s="1120"/>
      <c r="AD113" s="1089"/>
      <c r="AE113" s="1120"/>
      <c r="AF113" s="1096" t="s">
        <v>259</v>
      </c>
      <c r="AG113" s="1120"/>
      <c r="AH113" s="1120"/>
      <c r="AI113" s="1120"/>
      <c r="AJ113" s="1120"/>
      <c r="AK113" s="1120"/>
      <c r="AL113" s="1120"/>
      <c r="AM113" s="1120"/>
      <c r="AN113" s="1089" t="s">
        <v>305</v>
      </c>
      <c r="AO113" s="1120"/>
      <c r="AP113" s="1120"/>
      <c r="AQ113" s="1120"/>
      <c r="AR113" s="1120"/>
      <c r="AS113" s="1089" t="s">
        <v>306</v>
      </c>
      <c r="AT113" s="1120"/>
      <c r="AU113" s="1120"/>
      <c r="AV113" s="360" t="s">
        <v>85</v>
      </c>
      <c r="AW113" s="1090" t="s">
        <v>307</v>
      </c>
      <c r="AX113" s="1120"/>
      <c r="AY113" s="1120"/>
      <c r="AZ113" s="1120"/>
      <c r="BA113" s="1120"/>
      <c r="BB113" s="1120"/>
      <c r="BC113" s="361">
        <v>298000000</v>
      </c>
      <c r="BD113" s="361">
        <v>298000000</v>
      </c>
      <c r="BE113" s="362">
        <v>0</v>
      </c>
      <c r="BF113" s="362">
        <v>0</v>
      </c>
      <c r="BG113" s="361">
        <v>235857604</v>
      </c>
      <c r="BH113" s="361">
        <v>62142396</v>
      </c>
      <c r="BI113" s="361">
        <v>219889285</v>
      </c>
      <c r="BJ113" s="361">
        <v>15968319</v>
      </c>
      <c r="BK113" s="361">
        <v>219889285</v>
      </c>
      <c r="BL113" s="362">
        <v>0</v>
      </c>
      <c r="BM113" s="361" t="s">
        <v>613</v>
      </c>
      <c r="BN113" s="362" t="s">
        <v>463</v>
      </c>
      <c r="BO113" s="362" t="s">
        <v>614</v>
      </c>
    </row>
    <row r="114" spans="1:67" s="376" customFormat="1" x14ac:dyDescent="0.25">
      <c r="A114" s="376" t="str">
        <f>+B114&amp;"-"&amp;C114&amp;"-"&amp;D114&amp;"-"&amp;E114&amp;"-"&amp;F114&amp;"-"&amp;G114&amp;"-"&amp;AV114</f>
        <v>A-2-0-4-11-1-10</v>
      </c>
      <c r="B114" s="377" t="str">
        <f t="shared" si="14"/>
        <v>A</v>
      </c>
      <c r="C114" s="377" t="str">
        <f t="shared" si="15"/>
        <v>2</v>
      </c>
      <c r="D114" s="377" t="str">
        <f t="shared" si="16"/>
        <v>0</v>
      </c>
      <c r="E114" s="377" t="str">
        <f t="shared" si="17"/>
        <v>4</v>
      </c>
      <c r="F114" s="377" t="str">
        <f t="shared" si="18"/>
        <v>11</v>
      </c>
      <c r="G114" s="377" t="str">
        <f t="shared" si="19"/>
        <v>1</v>
      </c>
      <c r="H114" s="377"/>
      <c r="I114" s="377"/>
      <c r="J114" s="377"/>
      <c r="K114" s="377"/>
      <c r="M114" s="390"/>
      <c r="N114" s="1232" t="s">
        <v>34</v>
      </c>
      <c r="O114" s="1233"/>
      <c r="P114" s="1232" t="s">
        <v>314</v>
      </c>
      <c r="Q114" s="1233"/>
      <c r="R114" s="1232" t="s">
        <v>312</v>
      </c>
      <c r="S114" s="1233"/>
      <c r="T114" s="1232" t="s">
        <v>315</v>
      </c>
      <c r="U114" s="1233"/>
      <c r="V114" s="1232" t="s">
        <v>100</v>
      </c>
      <c r="W114" s="1233"/>
      <c r="X114" s="1233"/>
      <c r="Y114" s="1232" t="s">
        <v>311</v>
      </c>
      <c r="Z114" s="1233"/>
      <c r="AA114" s="1233"/>
      <c r="AB114" s="1232"/>
      <c r="AC114" s="1233"/>
      <c r="AD114" s="1232"/>
      <c r="AE114" s="1233"/>
      <c r="AF114" s="1235" t="s">
        <v>103</v>
      </c>
      <c r="AG114" s="1233"/>
      <c r="AH114" s="1233"/>
      <c r="AI114" s="1233"/>
      <c r="AJ114" s="1233"/>
      <c r="AK114" s="1233"/>
      <c r="AL114" s="1233"/>
      <c r="AM114" s="1233"/>
      <c r="AN114" s="1232" t="s">
        <v>305</v>
      </c>
      <c r="AO114" s="1233"/>
      <c r="AP114" s="1233"/>
      <c r="AQ114" s="1233"/>
      <c r="AR114" s="1233"/>
      <c r="AS114" s="1232" t="s">
        <v>306</v>
      </c>
      <c r="AT114" s="1233"/>
      <c r="AU114" s="1233"/>
      <c r="AV114" s="378" t="s">
        <v>85</v>
      </c>
      <c r="AW114" s="1234" t="s">
        <v>307</v>
      </c>
      <c r="AX114" s="1233"/>
      <c r="AY114" s="1233"/>
      <c r="AZ114" s="1233"/>
      <c r="BA114" s="1233"/>
      <c r="BB114" s="1233"/>
      <c r="BC114" s="379">
        <v>110000000</v>
      </c>
      <c r="BD114" s="379">
        <v>110000000</v>
      </c>
      <c r="BE114" s="380">
        <v>0</v>
      </c>
      <c r="BF114" s="380">
        <v>0</v>
      </c>
      <c r="BG114" s="379">
        <v>87714461</v>
      </c>
      <c r="BH114" s="379">
        <v>22285539</v>
      </c>
      <c r="BI114" s="379">
        <v>72009720</v>
      </c>
      <c r="BJ114" s="379">
        <v>15704741</v>
      </c>
      <c r="BK114" s="379">
        <v>72009720</v>
      </c>
      <c r="BL114" s="380">
        <v>0</v>
      </c>
      <c r="BM114" s="379" t="s">
        <v>615</v>
      </c>
      <c r="BN114" s="380" t="s">
        <v>463</v>
      </c>
      <c r="BO114" s="379" t="s">
        <v>463</v>
      </c>
    </row>
    <row r="115" spans="1:67" s="376" customFormat="1" x14ac:dyDescent="0.25">
      <c r="A115" s="376" t="str">
        <f>+B115&amp;"-"&amp;C115&amp;"-"&amp;D115&amp;"-"&amp;E115&amp;"-"&amp;F115&amp;"-"&amp;G115&amp;"-"&amp;AV115</f>
        <v>A-2-0-4-11-2-10</v>
      </c>
      <c r="B115" s="377" t="str">
        <f t="shared" si="14"/>
        <v>A</v>
      </c>
      <c r="C115" s="377" t="str">
        <f t="shared" si="15"/>
        <v>2</v>
      </c>
      <c r="D115" s="377" t="str">
        <f t="shared" si="16"/>
        <v>0</v>
      </c>
      <c r="E115" s="377" t="str">
        <f t="shared" si="17"/>
        <v>4</v>
      </c>
      <c r="F115" s="377" t="str">
        <f t="shared" si="18"/>
        <v>11</v>
      </c>
      <c r="G115" s="377" t="str">
        <f t="shared" si="19"/>
        <v>2</v>
      </c>
      <c r="H115" s="377"/>
      <c r="I115" s="377"/>
      <c r="J115" s="377"/>
      <c r="K115" s="377"/>
      <c r="M115" s="390"/>
      <c r="N115" s="1232" t="s">
        <v>34</v>
      </c>
      <c r="O115" s="1233"/>
      <c r="P115" s="1232" t="s">
        <v>314</v>
      </c>
      <c r="Q115" s="1233"/>
      <c r="R115" s="1232" t="s">
        <v>312</v>
      </c>
      <c r="S115" s="1233"/>
      <c r="T115" s="1232" t="s">
        <v>315</v>
      </c>
      <c r="U115" s="1233"/>
      <c r="V115" s="1232" t="s">
        <v>100</v>
      </c>
      <c r="W115" s="1233"/>
      <c r="X115" s="1233"/>
      <c r="Y115" s="1232" t="s">
        <v>314</v>
      </c>
      <c r="Z115" s="1233"/>
      <c r="AA115" s="1233"/>
      <c r="AB115" s="1232"/>
      <c r="AC115" s="1233"/>
      <c r="AD115" s="1232"/>
      <c r="AE115" s="1233"/>
      <c r="AF115" s="1235" t="s">
        <v>104</v>
      </c>
      <c r="AG115" s="1233"/>
      <c r="AH115" s="1233"/>
      <c r="AI115" s="1233"/>
      <c r="AJ115" s="1233"/>
      <c r="AK115" s="1233"/>
      <c r="AL115" s="1233"/>
      <c r="AM115" s="1233"/>
      <c r="AN115" s="1232" t="s">
        <v>305</v>
      </c>
      <c r="AO115" s="1233"/>
      <c r="AP115" s="1233"/>
      <c r="AQ115" s="1233"/>
      <c r="AR115" s="1233"/>
      <c r="AS115" s="1232" t="s">
        <v>306</v>
      </c>
      <c r="AT115" s="1233"/>
      <c r="AU115" s="1233"/>
      <c r="AV115" s="378" t="s">
        <v>85</v>
      </c>
      <c r="AW115" s="1234" t="s">
        <v>307</v>
      </c>
      <c r="AX115" s="1233"/>
      <c r="AY115" s="1233"/>
      <c r="AZ115" s="1233"/>
      <c r="BA115" s="1233"/>
      <c r="BB115" s="1233"/>
      <c r="BC115" s="379">
        <v>188000000</v>
      </c>
      <c r="BD115" s="379">
        <v>188000000</v>
      </c>
      <c r="BE115" s="380">
        <v>0</v>
      </c>
      <c r="BF115" s="380">
        <v>0</v>
      </c>
      <c r="BG115" s="379">
        <v>148143143</v>
      </c>
      <c r="BH115" s="379">
        <v>39856857</v>
      </c>
      <c r="BI115" s="379">
        <v>147879565</v>
      </c>
      <c r="BJ115" s="379">
        <v>263578</v>
      </c>
      <c r="BK115" s="379">
        <v>147879565</v>
      </c>
      <c r="BL115" s="380">
        <v>0</v>
      </c>
      <c r="BM115" s="379" t="s">
        <v>616</v>
      </c>
      <c r="BN115" s="380" t="s">
        <v>463</v>
      </c>
      <c r="BO115" s="379" t="s">
        <v>614</v>
      </c>
    </row>
    <row r="116" spans="1:67" s="376" customFormat="1" x14ac:dyDescent="0.25">
      <c r="A116" s="376" t="str">
        <f>+B116&amp;"-"&amp;C116&amp;"-"&amp;D116&amp;"-"&amp;E116&amp;"-"&amp;F116&amp;"-"&amp;G116&amp;"-"&amp;AV116</f>
        <v>A-2-0-4-14-0-10</v>
      </c>
      <c r="B116" s="377" t="str">
        <f t="shared" si="14"/>
        <v>A</v>
      </c>
      <c r="C116" s="377" t="str">
        <f t="shared" si="15"/>
        <v>2</v>
      </c>
      <c r="D116" s="377" t="str">
        <f t="shared" si="16"/>
        <v>0</v>
      </c>
      <c r="E116" s="377" t="str">
        <f t="shared" si="17"/>
        <v>4</v>
      </c>
      <c r="F116" s="377" t="str">
        <f t="shared" si="18"/>
        <v>14</v>
      </c>
      <c r="G116" s="377">
        <f t="shared" si="19"/>
        <v>0</v>
      </c>
      <c r="H116" s="377"/>
      <c r="I116" s="377"/>
      <c r="J116" s="377"/>
      <c r="K116" s="377"/>
      <c r="M116" s="390"/>
      <c r="N116" s="1232" t="s">
        <v>34</v>
      </c>
      <c r="O116" s="1233"/>
      <c r="P116" s="1232" t="s">
        <v>314</v>
      </c>
      <c r="Q116" s="1233"/>
      <c r="R116" s="1232" t="s">
        <v>312</v>
      </c>
      <c r="S116" s="1233"/>
      <c r="T116" s="1232" t="s">
        <v>315</v>
      </c>
      <c r="U116" s="1233"/>
      <c r="V116" s="1232" t="s">
        <v>317</v>
      </c>
      <c r="W116" s="1233"/>
      <c r="X116" s="1233"/>
      <c r="Y116" s="1232"/>
      <c r="Z116" s="1233"/>
      <c r="AA116" s="1233"/>
      <c r="AB116" s="1232"/>
      <c r="AC116" s="1233"/>
      <c r="AD116" s="1232"/>
      <c r="AE116" s="1233"/>
      <c r="AF116" s="1235" t="s">
        <v>442</v>
      </c>
      <c r="AG116" s="1233"/>
      <c r="AH116" s="1233"/>
      <c r="AI116" s="1233"/>
      <c r="AJ116" s="1233"/>
      <c r="AK116" s="1233"/>
      <c r="AL116" s="1233"/>
      <c r="AM116" s="1233"/>
      <c r="AN116" s="1232" t="s">
        <v>305</v>
      </c>
      <c r="AO116" s="1233"/>
      <c r="AP116" s="1233"/>
      <c r="AQ116" s="1233"/>
      <c r="AR116" s="1233"/>
      <c r="AS116" s="1232" t="s">
        <v>306</v>
      </c>
      <c r="AT116" s="1233"/>
      <c r="AU116" s="1233"/>
      <c r="AV116" s="378" t="s">
        <v>85</v>
      </c>
      <c r="AW116" s="1234" t="s">
        <v>307</v>
      </c>
      <c r="AX116" s="1233"/>
      <c r="AY116" s="1233"/>
      <c r="AZ116" s="1233"/>
      <c r="BA116" s="1233"/>
      <c r="BB116" s="1233"/>
      <c r="BC116" s="379">
        <v>2500000</v>
      </c>
      <c r="BD116" s="379">
        <v>831230</v>
      </c>
      <c r="BE116" s="379">
        <v>1668770</v>
      </c>
      <c r="BF116" s="380">
        <v>0</v>
      </c>
      <c r="BG116" s="379">
        <v>831230</v>
      </c>
      <c r="BH116" s="380">
        <v>0</v>
      </c>
      <c r="BI116" s="379">
        <v>831230</v>
      </c>
      <c r="BJ116" s="380">
        <v>0</v>
      </c>
      <c r="BK116" s="379">
        <v>831230</v>
      </c>
      <c r="BL116" s="380">
        <v>0</v>
      </c>
      <c r="BM116" s="379" t="s">
        <v>617</v>
      </c>
      <c r="BN116" s="380" t="s">
        <v>463</v>
      </c>
      <c r="BO116" s="379" t="s">
        <v>463</v>
      </c>
    </row>
    <row r="117" spans="1:67" s="367" customFormat="1" ht="14.45" customHeight="1" x14ac:dyDescent="0.25">
      <c r="B117" s="370" t="str">
        <f t="shared" si="14"/>
        <v>A</v>
      </c>
      <c r="C117" s="370" t="str">
        <f t="shared" si="15"/>
        <v>2</v>
      </c>
      <c r="D117" s="370" t="str">
        <f t="shared" si="16"/>
        <v>0</v>
      </c>
      <c r="E117" s="370" t="str">
        <f t="shared" si="17"/>
        <v>4</v>
      </c>
      <c r="F117" s="370" t="str">
        <f t="shared" si="18"/>
        <v>21</v>
      </c>
      <c r="G117" s="370">
        <f t="shared" si="19"/>
        <v>0</v>
      </c>
      <c r="H117" s="370"/>
      <c r="I117" s="370"/>
      <c r="J117" s="370"/>
      <c r="K117" s="370"/>
      <c r="M117" s="389"/>
      <c r="N117" s="1089" t="s">
        <v>34</v>
      </c>
      <c r="O117" s="1120"/>
      <c r="P117" s="1089" t="s">
        <v>314</v>
      </c>
      <c r="Q117" s="1120"/>
      <c r="R117" s="1089" t="s">
        <v>312</v>
      </c>
      <c r="S117" s="1120"/>
      <c r="T117" s="1089" t="s">
        <v>315</v>
      </c>
      <c r="U117" s="1120"/>
      <c r="V117" s="1089" t="s">
        <v>333</v>
      </c>
      <c r="W117" s="1120"/>
      <c r="X117" s="1120"/>
      <c r="Y117" s="1089"/>
      <c r="Z117" s="1120"/>
      <c r="AA117" s="1120"/>
      <c r="AB117" s="1089"/>
      <c r="AC117" s="1120"/>
      <c r="AD117" s="1089"/>
      <c r="AE117" s="1120"/>
      <c r="AF117" s="1096" t="s">
        <v>338</v>
      </c>
      <c r="AG117" s="1120"/>
      <c r="AH117" s="1120"/>
      <c r="AI117" s="1120"/>
      <c r="AJ117" s="1120"/>
      <c r="AK117" s="1120"/>
      <c r="AL117" s="1120"/>
      <c r="AM117" s="1120"/>
      <c r="AN117" s="1089" t="s">
        <v>305</v>
      </c>
      <c r="AO117" s="1120"/>
      <c r="AP117" s="1120"/>
      <c r="AQ117" s="1120"/>
      <c r="AR117" s="1120"/>
      <c r="AS117" s="1089" t="s">
        <v>306</v>
      </c>
      <c r="AT117" s="1120"/>
      <c r="AU117" s="1120"/>
      <c r="AV117" s="360" t="s">
        <v>85</v>
      </c>
      <c r="AW117" s="1090" t="s">
        <v>307</v>
      </c>
      <c r="AX117" s="1120"/>
      <c r="AY117" s="1120"/>
      <c r="AZ117" s="1120"/>
      <c r="BA117" s="1120"/>
      <c r="BB117" s="1120"/>
      <c r="BC117" s="361">
        <v>88570000</v>
      </c>
      <c r="BD117" s="361">
        <v>66320000</v>
      </c>
      <c r="BE117" s="361">
        <v>22250000</v>
      </c>
      <c r="BF117" s="362">
        <v>0</v>
      </c>
      <c r="BG117" s="361">
        <v>66320000</v>
      </c>
      <c r="BH117" s="362">
        <v>0</v>
      </c>
      <c r="BI117" s="361">
        <v>66320000</v>
      </c>
      <c r="BJ117" s="362">
        <v>0</v>
      </c>
      <c r="BK117" s="361">
        <v>66320000</v>
      </c>
      <c r="BL117" s="362">
        <v>0</v>
      </c>
      <c r="BM117" s="361" t="s">
        <v>618</v>
      </c>
      <c r="BN117" s="362" t="s">
        <v>463</v>
      </c>
      <c r="BO117" s="362" t="s">
        <v>463</v>
      </c>
    </row>
    <row r="118" spans="1:67" s="376" customFormat="1" x14ac:dyDescent="0.25">
      <c r="A118" s="376" t="str">
        <f>+B118&amp;"-"&amp;C118&amp;"-"&amp;D118&amp;"-"&amp;E118&amp;"-"&amp;F118&amp;"-"&amp;G118&amp;"-"&amp;AV118</f>
        <v>A-2-0-4-21-1-10</v>
      </c>
      <c r="B118" s="377" t="str">
        <f t="shared" si="14"/>
        <v>A</v>
      </c>
      <c r="C118" s="377" t="str">
        <f t="shared" si="15"/>
        <v>2</v>
      </c>
      <c r="D118" s="377" t="str">
        <f t="shared" si="16"/>
        <v>0</v>
      </c>
      <c r="E118" s="377" t="str">
        <f t="shared" si="17"/>
        <v>4</v>
      </c>
      <c r="F118" s="377" t="str">
        <f t="shared" si="18"/>
        <v>21</v>
      </c>
      <c r="G118" s="377" t="str">
        <f t="shared" si="19"/>
        <v>1</v>
      </c>
      <c r="H118" s="377"/>
      <c r="I118" s="377"/>
      <c r="J118" s="377"/>
      <c r="K118" s="377"/>
      <c r="M118" s="390"/>
      <c r="N118" s="1232" t="s">
        <v>34</v>
      </c>
      <c r="O118" s="1233"/>
      <c r="P118" s="1232" t="s">
        <v>314</v>
      </c>
      <c r="Q118" s="1233"/>
      <c r="R118" s="1232" t="s">
        <v>312</v>
      </c>
      <c r="S118" s="1233"/>
      <c r="T118" s="1232" t="s">
        <v>315</v>
      </c>
      <c r="U118" s="1233"/>
      <c r="V118" s="1232" t="s">
        <v>333</v>
      </c>
      <c r="W118" s="1233"/>
      <c r="X118" s="1233"/>
      <c r="Y118" s="1232" t="s">
        <v>311</v>
      </c>
      <c r="Z118" s="1233"/>
      <c r="AA118" s="1233"/>
      <c r="AB118" s="1232"/>
      <c r="AC118" s="1233"/>
      <c r="AD118" s="1232"/>
      <c r="AE118" s="1233"/>
      <c r="AF118" s="1235" t="s">
        <v>105</v>
      </c>
      <c r="AG118" s="1233"/>
      <c r="AH118" s="1233"/>
      <c r="AI118" s="1233"/>
      <c r="AJ118" s="1233"/>
      <c r="AK118" s="1233"/>
      <c r="AL118" s="1233"/>
      <c r="AM118" s="1233"/>
      <c r="AN118" s="1232" t="s">
        <v>305</v>
      </c>
      <c r="AO118" s="1233"/>
      <c r="AP118" s="1233"/>
      <c r="AQ118" s="1233"/>
      <c r="AR118" s="1233"/>
      <c r="AS118" s="1232" t="s">
        <v>306</v>
      </c>
      <c r="AT118" s="1233"/>
      <c r="AU118" s="1233"/>
      <c r="AV118" s="378" t="s">
        <v>85</v>
      </c>
      <c r="AW118" s="1234" t="s">
        <v>307</v>
      </c>
      <c r="AX118" s="1233"/>
      <c r="AY118" s="1233"/>
      <c r="AZ118" s="1233"/>
      <c r="BA118" s="1233"/>
      <c r="BB118" s="1233"/>
      <c r="BC118" s="379">
        <v>13500000</v>
      </c>
      <c r="BD118" s="379">
        <v>250000</v>
      </c>
      <c r="BE118" s="379">
        <v>13250000</v>
      </c>
      <c r="BF118" s="380">
        <v>0</v>
      </c>
      <c r="BG118" s="379">
        <v>250000</v>
      </c>
      <c r="BH118" s="380">
        <v>0</v>
      </c>
      <c r="BI118" s="379">
        <v>250000</v>
      </c>
      <c r="BJ118" s="380">
        <v>0</v>
      </c>
      <c r="BK118" s="379">
        <v>250000</v>
      </c>
      <c r="BL118" s="380">
        <v>0</v>
      </c>
      <c r="BM118" s="379" t="s">
        <v>619</v>
      </c>
      <c r="BN118" s="380" t="s">
        <v>463</v>
      </c>
      <c r="BO118" s="379" t="s">
        <v>463</v>
      </c>
    </row>
    <row r="119" spans="1:67" s="376" customFormat="1" x14ac:dyDescent="0.25">
      <c r="A119" s="376" t="str">
        <f>+B119&amp;"-"&amp;C119&amp;"-"&amp;D119&amp;"-"&amp;E119&amp;"-"&amp;F119&amp;"-"&amp;G119&amp;"-"&amp;AV119</f>
        <v>A-2-0-4-21-4-10</v>
      </c>
      <c r="B119" s="377" t="str">
        <f t="shared" si="14"/>
        <v>A</v>
      </c>
      <c r="C119" s="377" t="str">
        <f t="shared" si="15"/>
        <v>2</v>
      </c>
      <c r="D119" s="377" t="str">
        <f t="shared" si="16"/>
        <v>0</v>
      </c>
      <c r="E119" s="377" t="str">
        <f t="shared" si="17"/>
        <v>4</v>
      </c>
      <c r="F119" s="377" t="str">
        <f t="shared" si="18"/>
        <v>21</v>
      </c>
      <c r="G119" s="377" t="str">
        <f t="shared" si="19"/>
        <v>4</v>
      </c>
      <c r="H119" s="377"/>
      <c r="I119" s="377"/>
      <c r="J119" s="377"/>
      <c r="K119" s="377"/>
      <c r="M119" s="390"/>
      <c r="N119" s="1232" t="s">
        <v>34</v>
      </c>
      <c r="O119" s="1233"/>
      <c r="P119" s="1232" t="s">
        <v>314</v>
      </c>
      <c r="Q119" s="1233"/>
      <c r="R119" s="1232" t="s">
        <v>312</v>
      </c>
      <c r="S119" s="1233"/>
      <c r="T119" s="1232" t="s">
        <v>315</v>
      </c>
      <c r="U119" s="1233"/>
      <c r="V119" s="1232" t="s">
        <v>333</v>
      </c>
      <c r="W119" s="1233"/>
      <c r="X119" s="1233"/>
      <c r="Y119" s="1232" t="s">
        <v>315</v>
      </c>
      <c r="Z119" s="1233"/>
      <c r="AA119" s="1233"/>
      <c r="AB119" s="1232"/>
      <c r="AC119" s="1233"/>
      <c r="AD119" s="1232"/>
      <c r="AE119" s="1233"/>
      <c r="AF119" s="1235" t="s">
        <v>106</v>
      </c>
      <c r="AG119" s="1233"/>
      <c r="AH119" s="1233"/>
      <c r="AI119" s="1233"/>
      <c r="AJ119" s="1233"/>
      <c r="AK119" s="1233"/>
      <c r="AL119" s="1233"/>
      <c r="AM119" s="1233"/>
      <c r="AN119" s="1232" t="s">
        <v>305</v>
      </c>
      <c r="AO119" s="1233"/>
      <c r="AP119" s="1233"/>
      <c r="AQ119" s="1233"/>
      <c r="AR119" s="1233"/>
      <c r="AS119" s="1232" t="s">
        <v>306</v>
      </c>
      <c r="AT119" s="1233"/>
      <c r="AU119" s="1233"/>
      <c r="AV119" s="378" t="s">
        <v>85</v>
      </c>
      <c r="AW119" s="1234" t="s">
        <v>307</v>
      </c>
      <c r="AX119" s="1233"/>
      <c r="AY119" s="1233"/>
      <c r="AZ119" s="1233"/>
      <c r="BA119" s="1233"/>
      <c r="BB119" s="1233"/>
      <c r="BC119" s="379">
        <v>4000000</v>
      </c>
      <c r="BD119" s="380">
        <v>0</v>
      </c>
      <c r="BE119" s="379">
        <v>4000000</v>
      </c>
      <c r="BF119" s="380">
        <v>0</v>
      </c>
      <c r="BG119" s="380">
        <v>0</v>
      </c>
      <c r="BH119" s="380">
        <v>0</v>
      </c>
      <c r="BI119" s="380">
        <v>0</v>
      </c>
      <c r="BJ119" s="380">
        <v>0</v>
      </c>
      <c r="BK119" s="380">
        <v>0</v>
      </c>
      <c r="BL119" s="380">
        <v>0</v>
      </c>
      <c r="BM119" s="379" t="s">
        <v>463</v>
      </c>
      <c r="BN119" s="380" t="s">
        <v>463</v>
      </c>
      <c r="BO119" s="379" t="s">
        <v>463</v>
      </c>
    </row>
    <row r="120" spans="1:67" s="376" customFormat="1" x14ac:dyDescent="0.25">
      <c r="A120" s="376" t="str">
        <f>+B120&amp;"-"&amp;C120&amp;"-"&amp;D120&amp;"-"&amp;E120&amp;"-"&amp;F120&amp;"-"&amp;G120&amp;"-"&amp;AV120</f>
        <v>A-2-0-4-21-5-10</v>
      </c>
      <c r="B120" s="377" t="str">
        <f t="shared" si="14"/>
        <v>A</v>
      </c>
      <c r="C120" s="377" t="str">
        <f t="shared" si="15"/>
        <v>2</v>
      </c>
      <c r="D120" s="377" t="str">
        <f t="shared" si="16"/>
        <v>0</v>
      </c>
      <c r="E120" s="377" t="str">
        <f t="shared" si="17"/>
        <v>4</v>
      </c>
      <c r="F120" s="377" t="str">
        <f t="shared" si="18"/>
        <v>21</v>
      </c>
      <c r="G120" s="377" t="str">
        <f t="shared" si="19"/>
        <v>5</v>
      </c>
      <c r="H120" s="377"/>
      <c r="I120" s="377"/>
      <c r="J120" s="377"/>
      <c r="K120" s="377"/>
      <c r="M120" s="390"/>
      <c r="N120" s="1232" t="s">
        <v>34</v>
      </c>
      <c r="O120" s="1233"/>
      <c r="P120" s="1232" t="s">
        <v>314</v>
      </c>
      <c r="Q120" s="1233"/>
      <c r="R120" s="1232" t="s">
        <v>312</v>
      </c>
      <c r="S120" s="1233"/>
      <c r="T120" s="1232" t="s">
        <v>315</v>
      </c>
      <c r="U120" s="1233"/>
      <c r="V120" s="1232" t="s">
        <v>333</v>
      </c>
      <c r="W120" s="1233"/>
      <c r="X120" s="1233"/>
      <c r="Y120" s="1232" t="s">
        <v>316</v>
      </c>
      <c r="Z120" s="1233"/>
      <c r="AA120" s="1233"/>
      <c r="AB120" s="1232"/>
      <c r="AC120" s="1233"/>
      <c r="AD120" s="1232"/>
      <c r="AE120" s="1233"/>
      <c r="AF120" s="1235" t="s">
        <v>107</v>
      </c>
      <c r="AG120" s="1233"/>
      <c r="AH120" s="1233"/>
      <c r="AI120" s="1233"/>
      <c r="AJ120" s="1233"/>
      <c r="AK120" s="1233"/>
      <c r="AL120" s="1233"/>
      <c r="AM120" s="1233"/>
      <c r="AN120" s="1232" t="s">
        <v>305</v>
      </c>
      <c r="AO120" s="1233"/>
      <c r="AP120" s="1233"/>
      <c r="AQ120" s="1233"/>
      <c r="AR120" s="1233"/>
      <c r="AS120" s="1232" t="s">
        <v>306</v>
      </c>
      <c r="AT120" s="1233"/>
      <c r="AU120" s="1233"/>
      <c r="AV120" s="378" t="s">
        <v>85</v>
      </c>
      <c r="AW120" s="1234" t="s">
        <v>307</v>
      </c>
      <c r="AX120" s="1233"/>
      <c r="AY120" s="1233"/>
      <c r="AZ120" s="1233"/>
      <c r="BA120" s="1233"/>
      <c r="BB120" s="1233"/>
      <c r="BC120" s="379">
        <v>66070000</v>
      </c>
      <c r="BD120" s="379">
        <v>66070000</v>
      </c>
      <c r="BE120" s="380">
        <v>0</v>
      </c>
      <c r="BF120" s="380">
        <v>0</v>
      </c>
      <c r="BG120" s="379">
        <v>66070000</v>
      </c>
      <c r="BH120" s="380">
        <v>0</v>
      </c>
      <c r="BI120" s="379">
        <v>66070000</v>
      </c>
      <c r="BJ120" s="380">
        <v>0</v>
      </c>
      <c r="BK120" s="379">
        <v>66070000</v>
      </c>
      <c r="BL120" s="380">
        <v>0</v>
      </c>
      <c r="BM120" s="379" t="s">
        <v>620</v>
      </c>
      <c r="BN120" s="380" t="s">
        <v>463</v>
      </c>
      <c r="BO120" s="379" t="s">
        <v>463</v>
      </c>
    </row>
    <row r="121" spans="1:67" s="376" customFormat="1" x14ac:dyDescent="0.25">
      <c r="A121" s="376" t="str">
        <f>+B121&amp;"-"&amp;C121&amp;"-"&amp;D121&amp;"-"&amp;E121&amp;"-"&amp;F121&amp;"-"&amp;G121&amp;"-"&amp;AV121</f>
        <v>A-2-0-4-21-8-10</v>
      </c>
      <c r="B121" s="377" t="str">
        <f t="shared" si="14"/>
        <v>A</v>
      </c>
      <c r="C121" s="377" t="str">
        <f t="shared" si="15"/>
        <v>2</v>
      </c>
      <c r="D121" s="377" t="str">
        <f t="shared" si="16"/>
        <v>0</v>
      </c>
      <c r="E121" s="377" t="str">
        <f t="shared" si="17"/>
        <v>4</v>
      </c>
      <c r="F121" s="377" t="str">
        <f t="shared" si="18"/>
        <v>21</v>
      </c>
      <c r="G121" s="377" t="str">
        <f t="shared" si="19"/>
        <v>8</v>
      </c>
      <c r="H121" s="377"/>
      <c r="I121" s="377"/>
      <c r="J121" s="377"/>
      <c r="K121" s="377"/>
      <c r="M121" s="390"/>
      <c r="N121" s="1232" t="s">
        <v>34</v>
      </c>
      <c r="O121" s="1233"/>
      <c r="P121" s="1232" t="s">
        <v>314</v>
      </c>
      <c r="Q121" s="1233"/>
      <c r="R121" s="1232" t="s">
        <v>312</v>
      </c>
      <c r="S121" s="1233"/>
      <c r="T121" s="1232" t="s">
        <v>315</v>
      </c>
      <c r="U121" s="1233"/>
      <c r="V121" s="1232" t="s">
        <v>333</v>
      </c>
      <c r="W121" s="1233"/>
      <c r="X121" s="1233"/>
      <c r="Y121" s="1232" t="s">
        <v>326</v>
      </c>
      <c r="Z121" s="1233"/>
      <c r="AA121" s="1233"/>
      <c r="AB121" s="1232"/>
      <c r="AC121" s="1233"/>
      <c r="AD121" s="1232"/>
      <c r="AE121" s="1233"/>
      <c r="AF121" s="1235" t="s">
        <v>108</v>
      </c>
      <c r="AG121" s="1233"/>
      <c r="AH121" s="1233"/>
      <c r="AI121" s="1233"/>
      <c r="AJ121" s="1233"/>
      <c r="AK121" s="1233"/>
      <c r="AL121" s="1233"/>
      <c r="AM121" s="1233"/>
      <c r="AN121" s="1232" t="s">
        <v>305</v>
      </c>
      <c r="AO121" s="1233"/>
      <c r="AP121" s="1233"/>
      <c r="AQ121" s="1233"/>
      <c r="AR121" s="1233"/>
      <c r="AS121" s="1232" t="s">
        <v>306</v>
      </c>
      <c r="AT121" s="1233"/>
      <c r="AU121" s="1233"/>
      <c r="AV121" s="378" t="s">
        <v>85</v>
      </c>
      <c r="AW121" s="1234" t="s">
        <v>307</v>
      </c>
      <c r="AX121" s="1233"/>
      <c r="AY121" s="1233"/>
      <c r="AZ121" s="1233"/>
      <c r="BA121" s="1233"/>
      <c r="BB121" s="1233"/>
      <c r="BC121" s="379">
        <v>5000000</v>
      </c>
      <c r="BD121" s="380">
        <v>0</v>
      </c>
      <c r="BE121" s="379">
        <v>5000000</v>
      </c>
      <c r="BF121" s="380">
        <v>0</v>
      </c>
      <c r="BG121" s="380">
        <v>0</v>
      </c>
      <c r="BH121" s="380">
        <v>0</v>
      </c>
      <c r="BI121" s="380">
        <v>0</v>
      </c>
      <c r="BJ121" s="380">
        <v>0</v>
      </c>
      <c r="BK121" s="380">
        <v>0</v>
      </c>
      <c r="BL121" s="380">
        <v>0</v>
      </c>
      <c r="BM121" s="379" t="s">
        <v>463</v>
      </c>
      <c r="BN121" s="380" t="s">
        <v>463</v>
      </c>
      <c r="BO121" s="379" t="s">
        <v>463</v>
      </c>
    </row>
    <row r="122" spans="1:67" s="367" customFormat="1" x14ac:dyDescent="0.25">
      <c r="B122" s="370" t="str">
        <f t="shared" si="14"/>
        <v>A</v>
      </c>
      <c r="C122" s="370" t="str">
        <f t="shared" si="15"/>
        <v>2</v>
      </c>
      <c r="D122" s="370" t="str">
        <f t="shared" si="16"/>
        <v>0</v>
      </c>
      <c r="E122" s="370" t="str">
        <f t="shared" si="17"/>
        <v>4</v>
      </c>
      <c r="F122" s="370" t="str">
        <f t="shared" si="18"/>
        <v>40</v>
      </c>
      <c r="G122" s="370">
        <f t="shared" si="19"/>
        <v>0</v>
      </c>
      <c r="H122" s="370"/>
      <c r="I122" s="370"/>
      <c r="J122" s="370"/>
      <c r="K122" s="370"/>
      <c r="M122" s="389"/>
      <c r="N122" s="1089" t="s">
        <v>34</v>
      </c>
      <c r="O122" s="1120"/>
      <c r="P122" s="1089" t="s">
        <v>314</v>
      </c>
      <c r="Q122" s="1120"/>
      <c r="R122" s="1089" t="s">
        <v>312</v>
      </c>
      <c r="S122" s="1120"/>
      <c r="T122" s="1089" t="s">
        <v>315</v>
      </c>
      <c r="U122" s="1120"/>
      <c r="V122" s="1089" t="s">
        <v>339</v>
      </c>
      <c r="W122" s="1120"/>
      <c r="X122" s="1120"/>
      <c r="Y122" s="1089"/>
      <c r="Z122" s="1120"/>
      <c r="AA122" s="1120"/>
      <c r="AB122" s="1089"/>
      <c r="AC122" s="1120"/>
      <c r="AD122" s="1089"/>
      <c r="AE122" s="1120"/>
      <c r="AF122" s="1096" t="s">
        <v>340</v>
      </c>
      <c r="AG122" s="1120"/>
      <c r="AH122" s="1120"/>
      <c r="AI122" s="1120"/>
      <c r="AJ122" s="1120"/>
      <c r="AK122" s="1120"/>
      <c r="AL122" s="1120"/>
      <c r="AM122" s="1120"/>
      <c r="AN122" s="1089" t="s">
        <v>305</v>
      </c>
      <c r="AO122" s="1120"/>
      <c r="AP122" s="1120"/>
      <c r="AQ122" s="1120"/>
      <c r="AR122" s="1120"/>
      <c r="AS122" s="1089" t="s">
        <v>306</v>
      </c>
      <c r="AT122" s="1120"/>
      <c r="AU122" s="1120"/>
      <c r="AV122" s="360" t="s">
        <v>85</v>
      </c>
      <c r="AW122" s="1090" t="s">
        <v>307</v>
      </c>
      <c r="AX122" s="1120"/>
      <c r="AY122" s="1120"/>
      <c r="AZ122" s="1120"/>
      <c r="BA122" s="1120"/>
      <c r="BB122" s="1120"/>
      <c r="BC122" s="361">
        <v>21880000</v>
      </c>
      <c r="BD122" s="361">
        <v>392800</v>
      </c>
      <c r="BE122" s="361">
        <v>21487200</v>
      </c>
      <c r="BF122" s="362">
        <v>0</v>
      </c>
      <c r="BG122" s="361">
        <v>392800</v>
      </c>
      <c r="BH122" s="362">
        <v>0</v>
      </c>
      <c r="BI122" s="361">
        <v>392800</v>
      </c>
      <c r="BJ122" s="362">
        <v>0</v>
      </c>
      <c r="BK122" s="361">
        <v>392800</v>
      </c>
      <c r="BL122" s="362">
        <v>0</v>
      </c>
      <c r="BM122" s="362" t="s">
        <v>621</v>
      </c>
      <c r="BN122" s="362" t="s">
        <v>463</v>
      </c>
      <c r="BO122" s="362" t="s">
        <v>463</v>
      </c>
    </row>
    <row r="123" spans="1:67" s="376" customFormat="1" x14ac:dyDescent="0.25">
      <c r="A123" s="376" t="str">
        <f>+B123&amp;"-"&amp;C123&amp;"-"&amp;D123&amp;"-"&amp;E123&amp;"-"&amp;F123&amp;"-"&amp;G123&amp;"-"&amp;AV123</f>
        <v>A-2-0-4-40-15-10</v>
      </c>
      <c r="B123" s="377" t="str">
        <f t="shared" si="14"/>
        <v>A</v>
      </c>
      <c r="C123" s="377" t="str">
        <f t="shared" si="15"/>
        <v>2</v>
      </c>
      <c r="D123" s="377" t="str">
        <f t="shared" si="16"/>
        <v>0</v>
      </c>
      <c r="E123" s="377" t="str">
        <f t="shared" si="17"/>
        <v>4</v>
      </c>
      <c r="F123" s="377" t="str">
        <f t="shared" si="18"/>
        <v>40</v>
      </c>
      <c r="G123" s="377" t="str">
        <f t="shared" si="19"/>
        <v>15</v>
      </c>
      <c r="H123" s="377"/>
      <c r="I123" s="377"/>
      <c r="J123" s="377"/>
      <c r="K123" s="377"/>
      <c r="M123" s="390"/>
      <c r="N123" s="1232" t="s">
        <v>34</v>
      </c>
      <c r="O123" s="1233"/>
      <c r="P123" s="1232" t="s">
        <v>314</v>
      </c>
      <c r="Q123" s="1233"/>
      <c r="R123" s="1232" t="s">
        <v>312</v>
      </c>
      <c r="S123" s="1233"/>
      <c r="T123" s="1232" t="s">
        <v>315</v>
      </c>
      <c r="U123" s="1233"/>
      <c r="V123" s="1232" t="s">
        <v>339</v>
      </c>
      <c r="W123" s="1233"/>
      <c r="X123" s="1233"/>
      <c r="Y123" s="1232" t="s">
        <v>318</v>
      </c>
      <c r="Z123" s="1233"/>
      <c r="AA123" s="1233"/>
      <c r="AB123" s="1232"/>
      <c r="AC123" s="1233"/>
      <c r="AD123" s="1232"/>
      <c r="AE123" s="1233"/>
      <c r="AF123" s="1235" t="s">
        <v>206</v>
      </c>
      <c r="AG123" s="1233"/>
      <c r="AH123" s="1233"/>
      <c r="AI123" s="1233"/>
      <c r="AJ123" s="1233"/>
      <c r="AK123" s="1233"/>
      <c r="AL123" s="1233"/>
      <c r="AM123" s="1233"/>
      <c r="AN123" s="1232" t="s">
        <v>305</v>
      </c>
      <c r="AO123" s="1233"/>
      <c r="AP123" s="1233"/>
      <c r="AQ123" s="1233"/>
      <c r="AR123" s="1233"/>
      <c r="AS123" s="1232" t="s">
        <v>306</v>
      </c>
      <c r="AT123" s="1233"/>
      <c r="AU123" s="1233"/>
      <c r="AV123" s="378" t="s">
        <v>85</v>
      </c>
      <c r="AW123" s="1234" t="s">
        <v>307</v>
      </c>
      <c r="AX123" s="1233"/>
      <c r="AY123" s="1233"/>
      <c r="AZ123" s="1233"/>
      <c r="BA123" s="1233"/>
      <c r="BB123" s="1233"/>
      <c r="BC123" s="379">
        <v>21880000</v>
      </c>
      <c r="BD123" s="379">
        <v>392800</v>
      </c>
      <c r="BE123" s="379">
        <v>21487200</v>
      </c>
      <c r="BF123" s="380">
        <v>0</v>
      </c>
      <c r="BG123" s="379">
        <v>392800</v>
      </c>
      <c r="BH123" s="380">
        <v>0</v>
      </c>
      <c r="BI123" s="379">
        <v>392800</v>
      </c>
      <c r="BJ123" s="380">
        <v>0</v>
      </c>
      <c r="BK123" s="379">
        <v>392800</v>
      </c>
      <c r="BL123" s="380">
        <v>0</v>
      </c>
      <c r="BM123" s="379" t="s">
        <v>621</v>
      </c>
      <c r="BN123" s="380" t="s">
        <v>463</v>
      </c>
      <c r="BO123" s="379" t="s">
        <v>463</v>
      </c>
    </row>
    <row r="124" spans="1:67" s="367" customFormat="1" x14ac:dyDescent="0.25">
      <c r="B124" s="370" t="str">
        <f t="shared" si="14"/>
        <v>A</v>
      </c>
      <c r="C124" s="370" t="str">
        <f t="shared" si="15"/>
        <v>2</v>
      </c>
      <c r="D124" s="370" t="str">
        <f t="shared" si="16"/>
        <v>0</v>
      </c>
      <c r="E124" s="370" t="str">
        <f t="shared" si="17"/>
        <v>4</v>
      </c>
      <c r="F124" s="370" t="str">
        <f t="shared" si="18"/>
        <v>41</v>
      </c>
      <c r="G124" s="370">
        <f t="shared" si="19"/>
        <v>0</v>
      </c>
      <c r="H124" s="370"/>
      <c r="I124" s="370"/>
      <c r="J124" s="370"/>
      <c r="K124" s="370"/>
      <c r="M124" s="389"/>
      <c r="N124" s="1089" t="s">
        <v>34</v>
      </c>
      <c r="O124" s="1120"/>
      <c r="P124" s="1089" t="s">
        <v>314</v>
      </c>
      <c r="Q124" s="1120"/>
      <c r="R124" s="1089" t="s">
        <v>312</v>
      </c>
      <c r="S124" s="1120"/>
      <c r="T124" s="1089" t="s">
        <v>315</v>
      </c>
      <c r="U124" s="1120"/>
      <c r="V124" s="1089" t="s">
        <v>341</v>
      </c>
      <c r="W124" s="1120"/>
      <c r="X124" s="1120"/>
      <c r="Y124" s="1089"/>
      <c r="Z124" s="1120"/>
      <c r="AA124" s="1120"/>
      <c r="AB124" s="1089"/>
      <c r="AC124" s="1120"/>
      <c r="AD124" s="1089"/>
      <c r="AE124" s="1120"/>
      <c r="AF124" s="1096" t="s">
        <v>109</v>
      </c>
      <c r="AG124" s="1120"/>
      <c r="AH124" s="1120"/>
      <c r="AI124" s="1120"/>
      <c r="AJ124" s="1120"/>
      <c r="AK124" s="1120"/>
      <c r="AL124" s="1120"/>
      <c r="AM124" s="1120"/>
      <c r="AN124" s="1089" t="s">
        <v>305</v>
      </c>
      <c r="AO124" s="1120"/>
      <c r="AP124" s="1120"/>
      <c r="AQ124" s="1120"/>
      <c r="AR124" s="1120"/>
      <c r="AS124" s="1089" t="s">
        <v>306</v>
      </c>
      <c r="AT124" s="1120"/>
      <c r="AU124" s="1120"/>
      <c r="AV124" s="360" t="s">
        <v>85</v>
      </c>
      <c r="AW124" s="1090" t="s">
        <v>307</v>
      </c>
      <c r="AX124" s="1120"/>
      <c r="AY124" s="1120"/>
      <c r="AZ124" s="1120"/>
      <c r="BA124" s="1120"/>
      <c r="BB124" s="1120"/>
      <c r="BC124" s="361">
        <v>32000000</v>
      </c>
      <c r="BD124" s="361">
        <v>18615462</v>
      </c>
      <c r="BE124" s="361">
        <v>13384538</v>
      </c>
      <c r="BF124" s="362">
        <v>0</v>
      </c>
      <c r="BG124" s="361">
        <v>3615462</v>
      </c>
      <c r="BH124" s="361">
        <v>15000000</v>
      </c>
      <c r="BI124" s="361">
        <v>3615462</v>
      </c>
      <c r="BJ124" s="362">
        <v>0</v>
      </c>
      <c r="BK124" s="361">
        <v>3615462</v>
      </c>
      <c r="BL124" s="362">
        <v>0</v>
      </c>
      <c r="BM124" s="362" t="s">
        <v>622</v>
      </c>
      <c r="BN124" s="362" t="s">
        <v>463</v>
      </c>
      <c r="BO124" s="362" t="s">
        <v>463</v>
      </c>
    </row>
    <row r="125" spans="1:67" s="376" customFormat="1" x14ac:dyDescent="0.25">
      <c r="A125" s="376" t="str">
        <f>+B125&amp;"-"&amp;C125&amp;"-"&amp;D125&amp;"-"&amp;E125&amp;"-"&amp;F125&amp;"-"&amp;G125&amp;"-"&amp;AV125</f>
        <v>A-2-0-4-41-2-10</v>
      </c>
      <c r="B125" s="377" t="str">
        <f t="shared" si="14"/>
        <v>A</v>
      </c>
      <c r="C125" s="377" t="str">
        <f t="shared" si="15"/>
        <v>2</v>
      </c>
      <c r="D125" s="377" t="str">
        <f t="shared" si="16"/>
        <v>0</v>
      </c>
      <c r="E125" s="377" t="str">
        <f t="shared" si="17"/>
        <v>4</v>
      </c>
      <c r="F125" s="377" t="str">
        <f t="shared" si="18"/>
        <v>41</v>
      </c>
      <c r="G125" s="377" t="str">
        <f t="shared" si="19"/>
        <v>2</v>
      </c>
      <c r="H125" s="377"/>
      <c r="I125" s="377"/>
      <c r="J125" s="377"/>
      <c r="K125" s="377"/>
      <c r="M125" s="390"/>
      <c r="N125" s="1232" t="s">
        <v>34</v>
      </c>
      <c r="O125" s="1233"/>
      <c r="P125" s="1232" t="s">
        <v>314</v>
      </c>
      <c r="Q125" s="1233"/>
      <c r="R125" s="1232" t="s">
        <v>312</v>
      </c>
      <c r="S125" s="1233"/>
      <c r="T125" s="1232" t="s">
        <v>315</v>
      </c>
      <c r="U125" s="1233"/>
      <c r="V125" s="1232" t="s">
        <v>341</v>
      </c>
      <c r="W125" s="1233"/>
      <c r="X125" s="1233"/>
      <c r="Y125" s="1232" t="s">
        <v>314</v>
      </c>
      <c r="Z125" s="1233"/>
      <c r="AA125" s="1233"/>
      <c r="AB125" s="1232"/>
      <c r="AC125" s="1233"/>
      <c r="AD125" s="1232"/>
      <c r="AE125" s="1233"/>
      <c r="AF125" s="1235" t="s">
        <v>110</v>
      </c>
      <c r="AG125" s="1233"/>
      <c r="AH125" s="1233"/>
      <c r="AI125" s="1233"/>
      <c r="AJ125" s="1233"/>
      <c r="AK125" s="1233"/>
      <c r="AL125" s="1233"/>
      <c r="AM125" s="1233"/>
      <c r="AN125" s="1232" t="s">
        <v>305</v>
      </c>
      <c r="AO125" s="1233"/>
      <c r="AP125" s="1233"/>
      <c r="AQ125" s="1233"/>
      <c r="AR125" s="1233"/>
      <c r="AS125" s="1232" t="s">
        <v>306</v>
      </c>
      <c r="AT125" s="1233"/>
      <c r="AU125" s="1233"/>
      <c r="AV125" s="378" t="s">
        <v>85</v>
      </c>
      <c r="AW125" s="1234" t="s">
        <v>307</v>
      </c>
      <c r="AX125" s="1233"/>
      <c r="AY125" s="1233"/>
      <c r="AZ125" s="1233"/>
      <c r="BA125" s="1233"/>
      <c r="BB125" s="1233"/>
      <c r="BC125" s="379">
        <v>12000000</v>
      </c>
      <c r="BD125" s="380">
        <v>0</v>
      </c>
      <c r="BE125" s="379">
        <v>12000000</v>
      </c>
      <c r="BF125" s="380">
        <v>0</v>
      </c>
      <c r="BG125" s="380">
        <v>0</v>
      </c>
      <c r="BH125" s="380">
        <v>0</v>
      </c>
      <c r="BI125" s="380">
        <v>0</v>
      </c>
      <c r="BJ125" s="380">
        <v>0</v>
      </c>
      <c r="BK125" s="380">
        <v>0</v>
      </c>
      <c r="BL125" s="380">
        <v>0</v>
      </c>
      <c r="BM125" s="379" t="s">
        <v>463</v>
      </c>
      <c r="BN125" s="380" t="s">
        <v>463</v>
      </c>
      <c r="BO125" s="379" t="s">
        <v>463</v>
      </c>
    </row>
    <row r="126" spans="1:67" s="376" customFormat="1" x14ac:dyDescent="0.25">
      <c r="A126" s="376" t="str">
        <f>+B126&amp;"-"&amp;C126&amp;"-"&amp;D126&amp;"-"&amp;E126&amp;"-"&amp;F126&amp;"-"&amp;G126&amp;"-"&amp;AV126</f>
        <v>A-2-0-4-41-5-10</v>
      </c>
      <c r="B126" s="377" t="str">
        <f t="shared" si="14"/>
        <v>A</v>
      </c>
      <c r="C126" s="377" t="str">
        <f t="shared" si="15"/>
        <v>2</v>
      </c>
      <c r="D126" s="377" t="str">
        <f t="shared" si="16"/>
        <v>0</v>
      </c>
      <c r="E126" s="377" t="str">
        <f t="shared" si="17"/>
        <v>4</v>
      </c>
      <c r="F126" s="377" t="str">
        <f t="shared" si="18"/>
        <v>41</v>
      </c>
      <c r="G126" s="377" t="str">
        <f t="shared" si="19"/>
        <v>5</v>
      </c>
      <c r="H126" s="377"/>
      <c r="I126" s="377"/>
      <c r="J126" s="377"/>
      <c r="K126" s="377"/>
      <c r="M126" s="390"/>
      <c r="N126" s="1232" t="s">
        <v>34</v>
      </c>
      <c r="O126" s="1233"/>
      <c r="P126" s="1232" t="s">
        <v>314</v>
      </c>
      <c r="Q126" s="1233"/>
      <c r="R126" s="1232" t="s">
        <v>312</v>
      </c>
      <c r="S126" s="1233"/>
      <c r="T126" s="1232" t="s">
        <v>315</v>
      </c>
      <c r="U126" s="1233"/>
      <c r="V126" s="1232" t="s">
        <v>341</v>
      </c>
      <c r="W126" s="1233"/>
      <c r="X126" s="1233"/>
      <c r="Y126" s="1232" t="s">
        <v>316</v>
      </c>
      <c r="Z126" s="1233"/>
      <c r="AA126" s="1233"/>
      <c r="AB126" s="1232"/>
      <c r="AC126" s="1233"/>
      <c r="AD126" s="1232"/>
      <c r="AE126" s="1233"/>
      <c r="AF126" s="1235" t="s">
        <v>111</v>
      </c>
      <c r="AG126" s="1233"/>
      <c r="AH126" s="1233"/>
      <c r="AI126" s="1233"/>
      <c r="AJ126" s="1233"/>
      <c r="AK126" s="1233"/>
      <c r="AL126" s="1233"/>
      <c r="AM126" s="1233"/>
      <c r="AN126" s="1232" t="s">
        <v>305</v>
      </c>
      <c r="AO126" s="1233"/>
      <c r="AP126" s="1233"/>
      <c r="AQ126" s="1233"/>
      <c r="AR126" s="1233"/>
      <c r="AS126" s="1232" t="s">
        <v>306</v>
      </c>
      <c r="AT126" s="1233"/>
      <c r="AU126" s="1233"/>
      <c r="AV126" s="378" t="s">
        <v>85</v>
      </c>
      <c r="AW126" s="1234" t="s">
        <v>307</v>
      </c>
      <c r="AX126" s="1233"/>
      <c r="AY126" s="1233"/>
      <c r="AZ126" s="1233"/>
      <c r="BA126" s="1233"/>
      <c r="BB126" s="1233"/>
      <c r="BC126" s="379">
        <v>5000000</v>
      </c>
      <c r="BD126" s="379">
        <v>3615462</v>
      </c>
      <c r="BE126" s="379">
        <v>1384538</v>
      </c>
      <c r="BF126" s="380">
        <v>0</v>
      </c>
      <c r="BG126" s="379">
        <v>3615462</v>
      </c>
      <c r="BH126" s="380">
        <v>0</v>
      </c>
      <c r="BI126" s="379">
        <v>3615462</v>
      </c>
      <c r="BJ126" s="380">
        <v>0</v>
      </c>
      <c r="BK126" s="379">
        <v>3615462</v>
      </c>
      <c r="BL126" s="380">
        <v>0</v>
      </c>
      <c r="BM126" s="379" t="s">
        <v>622</v>
      </c>
      <c r="BN126" s="380" t="s">
        <v>463</v>
      </c>
      <c r="BO126" s="379" t="s">
        <v>463</v>
      </c>
    </row>
    <row r="127" spans="1:67" s="376" customFormat="1" x14ac:dyDescent="0.25">
      <c r="A127" s="376" t="str">
        <f>+B127&amp;"-"&amp;C127&amp;"-"&amp;D127&amp;"-"&amp;E127&amp;"-"&amp;F127&amp;"-"&amp;G127&amp;"-"&amp;AV127</f>
        <v>A-2-0-4-41-13-10</v>
      </c>
      <c r="B127" s="377" t="str">
        <f t="shared" si="14"/>
        <v>A</v>
      </c>
      <c r="C127" s="377" t="str">
        <f t="shared" si="15"/>
        <v>2</v>
      </c>
      <c r="D127" s="377" t="str">
        <f t="shared" si="16"/>
        <v>0</v>
      </c>
      <c r="E127" s="377" t="str">
        <f t="shared" si="17"/>
        <v>4</v>
      </c>
      <c r="F127" s="377" t="str">
        <f t="shared" si="18"/>
        <v>41</v>
      </c>
      <c r="G127" s="377" t="str">
        <f t="shared" si="19"/>
        <v>13</v>
      </c>
      <c r="H127" s="377"/>
      <c r="I127" s="377"/>
      <c r="J127" s="377"/>
      <c r="K127" s="377"/>
      <c r="M127" s="390"/>
      <c r="N127" s="1232" t="s">
        <v>34</v>
      </c>
      <c r="O127" s="1233"/>
      <c r="P127" s="1232" t="s">
        <v>314</v>
      </c>
      <c r="Q127" s="1233"/>
      <c r="R127" s="1232" t="s">
        <v>312</v>
      </c>
      <c r="S127" s="1233"/>
      <c r="T127" s="1232" t="s">
        <v>315</v>
      </c>
      <c r="U127" s="1233"/>
      <c r="V127" s="1232" t="s">
        <v>341</v>
      </c>
      <c r="W127" s="1233"/>
      <c r="X127" s="1233"/>
      <c r="Y127" s="1232" t="s">
        <v>335</v>
      </c>
      <c r="Z127" s="1233"/>
      <c r="AA127" s="1233"/>
      <c r="AB127" s="1232"/>
      <c r="AC127" s="1233"/>
      <c r="AD127" s="1232"/>
      <c r="AE127" s="1233"/>
      <c r="AF127" s="1235" t="s">
        <v>109</v>
      </c>
      <c r="AG127" s="1233"/>
      <c r="AH127" s="1233"/>
      <c r="AI127" s="1233"/>
      <c r="AJ127" s="1233"/>
      <c r="AK127" s="1233"/>
      <c r="AL127" s="1233"/>
      <c r="AM127" s="1233"/>
      <c r="AN127" s="1232" t="s">
        <v>305</v>
      </c>
      <c r="AO127" s="1233"/>
      <c r="AP127" s="1233"/>
      <c r="AQ127" s="1233"/>
      <c r="AR127" s="1233"/>
      <c r="AS127" s="1232" t="s">
        <v>306</v>
      </c>
      <c r="AT127" s="1233"/>
      <c r="AU127" s="1233"/>
      <c r="AV127" s="378" t="s">
        <v>85</v>
      </c>
      <c r="AW127" s="1234" t="s">
        <v>307</v>
      </c>
      <c r="AX127" s="1233"/>
      <c r="AY127" s="1233"/>
      <c r="AZ127" s="1233"/>
      <c r="BA127" s="1233"/>
      <c r="BB127" s="1233"/>
      <c r="BC127" s="379">
        <v>15000000</v>
      </c>
      <c r="BD127" s="379">
        <v>15000000</v>
      </c>
      <c r="BE127" s="380">
        <v>0</v>
      </c>
      <c r="BF127" s="380">
        <v>0</v>
      </c>
      <c r="BG127" s="380">
        <v>0</v>
      </c>
      <c r="BH127" s="379">
        <v>15000000</v>
      </c>
      <c r="BI127" s="380">
        <v>0</v>
      </c>
      <c r="BJ127" s="380">
        <v>0</v>
      </c>
      <c r="BK127" s="380">
        <v>0</v>
      </c>
      <c r="BL127" s="380">
        <v>0</v>
      </c>
      <c r="BM127" s="379" t="s">
        <v>463</v>
      </c>
      <c r="BN127" s="380" t="s">
        <v>463</v>
      </c>
      <c r="BO127" s="379" t="s">
        <v>463</v>
      </c>
    </row>
    <row r="128" spans="1:67" s="372" customFormat="1" x14ac:dyDescent="0.25">
      <c r="B128" s="373"/>
      <c r="C128" s="373"/>
      <c r="D128" s="373"/>
      <c r="E128" s="373"/>
      <c r="F128" s="373"/>
      <c r="G128" s="373"/>
      <c r="H128" s="373"/>
      <c r="I128" s="373"/>
      <c r="J128" s="373"/>
      <c r="K128" s="373"/>
      <c r="M128" s="410"/>
      <c r="N128" s="1226" t="s">
        <v>34</v>
      </c>
      <c r="O128" s="1225"/>
      <c r="P128" s="1226" t="s">
        <v>321</v>
      </c>
      <c r="Q128" s="1225"/>
      <c r="R128" s="1226"/>
      <c r="S128" s="1225"/>
      <c r="T128" s="1226"/>
      <c r="U128" s="1225"/>
      <c r="V128" s="1226"/>
      <c r="W128" s="1225"/>
      <c r="X128" s="1225"/>
      <c r="Y128" s="1226"/>
      <c r="Z128" s="1225"/>
      <c r="AA128" s="1225"/>
      <c r="AB128" s="1226"/>
      <c r="AC128" s="1225"/>
      <c r="AD128" s="1226"/>
      <c r="AE128" s="1225"/>
      <c r="AF128" s="1227" t="s">
        <v>26</v>
      </c>
      <c r="AG128" s="1225"/>
      <c r="AH128" s="1225"/>
      <c r="AI128" s="1225"/>
      <c r="AJ128" s="1225"/>
      <c r="AK128" s="1225"/>
      <c r="AL128" s="1225"/>
      <c r="AM128" s="1225"/>
      <c r="AN128" s="1226" t="s">
        <v>305</v>
      </c>
      <c r="AO128" s="1225"/>
      <c r="AP128" s="1225"/>
      <c r="AQ128" s="1225"/>
      <c r="AR128" s="1225"/>
      <c r="AS128" s="1226" t="s">
        <v>306</v>
      </c>
      <c r="AT128" s="1225"/>
      <c r="AU128" s="1225"/>
      <c r="AV128" s="401" t="s">
        <v>85</v>
      </c>
      <c r="AW128" s="1228" t="s">
        <v>307</v>
      </c>
      <c r="AX128" s="1225"/>
      <c r="AY128" s="1225"/>
      <c r="AZ128" s="1225"/>
      <c r="BA128" s="1225"/>
      <c r="BB128" s="1225"/>
      <c r="BC128" s="400">
        <v>202904200000</v>
      </c>
      <c r="BD128" s="402">
        <v>202231500000</v>
      </c>
      <c r="BE128" s="400">
        <v>672700000</v>
      </c>
      <c r="BF128" s="402">
        <v>0</v>
      </c>
      <c r="BG128" s="400">
        <v>188379635475</v>
      </c>
      <c r="BH128" s="400">
        <v>13851864525</v>
      </c>
      <c r="BI128" s="400">
        <v>74444456036</v>
      </c>
      <c r="BJ128" s="400">
        <v>113935179439</v>
      </c>
      <c r="BK128" s="400">
        <v>74392476990</v>
      </c>
      <c r="BL128" s="400">
        <v>51979046</v>
      </c>
      <c r="BM128" s="400" t="s">
        <v>623</v>
      </c>
      <c r="BN128" s="400" t="s">
        <v>463</v>
      </c>
      <c r="BO128" s="400" t="s">
        <v>624</v>
      </c>
    </row>
    <row r="129" spans="1:67" s="372" customFormat="1" x14ac:dyDescent="0.25">
      <c r="B129" s="373"/>
      <c r="C129" s="373"/>
      <c r="D129" s="373"/>
      <c r="E129" s="373"/>
      <c r="F129" s="373"/>
      <c r="G129" s="373"/>
      <c r="H129" s="373"/>
      <c r="I129" s="373"/>
      <c r="J129" s="373"/>
      <c r="K129" s="373"/>
      <c r="M129" s="410"/>
      <c r="N129" s="1226" t="s">
        <v>34</v>
      </c>
      <c r="O129" s="1225"/>
      <c r="P129" s="1226" t="s">
        <v>321</v>
      </c>
      <c r="Q129" s="1225"/>
      <c r="R129" s="1226"/>
      <c r="S129" s="1225"/>
      <c r="T129" s="1226"/>
      <c r="U129" s="1225"/>
      <c r="V129" s="1226"/>
      <c r="W129" s="1225"/>
      <c r="X129" s="1225"/>
      <c r="Y129" s="1226"/>
      <c r="Z129" s="1225"/>
      <c r="AA129" s="1225"/>
      <c r="AB129" s="1226"/>
      <c r="AC129" s="1225"/>
      <c r="AD129" s="1226"/>
      <c r="AE129" s="1225"/>
      <c r="AF129" s="1227" t="s">
        <v>26</v>
      </c>
      <c r="AG129" s="1225"/>
      <c r="AH129" s="1225"/>
      <c r="AI129" s="1225"/>
      <c r="AJ129" s="1225"/>
      <c r="AK129" s="1225"/>
      <c r="AL129" s="1225"/>
      <c r="AM129" s="1225"/>
      <c r="AN129" s="1226" t="s">
        <v>305</v>
      </c>
      <c r="AO129" s="1225"/>
      <c r="AP129" s="1225"/>
      <c r="AQ129" s="1225"/>
      <c r="AR129" s="1225"/>
      <c r="AS129" s="1226" t="s">
        <v>308</v>
      </c>
      <c r="AT129" s="1225"/>
      <c r="AU129" s="1225"/>
      <c r="AV129" s="401" t="s">
        <v>100</v>
      </c>
      <c r="AW129" s="1228" t="s">
        <v>309</v>
      </c>
      <c r="AX129" s="1225"/>
      <c r="AY129" s="1225"/>
      <c r="AZ129" s="1225"/>
      <c r="BA129" s="1225"/>
      <c r="BB129" s="1225"/>
      <c r="BC129" s="400">
        <v>519000000</v>
      </c>
      <c r="BD129" s="402">
        <v>0</v>
      </c>
      <c r="BE129" s="400">
        <v>519000000</v>
      </c>
      <c r="BF129" s="402">
        <v>0</v>
      </c>
      <c r="BG129" s="400">
        <v>0</v>
      </c>
      <c r="BH129" s="400">
        <v>0</v>
      </c>
      <c r="BI129" s="400">
        <v>0</v>
      </c>
      <c r="BJ129" s="400">
        <v>0</v>
      </c>
      <c r="BK129" s="400">
        <v>0</v>
      </c>
      <c r="BL129" s="400">
        <v>0</v>
      </c>
      <c r="BM129" s="400" t="s">
        <v>463</v>
      </c>
      <c r="BN129" s="400" t="s">
        <v>463</v>
      </c>
      <c r="BO129" s="400" t="s">
        <v>463</v>
      </c>
    </row>
    <row r="130" spans="1:67" s="372" customFormat="1" x14ac:dyDescent="0.25">
      <c r="B130" s="373"/>
      <c r="C130" s="373"/>
      <c r="D130" s="373"/>
      <c r="E130" s="373"/>
      <c r="F130" s="373"/>
      <c r="G130" s="373"/>
      <c r="H130" s="373"/>
      <c r="I130" s="373"/>
      <c r="J130" s="373"/>
      <c r="K130" s="373"/>
      <c r="M130" s="410"/>
      <c r="N130" s="1226" t="s">
        <v>34</v>
      </c>
      <c r="O130" s="1225"/>
      <c r="P130" s="1226" t="s">
        <v>321</v>
      </c>
      <c r="Q130" s="1225"/>
      <c r="R130" s="1226"/>
      <c r="S130" s="1225"/>
      <c r="T130" s="1226"/>
      <c r="U130" s="1225"/>
      <c r="V130" s="1226"/>
      <c r="W130" s="1225"/>
      <c r="X130" s="1225"/>
      <c r="Y130" s="1226"/>
      <c r="Z130" s="1225"/>
      <c r="AA130" s="1225"/>
      <c r="AB130" s="1226"/>
      <c r="AC130" s="1225"/>
      <c r="AD130" s="1226"/>
      <c r="AE130" s="1225"/>
      <c r="AF130" s="1227" t="s">
        <v>26</v>
      </c>
      <c r="AG130" s="1225"/>
      <c r="AH130" s="1225"/>
      <c r="AI130" s="1225"/>
      <c r="AJ130" s="1225"/>
      <c r="AK130" s="1225"/>
      <c r="AL130" s="1225"/>
      <c r="AM130" s="1225"/>
      <c r="AN130" s="1226" t="s">
        <v>305</v>
      </c>
      <c r="AO130" s="1225"/>
      <c r="AP130" s="1225"/>
      <c r="AQ130" s="1225"/>
      <c r="AR130" s="1225"/>
      <c r="AS130" s="1226" t="s">
        <v>308</v>
      </c>
      <c r="AT130" s="1225"/>
      <c r="AU130" s="1225"/>
      <c r="AV130" s="401" t="s">
        <v>43</v>
      </c>
      <c r="AW130" s="1228" t="s">
        <v>310</v>
      </c>
      <c r="AX130" s="1225"/>
      <c r="AY130" s="1225"/>
      <c r="AZ130" s="1225"/>
      <c r="BA130" s="1225"/>
      <c r="BB130" s="1225"/>
      <c r="BC130" s="400">
        <v>66513900000</v>
      </c>
      <c r="BD130" s="402">
        <v>20060985926</v>
      </c>
      <c r="BE130" s="400">
        <v>46452914074</v>
      </c>
      <c r="BF130" s="402">
        <v>0</v>
      </c>
      <c r="BG130" s="400">
        <v>13814101827</v>
      </c>
      <c r="BH130" s="400">
        <v>6246884099</v>
      </c>
      <c r="BI130" s="400">
        <v>9154415327</v>
      </c>
      <c r="BJ130" s="400">
        <v>4659686500</v>
      </c>
      <c r="BK130" s="400">
        <v>9113877258</v>
      </c>
      <c r="BL130" s="400">
        <v>40538069</v>
      </c>
      <c r="BM130" s="400" t="s">
        <v>481</v>
      </c>
      <c r="BN130" s="400" t="s">
        <v>463</v>
      </c>
      <c r="BO130" s="400" t="s">
        <v>463</v>
      </c>
    </row>
    <row r="131" spans="1:67" s="367" customFormat="1" x14ac:dyDescent="0.25">
      <c r="B131" s="370"/>
      <c r="C131" s="370"/>
      <c r="D131" s="370"/>
      <c r="E131" s="370"/>
      <c r="F131" s="370"/>
      <c r="G131" s="370"/>
      <c r="H131" s="370"/>
      <c r="I131" s="370"/>
      <c r="J131" s="370"/>
      <c r="K131" s="370"/>
      <c r="M131" s="389"/>
      <c r="N131" s="1089" t="s">
        <v>34</v>
      </c>
      <c r="O131" s="1120"/>
      <c r="P131" s="1089" t="s">
        <v>321</v>
      </c>
      <c r="Q131" s="1120"/>
      <c r="R131" s="1089" t="s">
        <v>314</v>
      </c>
      <c r="S131" s="1120"/>
      <c r="T131" s="1089"/>
      <c r="U131" s="1120"/>
      <c r="V131" s="1089"/>
      <c r="W131" s="1120"/>
      <c r="X131" s="1120"/>
      <c r="Y131" s="1089"/>
      <c r="Z131" s="1120"/>
      <c r="AA131" s="1120"/>
      <c r="AB131" s="1089"/>
      <c r="AC131" s="1120"/>
      <c r="AD131" s="1089"/>
      <c r="AE131" s="1120"/>
      <c r="AF131" s="1096" t="s">
        <v>342</v>
      </c>
      <c r="AG131" s="1120"/>
      <c r="AH131" s="1120"/>
      <c r="AI131" s="1120"/>
      <c r="AJ131" s="1120"/>
      <c r="AK131" s="1120"/>
      <c r="AL131" s="1120"/>
      <c r="AM131" s="1120"/>
      <c r="AN131" s="1089" t="s">
        <v>305</v>
      </c>
      <c r="AO131" s="1120"/>
      <c r="AP131" s="1120"/>
      <c r="AQ131" s="1120"/>
      <c r="AR131" s="1120"/>
      <c r="AS131" s="1089" t="s">
        <v>308</v>
      </c>
      <c r="AT131" s="1120"/>
      <c r="AU131" s="1120"/>
      <c r="AV131" s="360" t="s">
        <v>100</v>
      </c>
      <c r="AW131" s="1090" t="s">
        <v>309</v>
      </c>
      <c r="AX131" s="1120"/>
      <c r="AY131" s="1120"/>
      <c r="AZ131" s="1120"/>
      <c r="BA131" s="1120"/>
      <c r="BB131" s="1120"/>
      <c r="BC131" s="361">
        <v>519000000</v>
      </c>
      <c r="BD131" s="362">
        <v>0</v>
      </c>
      <c r="BE131" s="361">
        <v>519000000</v>
      </c>
      <c r="BF131" s="362">
        <v>0</v>
      </c>
      <c r="BG131" s="362">
        <v>0</v>
      </c>
      <c r="BH131" s="362">
        <v>0</v>
      </c>
      <c r="BI131" s="362">
        <v>0</v>
      </c>
      <c r="BJ131" s="362">
        <v>0</v>
      </c>
      <c r="BK131" s="362">
        <v>0</v>
      </c>
      <c r="BL131" s="362">
        <v>0</v>
      </c>
      <c r="BM131" s="362" t="s">
        <v>463</v>
      </c>
      <c r="BN131" s="362" t="s">
        <v>463</v>
      </c>
      <c r="BO131" s="362" t="s">
        <v>463</v>
      </c>
    </row>
    <row r="132" spans="1:67" s="367" customFormat="1" x14ac:dyDescent="0.25">
      <c r="B132" s="370"/>
      <c r="C132" s="370"/>
      <c r="D132" s="370"/>
      <c r="E132" s="370"/>
      <c r="F132" s="370"/>
      <c r="G132" s="370"/>
      <c r="H132" s="370"/>
      <c r="I132" s="370"/>
      <c r="J132" s="370"/>
      <c r="K132" s="370"/>
      <c r="M132" s="389"/>
      <c r="N132" s="1089" t="s">
        <v>34</v>
      </c>
      <c r="O132" s="1120"/>
      <c r="P132" s="1089" t="s">
        <v>321</v>
      </c>
      <c r="Q132" s="1120"/>
      <c r="R132" s="1089" t="s">
        <v>314</v>
      </c>
      <c r="S132" s="1120"/>
      <c r="T132" s="1089" t="s">
        <v>311</v>
      </c>
      <c r="U132" s="1120"/>
      <c r="V132" s="1089"/>
      <c r="W132" s="1120"/>
      <c r="X132" s="1120"/>
      <c r="Y132" s="1089"/>
      <c r="Z132" s="1120"/>
      <c r="AA132" s="1120"/>
      <c r="AB132" s="1089"/>
      <c r="AC132" s="1120"/>
      <c r="AD132" s="1089"/>
      <c r="AE132" s="1120"/>
      <c r="AF132" s="1096" t="s">
        <v>343</v>
      </c>
      <c r="AG132" s="1120"/>
      <c r="AH132" s="1120"/>
      <c r="AI132" s="1120"/>
      <c r="AJ132" s="1120"/>
      <c r="AK132" s="1120"/>
      <c r="AL132" s="1120"/>
      <c r="AM132" s="1120"/>
      <c r="AN132" s="1089" t="s">
        <v>305</v>
      </c>
      <c r="AO132" s="1120"/>
      <c r="AP132" s="1120"/>
      <c r="AQ132" s="1120"/>
      <c r="AR132" s="1120"/>
      <c r="AS132" s="1089" t="s">
        <v>308</v>
      </c>
      <c r="AT132" s="1120"/>
      <c r="AU132" s="1120"/>
      <c r="AV132" s="360" t="s">
        <v>100</v>
      </c>
      <c r="AW132" s="1090" t="s">
        <v>309</v>
      </c>
      <c r="AX132" s="1120"/>
      <c r="AY132" s="1120"/>
      <c r="AZ132" s="1120"/>
      <c r="BA132" s="1120"/>
      <c r="BB132" s="1120"/>
      <c r="BC132" s="361">
        <v>519000000</v>
      </c>
      <c r="BD132" s="362">
        <v>0</v>
      </c>
      <c r="BE132" s="361">
        <v>519000000</v>
      </c>
      <c r="BF132" s="362">
        <v>0</v>
      </c>
      <c r="BG132" s="362">
        <v>0</v>
      </c>
      <c r="BH132" s="362">
        <v>0</v>
      </c>
      <c r="BI132" s="362">
        <v>0</v>
      </c>
      <c r="BJ132" s="362">
        <v>0</v>
      </c>
      <c r="BK132" s="362">
        <v>0</v>
      </c>
      <c r="BL132" s="362">
        <v>0</v>
      </c>
      <c r="BM132" s="362" t="s">
        <v>463</v>
      </c>
      <c r="BN132" s="362" t="s">
        <v>463</v>
      </c>
      <c r="BO132" s="362" t="s">
        <v>463</v>
      </c>
    </row>
    <row r="133" spans="1:67" s="376" customFormat="1" x14ac:dyDescent="0.25">
      <c r="A133" s="376" t="str">
        <f>+B133&amp;"-"&amp;C133&amp;"-"&amp;D133&amp;"-"&amp;E133&amp;"-"&amp;F133&amp;"-"&amp;G133&amp;"-"&amp;AV133</f>
        <v>A-3-2-1-1-0-11</v>
      </c>
      <c r="B133" s="377" t="str">
        <f t="shared" si="14"/>
        <v>A</v>
      </c>
      <c r="C133" s="377" t="str">
        <f t="shared" si="15"/>
        <v>3</v>
      </c>
      <c r="D133" s="377" t="str">
        <f t="shared" si="16"/>
        <v>2</v>
      </c>
      <c r="E133" s="377" t="str">
        <f t="shared" si="17"/>
        <v>1</v>
      </c>
      <c r="F133" s="377" t="str">
        <f t="shared" si="18"/>
        <v>1</v>
      </c>
      <c r="G133" s="377">
        <f t="shared" si="19"/>
        <v>0</v>
      </c>
      <c r="H133" s="377"/>
      <c r="I133" s="377"/>
      <c r="J133" s="377"/>
      <c r="K133" s="377"/>
      <c r="M133" s="390"/>
      <c r="N133" s="1232" t="s">
        <v>34</v>
      </c>
      <c r="O133" s="1233"/>
      <c r="P133" s="1232" t="s">
        <v>321</v>
      </c>
      <c r="Q133" s="1233"/>
      <c r="R133" s="1232" t="s">
        <v>314</v>
      </c>
      <c r="S133" s="1233"/>
      <c r="T133" s="1232" t="s">
        <v>311</v>
      </c>
      <c r="U133" s="1233"/>
      <c r="V133" s="1232" t="s">
        <v>311</v>
      </c>
      <c r="W133" s="1233"/>
      <c r="X133" s="1233"/>
      <c r="Y133" s="1232"/>
      <c r="Z133" s="1233"/>
      <c r="AA133" s="1233"/>
      <c r="AB133" s="1232"/>
      <c r="AC133" s="1233"/>
      <c r="AD133" s="1232"/>
      <c r="AE133" s="1233"/>
      <c r="AF133" s="1235" t="s">
        <v>112</v>
      </c>
      <c r="AG133" s="1233"/>
      <c r="AH133" s="1233"/>
      <c r="AI133" s="1233"/>
      <c r="AJ133" s="1233"/>
      <c r="AK133" s="1233"/>
      <c r="AL133" s="1233"/>
      <c r="AM133" s="1233"/>
      <c r="AN133" s="1232" t="s">
        <v>305</v>
      </c>
      <c r="AO133" s="1233"/>
      <c r="AP133" s="1233"/>
      <c r="AQ133" s="1233"/>
      <c r="AR133" s="1233"/>
      <c r="AS133" s="1232" t="s">
        <v>308</v>
      </c>
      <c r="AT133" s="1233"/>
      <c r="AU133" s="1233"/>
      <c r="AV133" s="378" t="s">
        <v>100</v>
      </c>
      <c r="AW133" s="1234" t="s">
        <v>309</v>
      </c>
      <c r="AX133" s="1233"/>
      <c r="AY133" s="1233"/>
      <c r="AZ133" s="1233"/>
      <c r="BA133" s="1233"/>
      <c r="BB133" s="1233"/>
      <c r="BC133" s="379">
        <v>519000000</v>
      </c>
      <c r="BD133" s="380">
        <v>0</v>
      </c>
      <c r="BE133" s="379">
        <v>519000000</v>
      </c>
      <c r="BF133" s="380">
        <v>0</v>
      </c>
      <c r="BG133" s="380">
        <v>0</v>
      </c>
      <c r="BH133" s="380">
        <v>0</v>
      </c>
      <c r="BI133" s="380">
        <v>0</v>
      </c>
      <c r="BJ133" s="380">
        <v>0</v>
      </c>
      <c r="BK133" s="380">
        <v>0</v>
      </c>
      <c r="BL133" s="380">
        <v>0</v>
      </c>
      <c r="BM133" s="379" t="s">
        <v>463</v>
      </c>
      <c r="BN133" s="380" t="s">
        <v>463</v>
      </c>
      <c r="BO133" s="379" t="s">
        <v>463</v>
      </c>
    </row>
    <row r="134" spans="1:67" s="367" customFormat="1" ht="14.45" customHeight="1" x14ac:dyDescent="0.25">
      <c r="B134" s="370"/>
      <c r="C134" s="370"/>
      <c r="D134" s="370"/>
      <c r="E134" s="370"/>
      <c r="F134" s="370"/>
      <c r="G134" s="370"/>
      <c r="H134" s="370"/>
      <c r="I134" s="370"/>
      <c r="J134" s="370"/>
      <c r="K134" s="370"/>
      <c r="M134" s="389"/>
      <c r="N134" s="1089" t="s">
        <v>34</v>
      </c>
      <c r="O134" s="1120"/>
      <c r="P134" s="1089" t="s">
        <v>321</v>
      </c>
      <c r="Q134" s="1120"/>
      <c r="R134" s="1089" t="s">
        <v>316</v>
      </c>
      <c r="S134" s="1120"/>
      <c r="T134" s="1089"/>
      <c r="U134" s="1120"/>
      <c r="V134" s="1089"/>
      <c r="W134" s="1120"/>
      <c r="X134" s="1120"/>
      <c r="Y134" s="1089"/>
      <c r="Z134" s="1120"/>
      <c r="AA134" s="1120"/>
      <c r="AB134" s="1089"/>
      <c r="AC134" s="1120"/>
      <c r="AD134" s="1089"/>
      <c r="AE134" s="1120"/>
      <c r="AF134" s="1096" t="s">
        <v>344</v>
      </c>
      <c r="AG134" s="1120"/>
      <c r="AH134" s="1120"/>
      <c r="AI134" s="1120"/>
      <c r="AJ134" s="1120"/>
      <c r="AK134" s="1120"/>
      <c r="AL134" s="1120"/>
      <c r="AM134" s="1120"/>
      <c r="AN134" s="1089" t="s">
        <v>305</v>
      </c>
      <c r="AO134" s="1120"/>
      <c r="AP134" s="1120"/>
      <c r="AQ134" s="1120"/>
      <c r="AR134" s="1120"/>
      <c r="AS134" s="1089" t="s">
        <v>306</v>
      </c>
      <c r="AT134" s="1120"/>
      <c r="AU134" s="1120"/>
      <c r="AV134" s="360" t="s">
        <v>85</v>
      </c>
      <c r="AW134" s="1090" t="s">
        <v>307</v>
      </c>
      <c r="AX134" s="1120"/>
      <c r="AY134" s="1120"/>
      <c r="AZ134" s="1120"/>
      <c r="BA134" s="1120"/>
      <c r="BB134" s="1120"/>
      <c r="BC134" s="361">
        <v>186200000</v>
      </c>
      <c r="BD134" s="362">
        <v>0</v>
      </c>
      <c r="BE134" s="361">
        <v>186200000</v>
      </c>
      <c r="BF134" s="362">
        <v>0</v>
      </c>
      <c r="BG134" s="362">
        <v>0</v>
      </c>
      <c r="BH134" s="362">
        <v>0</v>
      </c>
      <c r="BI134" s="362">
        <v>0</v>
      </c>
      <c r="BJ134" s="362">
        <v>0</v>
      </c>
      <c r="BK134" s="362">
        <v>0</v>
      </c>
      <c r="BL134" s="362">
        <v>0</v>
      </c>
      <c r="BM134" s="362" t="s">
        <v>463</v>
      </c>
      <c r="BN134" s="362" t="s">
        <v>463</v>
      </c>
      <c r="BO134" s="362" t="s">
        <v>463</v>
      </c>
    </row>
    <row r="135" spans="1:67" s="367" customFormat="1" ht="14.45" customHeight="1" x14ac:dyDescent="0.25">
      <c r="B135" s="370"/>
      <c r="C135" s="370"/>
      <c r="D135" s="370"/>
      <c r="E135" s="370"/>
      <c r="F135" s="370"/>
      <c r="G135" s="370"/>
      <c r="H135" s="370"/>
      <c r="I135" s="370"/>
      <c r="J135" s="370"/>
      <c r="K135" s="370"/>
      <c r="M135" s="389"/>
      <c r="N135" s="1089" t="s">
        <v>34</v>
      </c>
      <c r="O135" s="1120"/>
      <c r="P135" s="1089" t="s">
        <v>321</v>
      </c>
      <c r="Q135" s="1120"/>
      <c r="R135" s="1089" t="s">
        <v>316</v>
      </c>
      <c r="S135" s="1120"/>
      <c r="T135" s="1089" t="s">
        <v>321</v>
      </c>
      <c r="U135" s="1120"/>
      <c r="V135" s="1089"/>
      <c r="W135" s="1120"/>
      <c r="X135" s="1120"/>
      <c r="Y135" s="1089"/>
      <c r="Z135" s="1120"/>
      <c r="AA135" s="1120"/>
      <c r="AB135" s="1089"/>
      <c r="AC135" s="1120"/>
      <c r="AD135" s="1089"/>
      <c r="AE135" s="1120"/>
      <c r="AF135" s="1096" t="s">
        <v>345</v>
      </c>
      <c r="AG135" s="1120"/>
      <c r="AH135" s="1120"/>
      <c r="AI135" s="1120"/>
      <c r="AJ135" s="1120"/>
      <c r="AK135" s="1120"/>
      <c r="AL135" s="1120"/>
      <c r="AM135" s="1120"/>
      <c r="AN135" s="1089" t="s">
        <v>305</v>
      </c>
      <c r="AO135" s="1120"/>
      <c r="AP135" s="1120"/>
      <c r="AQ135" s="1120"/>
      <c r="AR135" s="1120"/>
      <c r="AS135" s="1089" t="s">
        <v>306</v>
      </c>
      <c r="AT135" s="1120"/>
      <c r="AU135" s="1120"/>
      <c r="AV135" s="360" t="s">
        <v>85</v>
      </c>
      <c r="AW135" s="1090" t="s">
        <v>307</v>
      </c>
      <c r="AX135" s="1120"/>
      <c r="AY135" s="1120"/>
      <c r="AZ135" s="1120"/>
      <c r="BA135" s="1120"/>
      <c r="BB135" s="1120"/>
      <c r="BC135" s="361">
        <v>186200000</v>
      </c>
      <c r="BD135" s="362">
        <v>0</v>
      </c>
      <c r="BE135" s="361">
        <v>186200000</v>
      </c>
      <c r="BF135" s="362">
        <v>0</v>
      </c>
      <c r="BG135" s="362">
        <v>0</v>
      </c>
      <c r="BH135" s="362">
        <v>0</v>
      </c>
      <c r="BI135" s="362">
        <v>0</v>
      </c>
      <c r="BJ135" s="362">
        <v>0</v>
      </c>
      <c r="BK135" s="362">
        <v>0</v>
      </c>
      <c r="BL135" s="362">
        <v>0</v>
      </c>
      <c r="BM135" s="362" t="s">
        <v>463</v>
      </c>
      <c r="BN135" s="362" t="s">
        <v>463</v>
      </c>
      <c r="BO135" s="362" t="s">
        <v>463</v>
      </c>
    </row>
    <row r="136" spans="1:67" s="376" customFormat="1" x14ac:dyDescent="0.25">
      <c r="A136" s="376" t="str">
        <f>+B136&amp;"-"&amp;C136&amp;"-"&amp;D136&amp;"-"&amp;E136&amp;"-"&amp;F136&amp;"-"&amp;G136&amp;"-"&amp;AV136</f>
        <v>A-3-5-3-44-0-10</v>
      </c>
      <c r="B136" s="377" t="str">
        <f t="shared" si="14"/>
        <v>A</v>
      </c>
      <c r="C136" s="377" t="str">
        <f t="shared" si="15"/>
        <v>3</v>
      </c>
      <c r="D136" s="377" t="str">
        <f t="shared" si="16"/>
        <v>5</v>
      </c>
      <c r="E136" s="377" t="str">
        <f t="shared" si="17"/>
        <v>3</v>
      </c>
      <c r="F136" s="377" t="str">
        <f t="shared" si="18"/>
        <v>44</v>
      </c>
      <c r="G136" s="377">
        <f t="shared" si="19"/>
        <v>0</v>
      </c>
      <c r="H136" s="377"/>
      <c r="I136" s="377"/>
      <c r="J136" s="377"/>
      <c r="K136" s="377"/>
      <c r="M136" s="390"/>
      <c r="N136" s="1232" t="s">
        <v>34</v>
      </c>
      <c r="O136" s="1233"/>
      <c r="P136" s="1232" t="s">
        <v>321</v>
      </c>
      <c r="Q136" s="1233"/>
      <c r="R136" s="1232" t="s">
        <v>316</v>
      </c>
      <c r="S136" s="1233"/>
      <c r="T136" s="1232" t="s">
        <v>321</v>
      </c>
      <c r="U136" s="1233"/>
      <c r="V136" s="1232" t="s">
        <v>346</v>
      </c>
      <c r="W136" s="1233"/>
      <c r="X136" s="1233"/>
      <c r="Y136" s="1232"/>
      <c r="Z136" s="1233"/>
      <c r="AA136" s="1233"/>
      <c r="AB136" s="1232"/>
      <c r="AC136" s="1233"/>
      <c r="AD136" s="1232"/>
      <c r="AE136" s="1233"/>
      <c r="AF136" s="1235" t="s">
        <v>113</v>
      </c>
      <c r="AG136" s="1233"/>
      <c r="AH136" s="1233"/>
      <c r="AI136" s="1233"/>
      <c r="AJ136" s="1233"/>
      <c r="AK136" s="1233"/>
      <c r="AL136" s="1233"/>
      <c r="AM136" s="1233"/>
      <c r="AN136" s="1232" t="s">
        <v>305</v>
      </c>
      <c r="AO136" s="1233"/>
      <c r="AP136" s="1233"/>
      <c r="AQ136" s="1233"/>
      <c r="AR136" s="1233"/>
      <c r="AS136" s="1232" t="s">
        <v>306</v>
      </c>
      <c r="AT136" s="1233"/>
      <c r="AU136" s="1233"/>
      <c r="AV136" s="378" t="s">
        <v>85</v>
      </c>
      <c r="AW136" s="1234" t="s">
        <v>307</v>
      </c>
      <c r="AX136" s="1233"/>
      <c r="AY136" s="1233"/>
      <c r="AZ136" s="1233"/>
      <c r="BA136" s="1233"/>
      <c r="BB136" s="1233"/>
      <c r="BC136" s="379">
        <v>186200000</v>
      </c>
      <c r="BD136" s="380">
        <v>0</v>
      </c>
      <c r="BE136" s="379">
        <v>186200000</v>
      </c>
      <c r="BF136" s="380">
        <v>0</v>
      </c>
      <c r="BG136" s="380">
        <v>0</v>
      </c>
      <c r="BH136" s="380">
        <v>0</v>
      </c>
      <c r="BI136" s="380">
        <v>0</v>
      </c>
      <c r="BJ136" s="380">
        <v>0</v>
      </c>
      <c r="BK136" s="380">
        <v>0</v>
      </c>
      <c r="BL136" s="380">
        <v>0</v>
      </c>
      <c r="BM136" s="379" t="s">
        <v>463</v>
      </c>
      <c r="BN136" s="380" t="s">
        <v>463</v>
      </c>
      <c r="BO136" s="379" t="s">
        <v>463</v>
      </c>
    </row>
    <row r="137" spans="1:67" s="367" customFormat="1" x14ac:dyDescent="0.25">
      <c r="B137" s="370"/>
      <c r="C137" s="370"/>
      <c r="D137" s="370"/>
      <c r="E137" s="370"/>
      <c r="F137" s="370"/>
      <c r="G137" s="370"/>
      <c r="H137" s="370"/>
      <c r="I137" s="370"/>
      <c r="J137" s="370"/>
      <c r="K137" s="370"/>
      <c r="M137" s="389"/>
      <c r="N137" s="1089" t="s">
        <v>34</v>
      </c>
      <c r="O137" s="1120"/>
      <c r="P137" s="1089" t="s">
        <v>321</v>
      </c>
      <c r="Q137" s="1120"/>
      <c r="R137" s="1089" t="s">
        <v>324</v>
      </c>
      <c r="S137" s="1120"/>
      <c r="T137" s="1089"/>
      <c r="U137" s="1120"/>
      <c r="V137" s="1089"/>
      <c r="W137" s="1120"/>
      <c r="X137" s="1120"/>
      <c r="Y137" s="1089"/>
      <c r="Z137" s="1120"/>
      <c r="AA137" s="1120"/>
      <c r="AB137" s="1089"/>
      <c r="AC137" s="1120"/>
      <c r="AD137" s="1089"/>
      <c r="AE137" s="1120"/>
      <c r="AF137" s="1096" t="s">
        <v>347</v>
      </c>
      <c r="AG137" s="1120"/>
      <c r="AH137" s="1120"/>
      <c r="AI137" s="1120"/>
      <c r="AJ137" s="1120"/>
      <c r="AK137" s="1120"/>
      <c r="AL137" s="1120"/>
      <c r="AM137" s="1120"/>
      <c r="AN137" s="1089" t="s">
        <v>305</v>
      </c>
      <c r="AO137" s="1120"/>
      <c r="AP137" s="1120"/>
      <c r="AQ137" s="1120"/>
      <c r="AR137" s="1120"/>
      <c r="AS137" s="1089" t="s">
        <v>306</v>
      </c>
      <c r="AT137" s="1120"/>
      <c r="AU137" s="1120"/>
      <c r="AV137" s="360" t="s">
        <v>85</v>
      </c>
      <c r="AW137" s="1090" t="s">
        <v>307</v>
      </c>
      <c r="AX137" s="1120"/>
      <c r="AY137" s="1120"/>
      <c r="AZ137" s="1120"/>
      <c r="BA137" s="1120"/>
      <c r="BB137" s="1120"/>
      <c r="BC137" s="361">
        <v>202718000000</v>
      </c>
      <c r="BD137" s="361">
        <v>202231500000</v>
      </c>
      <c r="BE137" s="361">
        <v>486500000</v>
      </c>
      <c r="BF137" s="362">
        <v>0</v>
      </c>
      <c r="BG137" s="361">
        <v>188379635475</v>
      </c>
      <c r="BH137" s="361">
        <v>13851864525</v>
      </c>
      <c r="BI137" s="361">
        <v>74444456036</v>
      </c>
      <c r="BJ137" s="361">
        <v>113935179439</v>
      </c>
      <c r="BK137" s="361">
        <v>74392476990</v>
      </c>
      <c r="BL137" s="361">
        <v>51979046</v>
      </c>
      <c r="BM137" s="361" t="s">
        <v>623</v>
      </c>
      <c r="BN137" s="362" t="s">
        <v>463</v>
      </c>
      <c r="BO137" s="361" t="s">
        <v>624</v>
      </c>
    </row>
    <row r="138" spans="1:67" s="367" customFormat="1" ht="14.45" customHeight="1" x14ac:dyDescent="0.25">
      <c r="B138" s="370"/>
      <c r="C138" s="370"/>
      <c r="D138" s="370"/>
      <c r="E138" s="370"/>
      <c r="F138" s="370"/>
      <c r="G138" s="370"/>
      <c r="H138" s="370"/>
      <c r="I138" s="370"/>
      <c r="J138" s="370"/>
      <c r="K138" s="370"/>
      <c r="M138" s="389"/>
      <c r="N138" s="1089" t="s">
        <v>34</v>
      </c>
      <c r="O138" s="1120"/>
      <c r="P138" s="1089" t="s">
        <v>321</v>
      </c>
      <c r="Q138" s="1120"/>
      <c r="R138" s="1089" t="s">
        <v>324</v>
      </c>
      <c r="S138" s="1120"/>
      <c r="T138" s="1089"/>
      <c r="U138" s="1120"/>
      <c r="V138" s="1089"/>
      <c r="W138" s="1120"/>
      <c r="X138" s="1120"/>
      <c r="Y138" s="1089"/>
      <c r="Z138" s="1120"/>
      <c r="AA138" s="1120"/>
      <c r="AB138" s="1089"/>
      <c r="AC138" s="1120"/>
      <c r="AD138" s="1089"/>
      <c r="AE138" s="1120"/>
      <c r="AF138" s="1096" t="s">
        <v>347</v>
      </c>
      <c r="AG138" s="1120"/>
      <c r="AH138" s="1120"/>
      <c r="AI138" s="1120"/>
      <c r="AJ138" s="1120"/>
      <c r="AK138" s="1120"/>
      <c r="AL138" s="1120"/>
      <c r="AM138" s="1120"/>
      <c r="AN138" s="1089" t="s">
        <v>305</v>
      </c>
      <c r="AO138" s="1120"/>
      <c r="AP138" s="1120"/>
      <c r="AQ138" s="1120"/>
      <c r="AR138" s="1120"/>
      <c r="AS138" s="1089" t="s">
        <v>308</v>
      </c>
      <c r="AT138" s="1120"/>
      <c r="AU138" s="1120"/>
      <c r="AV138" s="360" t="s">
        <v>43</v>
      </c>
      <c r="AW138" s="1090" t="s">
        <v>310</v>
      </c>
      <c r="AX138" s="1120"/>
      <c r="AY138" s="1120"/>
      <c r="AZ138" s="1120"/>
      <c r="BA138" s="1120"/>
      <c r="BB138" s="1120"/>
      <c r="BC138" s="361">
        <v>66513900000</v>
      </c>
      <c r="BD138" s="361">
        <v>20060985926</v>
      </c>
      <c r="BE138" s="361">
        <v>46452914074</v>
      </c>
      <c r="BF138" s="362">
        <v>0</v>
      </c>
      <c r="BG138" s="361">
        <v>13814101827</v>
      </c>
      <c r="BH138" s="361">
        <v>6246884099</v>
      </c>
      <c r="BI138" s="361">
        <v>9154415327</v>
      </c>
      <c r="BJ138" s="361">
        <v>4659686500</v>
      </c>
      <c r="BK138" s="361">
        <v>9113877258</v>
      </c>
      <c r="BL138" s="361">
        <v>40538069</v>
      </c>
      <c r="BM138" s="361" t="s">
        <v>481</v>
      </c>
      <c r="BN138" s="362" t="s">
        <v>463</v>
      </c>
      <c r="BO138" s="362" t="s">
        <v>463</v>
      </c>
    </row>
    <row r="139" spans="1:67" s="367" customFormat="1" x14ac:dyDescent="0.25">
      <c r="B139" s="370"/>
      <c r="C139" s="370"/>
      <c r="D139" s="370"/>
      <c r="E139" s="370"/>
      <c r="F139" s="370"/>
      <c r="G139" s="370"/>
      <c r="H139" s="370"/>
      <c r="I139" s="370"/>
      <c r="J139" s="370"/>
      <c r="K139" s="370"/>
      <c r="M139" s="389"/>
      <c r="N139" s="1089" t="s">
        <v>34</v>
      </c>
      <c r="O139" s="1120"/>
      <c r="P139" s="1089" t="s">
        <v>321</v>
      </c>
      <c r="Q139" s="1120"/>
      <c r="R139" s="1089" t="s">
        <v>324</v>
      </c>
      <c r="S139" s="1120"/>
      <c r="T139" s="1089" t="s">
        <v>311</v>
      </c>
      <c r="U139" s="1120"/>
      <c r="V139" s="1089"/>
      <c r="W139" s="1120"/>
      <c r="X139" s="1120"/>
      <c r="Y139" s="1089"/>
      <c r="Z139" s="1120"/>
      <c r="AA139" s="1120"/>
      <c r="AB139" s="1089"/>
      <c r="AC139" s="1120"/>
      <c r="AD139" s="1089"/>
      <c r="AE139" s="1120"/>
      <c r="AF139" s="1096" t="s">
        <v>453</v>
      </c>
      <c r="AG139" s="1120"/>
      <c r="AH139" s="1120"/>
      <c r="AI139" s="1120"/>
      <c r="AJ139" s="1120"/>
      <c r="AK139" s="1120"/>
      <c r="AL139" s="1120"/>
      <c r="AM139" s="1120"/>
      <c r="AN139" s="1089" t="s">
        <v>305</v>
      </c>
      <c r="AO139" s="1120"/>
      <c r="AP139" s="1120"/>
      <c r="AQ139" s="1120"/>
      <c r="AR139" s="1120"/>
      <c r="AS139" s="1089" t="s">
        <v>306</v>
      </c>
      <c r="AT139" s="1120"/>
      <c r="AU139" s="1120"/>
      <c r="AV139" s="360" t="s">
        <v>85</v>
      </c>
      <c r="AW139" s="1090" t="s">
        <v>307</v>
      </c>
      <c r="AX139" s="1120"/>
      <c r="AY139" s="1120"/>
      <c r="AZ139" s="1120"/>
      <c r="BA139" s="1120"/>
      <c r="BB139" s="1120"/>
      <c r="BC139" s="361">
        <v>420000000</v>
      </c>
      <c r="BD139" s="362">
        <v>0</v>
      </c>
      <c r="BE139" s="361">
        <v>420000000</v>
      </c>
      <c r="BF139" s="362">
        <v>0</v>
      </c>
      <c r="BG139" s="362">
        <v>0</v>
      </c>
      <c r="BH139" s="362">
        <v>0</v>
      </c>
      <c r="BI139" s="362">
        <v>0</v>
      </c>
      <c r="BJ139" s="362">
        <v>0</v>
      </c>
      <c r="BK139" s="362">
        <v>0</v>
      </c>
      <c r="BL139" s="362">
        <v>0</v>
      </c>
      <c r="BM139" s="362" t="s">
        <v>463</v>
      </c>
      <c r="BN139" s="362" t="s">
        <v>463</v>
      </c>
      <c r="BO139" s="362" t="s">
        <v>463</v>
      </c>
    </row>
    <row r="140" spans="1:67" s="367" customFormat="1" x14ac:dyDescent="0.25">
      <c r="B140" s="370"/>
      <c r="C140" s="370"/>
      <c r="D140" s="370"/>
      <c r="E140" s="370"/>
      <c r="F140" s="370"/>
      <c r="G140" s="370"/>
      <c r="H140" s="370"/>
      <c r="I140" s="370"/>
      <c r="J140" s="370"/>
      <c r="K140" s="370"/>
      <c r="M140" s="389"/>
      <c r="N140" s="1091" t="s">
        <v>34</v>
      </c>
      <c r="O140" s="1120"/>
      <c r="P140" s="1091" t="s">
        <v>321</v>
      </c>
      <c r="Q140" s="1120"/>
      <c r="R140" s="1091" t="s">
        <v>324</v>
      </c>
      <c r="S140" s="1120"/>
      <c r="T140" s="1091" t="s">
        <v>311</v>
      </c>
      <c r="U140" s="1120"/>
      <c r="V140" s="1091" t="s">
        <v>311</v>
      </c>
      <c r="W140" s="1120"/>
      <c r="X140" s="1120"/>
      <c r="Y140" s="1091"/>
      <c r="Z140" s="1120"/>
      <c r="AA140" s="1120"/>
      <c r="AB140" s="1091"/>
      <c r="AC140" s="1120"/>
      <c r="AD140" s="1091"/>
      <c r="AE140" s="1120"/>
      <c r="AF140" s="1092" t="s">
        <v>453</v>
      </c>
      <c r="AG140" s="1120"/>
      <c r="AH140" s="1120"/>
      <c r="AI140" s="1120"/>
      <c r="AJ140" s="1120"/>
      <c r="AK140" s="1120"/>
      <c r="AL140" s="1120"/>
      <c r="AM140" s="1120"/>
      <c r="AN140" s="1091" t="s">
        <v>305</v>
      </c>
      <c r="AO140" s="1120"/>
      <c r="AP140" s="1120"/>
      <c r="AQ140" s="1120"/>
      <c r="AR140" s="1120"/>
      <c r="AS140" s="1091" t="s">
        <v>306</v>
      </c>
      <c r="AT140" s="1120"/>
      <c r="AU140" s="1120"/>
      <c r="AV140" s="363" t="s">
        <v>85</v>
      </c>
      <c r="AW140" s="1093" t="s">
        <v>307</v>
      </c>
      <c r="AX140" s="1120"/>
      <c r="AY140" s="1120"/>
      <c r="AZ140" s="1120"/>
      <c r="BA140" s="1120"/>
      <c r="BB140" s="1120"/>
      <c r="BC140" s="364">
        <v>420000000</v>
      </c>
      <c r="BD140" s="365">
        <v>0</v>
      </c>
      <c r="BE140" s="364">
        <v>420000000</v>
      </c>
      <c r="BF140" s="365">
        <v>0</v>
      </c>
      <c r="BG140" s="365">
        <v>0</v>
      </c>
      <c r="BH140" s="365">
        <v>0</v>
      </c>
      <c r="BI140" s="365">
        <v>0</v>
      </c>
      <c r="BJ140" s="365">
        <v>0</v>
      </c>
      <c r="BK140" s="365">
        <v>0</v>
      </c>
      <c r="BL140" s="365">
        <v>0</v>
      </c>
      <c r="BM140" s="365" t="s">
        <v>463</v>
      </c>
      <c r="BN140" s="365" t="s">
        <v>463</v>
      </c>
      <c r="BO140" s="365" t="s">
        <v>463</v>
      </c>
    </row>
    <row r="141" spans="1:67" s="376" customFormat="1" x14ac:dyDescent="0.25">
      <c r="A141" s="376" t="str">
        <f>+B141&amp;"-"&amp;C141&amp;"-"&amp;D141&amp;"-"&amp;E141&amp;"-"&amp;F141&amp;"-"&amp;G141&amp;"-"&amp;AV141</f>
        <v>A-3-6-1-1-2-10</v>
      </c>
      <c r="B141" s="377" t="str">
        <f t="shared" si="14"/>
        <v>A</v>
      </c>
      <c r="C141" s="377" t="str">
        <f t="shared" si="15"/>
        <v>3</v>
      </c>
      <c r="D141" s="377" t="str">
        <f t="shared" si="16"/>
        <v>6</v>
      </c>
      <c r="E141" s="377" t="str">
        <f t="shared" si="17"/>
        <v>1</v>
      </c>
      <c r="F141" s="377" t="str">
        <f t="shared" si="18"/>
        <v>1</v>
      </c>
      <c r="G141" s="377" t="str">
        <f t="shared" si="19"/>
        <v>2</v>
      </c>
      <c r="H141" s="377"/>
      <c r="I141" s="377"/>
      <c r="J141" s="377"/>
      <c r="K141" s="377"/>
      <c r="M141" s="390"/>
      <c r="N141" s="1232" t="s">
        <v>34</v>
      </c>
      <c r="O141" s="1233"/>
      <c r="P141" s="1232" t="s">
        <v>321</v>
      </c>
      <c r="Q141" s="1233"/>
      <c r="R141" s="1232" t="s">
        <v>324</v>
      </c>
      <c r="S141" s="1233"/>
      <c r="T141" s="1232" t="s">
        <v>311</v>
      </c>
      <c r="U141" s="1233"/>
      <c r="V141" s="1232" t="s">
        <v>311</v>
      </c>
      <c r="W141" s="1233"/>
      <c r="X141" s="1233"/>
      <c r="Y141" s="1232" t="s">
        <v>314</v>
      </c>
      <c r="Z141" s="1233"/>
      <c r="AA141" s="1233"/>
      <c r="AB141" s="1232"/>
      <c r="AC141" s="1233"/>
      <c r="AD141" s="1232"/>
      <c r="AE141" s="1233"/>
      <c r="AF141" s="1235" t="s">
        <v>454</v>
      </c>
      <c r="AG141" s="1233"/>
      <c r="AH141" s="1233"/>
      <c r="AI141" s="1233"/>
      <c r="AJ141" s="1233"/>
      <c r="AK141" s="1233"/>
      <c r="AL141" s="1233"/>
      <c r="AM141" s="1233"/>
      <c r="AN141" s="1232" t="s">
        <v>305</v>
      </c>
      <c r="AO141" s="1233"/>
      <c r="AP141" s="1233"/>
      <c r="AQ141" s="1233"/>
      <c r="AR141" s="1233"/>
      <c r="AS141" s="1232" t="s">
        <v>306</v>
      </c>
      <c r="AT141" s="1233"/>
      <c r="AU141" s="1233"/>
      <c r="AV141" s="378" t="s">
        <v>85</v>
      </c>
      <c r="AW141" s="1234" t="s">
        <v>307</v>
      </c>
      <c r="AX141" s="1233"/>
      <c r="AY141" s="1233"/>
      <c r="AZ141" s="1233"/>
      <c r="BA141" s="1233"/>
      <c r="BB141" s="1233"/>
      <c r="BC141" s="379">
        <v>420000000</v>
      </c>
      <c r="BD141" s="380">
        <v>0</v>
      </c>
      <c r="BE141" s="379">
        <v>420000000</v>
      </c>
      <c r="BF141" s="380">
        <v>0</v>
      </c>
      <c r="BG141" s="380">
        <v>0</v>
      </c>
      <c r="BH141" s="380">
        <v>0</v>
      </c>
      <c r="BI141" s="380">
        <v>0</v>
      </c>
      <c r="BJ141" s="380">
        <v>0</v>
      </c>
      <c r="BK141" s="380">
        <v>0</v>
      </c>
      <c r="BL141" s="380">
        <v>0</v>
      </c>
      <c r="BM141" s="379" t="s">
        <v>463</v>
      </c>
      <c r="BN141" s="380" t="s">
        <v>463</v>
      </c>
      <c r="BO141" s="379" t="s">
        <v>463</v>
      </c>
    </row>
    <row r="142" spans="1:67" s="367" customFormat="1" x14ac:dyDescent="0.25">
      <c r="B142" s="370" t="str">
        <f t="shared" si="14"/>
        <v>A</v>
      </c>
      <c r="C142" s="370" t="str">
        <f t="shared" si="15"/>
        <v>3</v>
      </c>
      <c r="D142" s="370" t="str">
        <f t="shared" si="16"/>
        <v>6</v>
      </c>
      <c r="E142" s="370" t="str">
        <f t="shared" si="17"/>
        <v>3</v>
      </c>
      <c r="F142" s="370"/>
      <c r="G142" s="370"/>
      <c r="H142" s="370"/>
      <c r="I142" s="370"/>
      <c r="J142" s="370"/>
      <c r="K142" s="370"/>
      <c r="M142" s="389"/>
      <c r="N142" s="1089" t="s">
        <v>34</v>
      </c>
      <c r="O142" s="1120"/>
      <c r="P142" s="1089" t="s">
        <v>321</v>
      </c>
      <c r="Q142" s="1120"/>
      <c r="R142" s="1089" t="s">
        <v>324</v>
      </c>
      <c r="S142" s="1120"/>
      <c r="T142" s="1089" t="s">
        <v>321</v>
      </c>
      <c r="U142" s="1120"/>
      <c r="V142" s="1089"/>
      <c r="W142" s="1120"/>
      <c r="X142" s="1120"/>
      <c r="Y142" s="1089"/>
      <c r="Z142" s="1120"/>
      <c r="AA142" s="1120"/>
      <c r="AB142" s="1089"/>
      <c r="AC142" s="1120"/>
      <c r="AD142" s="1089"/>
      <c r="AE142" s="1120"/>
      <c r="AF142" s="1096" t="s">
        <v>348</v>
      </c>
      <c r="AG142" s="1120"/>
      <c r="AH142" s="1120"/>
      <c r="AI142" s="1120"/>
      <c r="AJ142" s="1120"/>
      <c r="AK142" s="1120"/>
      <c r="AL142" s="1120"/>
      <c r="AM142" s="1120"/>
      <c r="AN142" s="1089" t="s">
        <v>305</v>
      </c>
      <c r="AO142" s="1120"/>
      <c r="AP142" s="1120"/>
      <c r="AQ142" s="1120"/>
      <c r="AR142" s="1120"/>
      <c r="AS142" s="1089" t="s">
        <v>306</v>
      </c>
      <c r="AT142" s="1120"/>
      <c r="AU142" s="1120"/>
      <c r="AV142" s="360" t="s">
        <v>85</v>
      </c>
      <c r="AW142" s="1090" t="s">
        <v>307</v>
      </c>
      <c r="AX142" s="1120"/>
      <c r="AY142" s="1120"/>
      <c r="AZ142" s="1120"/>
      <c r="BA142" s="1120"/>
      <c r="BB142" s="1120"/>
      <c r="BC142" s="361">
        <v>202298000000</v>
      </c>
      <c r="BD142" s="361">
        <v>202231500000</v>
      </c>
      <c r="BE142" s="361">
        <v>66500000</v>
      </c>
      <c r="BF142" s="362">
        <v>0</v>
      </c>
      <c r="BG142" s="361">
        <v>188379635475</v>
      </c>
      <c r="BH142" s="361">
        <v>13851864525</v>
      </c>
      <c r="BI142" s="361">
        <v>74444456036</v>
      </c>
      <c r="BJ142" s="361">
        <v>113935179439</v>
      </c>
      <c r="BK142" s="361">
        <v>74392476990</v>
      </c>
      <c r="BL142" s="361">
        <v>51979046</v>
      </c>
      <c r="BM142" s="361" t="s">
        <v>623</v>
      </c>
      <c r="BN142" s="362" t="s">
        <v>463</v>
      </c>
      <c r="BO142" s="361" t="s">
        <v>624</v>
      </c>
    </row>
    <row r="143" spans="1:67" s="367" customFormat="1" ht="14.45" customHeight="1" x14ac:dyDescent="0.25">
      <c r="B143" s="370" t="str">
        <f t="shared" si="14"/>
        <v>A</v>
      </c>
      <c r="C143" s="370" t="str">
        <f t="shared" si="15"/>
        <v>3</v>
      </c>
      <c r="D143" s="370" t="str">
        <f t="shared" si="16"/>
        <v>6</v>
      </c>
      <c r="E143" s="370" t="str">
        <f t="shared" si="17"/>
        <v>3</v>
      </c>
      <c r="F143" s="370"/>
      <c r="G143" s="370"/>
      <c r="H143" s="370"/>
      <c r="I143" s="370"/>
      <c r="J143" s="370"/>
      <c r="K143" s="370"/>
      <c r="M143" s="389"/>
      <c r="N143" s="1089" t="s">
        <v>34</v>
      </c>
      <c r="O143" s="1120"/>
      <c r="P143" s="1089" t="s">
        <v>321</v>
      </c>
      <c r="Q143" s="1120"/>
      <c r="R143" s="1089" t="s">
        <v>324</v>
      </c>
      <c r="S143" s="1120"/>
      <c r="T143" s="1089" t="s">
        <v>321</v>
      </c>
      <c r="U143" s="1120"/>
      <c r="V143" s="1089"/>
      <c r="W143" s="1120"/>
      <c r="X143" s="1120"/>
      <c r="Y143" s="1089"/>
      <c r="Z143" s="1120"/>
      <c r="AA143" s="1120"/>
      <c r="AB143" s="1089"/>
      <c r="AC143" s="1120"/>
      <c r="AD143" s="1089"/>
      <c r="AE143" s="1120"/>
      <c r="AF143" s="1096" t="s">
        <v>348</v>
      </c>
      <c r="AG143" s="1120"/>
      <c r="AH143" s="1120"/>
      <c r="AI143" s="1120"/>
      <c r="AJ143" s="1120"/>
      <c r="AK143" s="1120"/>
      <c r="AL143" s="1120"/>
      <c r="AM143" s="1120"/>
      <c r="AN143" s="1089" t="s">
        <v>305</v>
      </c>
      <c r="AO143" s="1120"/>
      <c r="AP143" s="1120"/>
      <c r="AQ143" s="1120"/>
      <c r="AR143" s="1120"/>
      <c r="AS143" s="1089" t="s">
        <v>308</v>
      </c>
      <c r="AT143" s="1120"/>
      <c r="AU143" s="1120"/>
      <c r="AV143" s="360" t="s">
        <v>43</v>
      </c>
      <c r="AW143" s="1090" t="s">
        <v>310</v>
      </c>
      <c r="AX143" s="1120"/>
      <c r="AY143" s="1120"/>
      <c r="AZ143" s="1120"/>
      <c r="BA143" s="1120"/>
      <c r="BB143" s="1120"/>
      <c r="BC143" s="361">
        <v>66513900000</v>
      </c>
      <c r="BD143" s="361">
        <v>20060985926</v>
      </c>
      <c r="BE143" s="361">
        <v>46452914074</v>
      </c>
      <c r="BF143" s="362">
        <v>0</v>
      </c>
      <c r="BG143" s="361">
        <v>13814101827</v>
      </c>
      <c r="BH143" s="361">
        <v>6246884099</v>
      </c>
      <c r="BI143" s="361">
        <v>9154415327</v>
      </c>
      <c r="BJ143" s="361">
        <v>4659686500</v>
      </c>
      <c r="BK143" s="361">
        <v>9113877258</v>
      </c>
      <c r="BL143" s="361">
        <v>40538069</v>
      </c>
      <c r="BM143" s="361" t="s">
        <v>481</v>
      </c>
      <c r="BN143" s="362" t="s">
        <v>463</v>
      </c>
      <c r="BO143" s="362" t="s">
        <v>463</v>
      </c>
    </row>
    <row r="144" spans="1:67" s="376" customFormat="1" x14ac:dyDescent="0.25">
      <c r="A144" s="376" t="str">
        <f>+B144&amp;"-"&amp;C144&amp;"-"&amp;D144&amp;"-"&amp;E144&amp;"-"&amp;F144&amp;"-"&amp;G144&amp;"-"&amp;AV144</f>
        <v>A-3-6-3-4--10</v>
      </c>
      <c r="B144" s="377" t="str">
        <f t="shared" si="14"/>
        <v>A</v>
      </c>
      <c r="C144" s="377" t="str">
        <f t="shared" si="15"/>
        <v>3</v>
      </c>
      <c r="D144" s="377" t="str">
        <f t="shared" si="16"/>
        <v>6</v>
      </c>
      <c r="E144" s="377" t="str">
        <f t="shared" si="17"/>
        <v>3</v>
      </c>
      <c r="F144" s="377" t="str">
        <f t="shared" si="18"/>
        <v>4</v>
      </c>
      <c r="G144" s="377"/>
      <c r="H144" s="377"/>
      <c r="I144" s="377"/>
      <c r="J144" s="377"/>
      <c r="K144" s="377"/>
      <c r="M144" s="390"/>
      <c r="N144" s="1232" t="s">
        <v>34</v>
      </c>
      <c r="O144" s="1233"/>
      <c r="P144" s="1232" t="s">
        <v>321</v>
      </c>
      <c r="Q144" s="1233"/>
      <c r="R144" s="1232" t="s">
        <v>324</v>
      </c>
      <c r="S144" s="1233"/>
      <c r="T144" s="1232" t="s">
        <v>321</v>
      </c>
      <c r="U144" s="1233"/>
      <c r="V144" s="1232" t="s">
        <v>315</v>
      </c>
      <c r="W144" s="1233"/>
      <c r="X144" s="1233"/>
      <c r="Y144" s="1232"/>
      <c r="Z144" s="1233"/>
      <c r="AA144" s="1233"/>
      <c r="AB144" s="1232"/>
      <c r="AC144" s="1233"/>
      <c r="AD144" s="1232"/>
      <c r="AE144" s="1233"/>
      <c r="AF144" s="1235" t="s">
        <v>114</v>
      </c>
      <c r="AG144" s="1233"/>
      <c r="AH144" s="1233"/>
      <c r="AI144" s="1233"/>
      <c r="AJ144" s="1233"/>
      <c r="AK144" s="1233"/>
      <c r="AL144" s="1233"/>
      <c r="AM144" s="1233"/>
      <c r="AN144" s="1232" t="s">
        <v>305</v>
      </c>
      <c r="AO144" s="1233"/>
      <c r="AP144" s="1233"/>
      <c r="AQ144" s="1233"/>
      <c r="AR144" s="1233"/>
      <c r="AS144" s="1232" t="s">
        <v>306</v>
      </c>
      <c r="AT144" s="1233"/>
      <c r="AU144" s="1233"/>
      <c r="AV144" s="378" t="s">
        <v>85</v>
      </c>
      <c r="AW144" s="1234" t="s">
        <v>307</v>
      </c>
      <c r="AX144" s="1233"/>
      <c r="AY144" s="1233"/>
      <c r="AZ144" s="1233"/>
      <c r="BA144" s="1233"/>
      <c r="BB144" s="1233"/>
      <c r="BC144" s="379">
        <v>298000000</v>
      </c>
      <c r="BD144" s="379">
        <v>231500000</v>
      </c>
      <c r="BE144" s="379">
        <v>66500000</v>
      </c>
      <c r="BF144" s="380">
        <v>0</v>
      </c>
      <c r="BG144" s="379">
        <v>214066667</v>
      </c>
      <c r="BH144" s="379">
        <v>17433333</v>
      </c>
      <c r="BI144" s="379">
        <v>69300000</v>
      </c>
      <c r="BJ144" s="379">
        <v>144766667</v>
      </c>
      <c r="BK144" s="379">
        <v>69300000</v>
      </c>
      <c r="BL144" s="380">
        <v>0</v>
      </c>
      <c r="BM144" s="379" t="s">
        <v>625</v>
      </c>
      <c r="BN144" s="380" t="s">
        <v>463</v>
      </c>
      <c r="BO144" s="379" t="s">
        <v>463</v>
      </c>
    </row>
    <row r="145" spans="1:67" s="376" customFormat="1" x14ac:dyDescent="0.25">
      <c r="A145" s="376" t="str">
        <f>+B145&amp;"-"&amp;C145&amp;"-"&amp;D145&amp;"-"&amp;E145&amp;"-"&amp;F145&amp;"-"&amp;G145&amp;"-"&amp;AV145</f>
        <v>A-3-6-3-7--10</v>
      </c>
      <c r="B145" s="377" t="str">
        <f t="shared" si="14"/>
        <v>A</v>
      </c>
      <c r="C145" s="377" t="str">
        <f t="shared" si="15"/>
        <v>3</v>
      </c>
      <c r="D145" s="377" t="str">
        <f t="shared" si="16"/>
        <v>6</v>
      </c>
      <c r="E145" s="377" t="str">
        <f t="shared" si="17"/>
        <v>3</v>
      </c>
      <c r="F145" s="377" t="str">
        <f t="shared" si="18"/>
        <v>7</v>
      </c>
      <c r="G145" s="377"/>
      <c r="H145" s="377"/>
      <c r="I145" s="377"/>
      <c r="J145" s="377"/>
      <c r="K145" s="377"/>
      <c r="M145" s="390"/>
      <c r="N145" s="1232" t="s">
        <v>34</v>
      </c>
      <c r="O145" s="1233"/>
      <c r="P145" s="1232" t="s">
        <v>321</v>
      </c>
      <c r="Q145" s="1233"/>
      <c r="R145" s="1232" t="s">
        <v>324</v>
      </c>
      <c r="S145" s="1233"/>
      <c r="T145" s="1232" t="s">
        <v>321</v>
      </c>
      <c r="U145" s="1233"/>
      <c r="V145" s="1232" t="s">
        <v>325</v>
      </c>
      <c r="W145" s="1233"/>
      <c r="X145" s="1233"/>
      <c r="Y145" s="1232"/>
      <c r="Z145" s="1233"/>
      <c r="AA145" s="1233"/>
      <c r="AB145" s="1232"/>
      <c r="AC145" s="1233"/>
      <c r="AD145" s="1232"/>
      <c r="AE145" s="1233"/>
      <c r="AF145" s="1235" t="s">
        <v>115</v>
      </c>
      <c r="AG145" s="1233"/>
      <c r="AH145" s="1233"/>
      <c r="AI145" s="1233"/>
      <c r="AJ145" s="1233"/>
      <c r="AK145" s="1233"/>
      <c r="AL145" s="1233"/>
      <c r="AM145" s="1233"/>
      <c r="AN145" s="1232" t="s">
        <v>305</v>
      </c>
      <c r="AO145" s="1233"/>
      <c r="AP145" s="1233"/>
      <c r="AQ145" s="1233"/>
      <c r="AR145" s="1233"/>
      <c r="AS145" s="1232" t="s">
        <v>306</v>
      </c>
      <c r="AT145" s="1233"/>
      <c r="AU145" s="1233"/>
      <c r="AV145" s="378" t="s">
        <v>85</v>
      </c>
      <c r="AW145" s="1234" t="s">
        <v>307</v>
      </c>
      <c r="AX145" s="1233"/>
      <c r="AY145" s="1233"/>
      <c r="AZ145" s="1233"/>
      <c r="BA145" s="1233"/>
      <c r="BB145" s="1233"/>
      <c r="BC145" s="379">
        <v>202000000000</v>
      </c>
      <c r="BD145" s="379">
        <v>202000000000</v>
      </c>
      <c r="BE145" s="380">
        <v>0</v>
      </c>
      <c r="BF145" s="380">
        <v>0</v>
      </c>
      <c r="BG145" s="379">
        <v>188165568808</v>
      </c>
      <c r="BH145" s="379">
        <v>13834431192</v>
      </c>
      <c r="BI145" s="379">
        <v>74375156036</v>
      </c>
      <c r="BJ145" s="379">
        <v>113790412772</v>
      </c>
      <c r="BK145" s="379">
        <v>74323176990</v>
      </c>
      <c r="BL145" s="379">
        <v>51979046</v>
      </c>
      <c r="BM145" s="379" t="s">
        <v>626</v>
      </c>
      <c r="BN145" s="380" t="s">
        <v>463</v>
      </c>
      <c r="BO145" s="379" t="s">
        <v>624</v>
      </c>
    </row>
    <row r="146" spans="1:67" s="381" customFormat="1" x14ac:dyDescent="0.25">
      <c r="B146" s="382" t="str">
        <f t="shared" si="14"/>
        <v>A</v>
      </c>
      <c r="C146" s="382" t="str">
        <f t="shared" si="15"/>
        <v>3</v>
      </c>
      <c r="D146" s="382" t="str">
        <f t="shared" si="16"/>
        <v>6</v>
      </c>
      <c r="E146" s="382" t="str">
        <f t="shared" si="17"/>
        <v>3</v>
      </c>
      <c r="F146" s="382" t="str">
        <f t="shared" si="18"/>
        <v>11</v>
      </c>
      <c r="G146" s="382"/>
      <c r="H146" s="382"/>
      <c r="I146" s="382"/>
      <c r="J146" s="382"/>
      <c r="K146" s="382"/>
      <c r="M146" s="391"/>
      <c r="N146" s="1239" t="s">
        <v>34</v>
      </c>
      <c r="O146" s="1240"/>
      <c r="P146" s="1239" t="s">
        <v>321</v>
      </c>
      <c r="Q146" s="1240"/>
      <c r="R146" s="1239" t="s">
        <v>324</v>
      </c>
      <c r="S146" s="1240"/>
      <c r="T146" s="1239" t="s">
        <v>321</v>
      </c>
      <c r="U146" s="1240"/>
      <c r="V146" s="1239" t="s">
        <v>100</v>
      </c>
      <c r="W146" s="1240"/>
      <c r="X146" s="1240"/>
      <c r="Y146" s="1239"/>
      <c r="Z146" s="1240"/>
      <c r="AA146" s="1240"/>
      <c r="AB146" s="1239"/>
      <c r="AC146" s="1240"/>
      <c r="AD146" s="1239"/>
      <c r="AE146" s="1240"/>
      <c r="AF146" s="1242" t="s">
        <v>207</v>
      </c>
      <c r="AG146" s="1240"/>
      <c r="AH146" s="1240"/>
      <c r="AI146" s="1240"/>
      <c r="AJ146" s="1240"/>
      <c r="AK146" s="1240"/>
      <c r="AL146" s="1240"/>
      <c r="AM146" s="1240"/>
      <c r="AN146" s="1239" t="s">
        <v>305</v>
      </c>
      <c r="AO146" s="1240"/>
      <c r="AP146" s="1240"/>
      <c r="AQ146" s="1240"/>
      <c r="AR146" s="1240"/>
      <c r="AS146" s="1239" t="s">
        <v>308</v>
      </c>
      <c r="AT146" s="1240"/>
      <c r="AU146" s="1240"/>
      <c r="AV146" s="383" t="s">
        <v>43</v>
      </c>
      <c r="AW146" s="1241" t="s">
        <v>310</v>
      </c>
      <c r="AX146" s="1240"/>
      <c r="AY146" s="1240"/>
      <c r="AZ146" s="1240"/>
      <c r="BA146" s="1240"/>
      <c r="BB146" s="1240"/>
      <c r="BC146" s="384">
        <v>66009000000</v>
      </c>
      <c r="BD146" s="384">
        <v>20060985926</v>
      </c>
      <c r="BE146" s="384">
        <v>45948014074</v>
      </c>
      <c r="BF146" s="385">
        <v>0</v>
      </c>
      <c r="BG146" s="384">
        <v>13814101827</v>
      </c>
      <c r="BH146" s="384">
        <v>6246884099</v>
      </c>
      <c r="BI146" s="384">
        <v>9154415327</v>
      </c>
      <c r="BJ146" s="384">
        <v>4659686500</v>
      </c>
      <c r="BK146" s="384">
        <v>9113877258</v>
      </c>
      <c r="BL146" s="384">
        <v>40538069</v>
      </c>
      <c r="BM146" s="384" t="s">
        <v>481</v>
      </c>
      <c r="BN146" s="385" t="s">
        <v>463</v>
      </c>
      <c r="BO146" s="384" t="s">
        <v>463</v>
      </c>
    </row>
    <row r="147" spans="1:67" s="376" customFormat="1" x14ac:dyDescent="0.25">
      <c r="A147" s="376" t="str">
        <f>+B147&amp;"-"&amp;C147&amp;"-"&amp;D147&amp;"-"&amp;E147&amp;"-"&amp;F147&amp;"-"&amp;G147&amp;"-"&amp;AV147</f>
        <v>A-3-6-3-11-1-16</v>
      </c>
      <c r="B147" s="377" t="str">
        <f t="shared" si="14"/>
        <v>A</v>
      </c>
      <c r="C147" s="377" t="str">
        <f t="shared" si="15"/>
        <v>3</v>
      </c>
      <c r="D147" s="377" t="str">
        <f t="shared" si="16"/>
        <v>6</v>
      </c>
      <c r="E147" s="377" t="str">
        <f t="shared" si="17"/>
        <v>3</v>
      </c>
      <c r="F147" s="377" t="str">
        <f t="shared" si="18"/>
        <v>11</v>
      </c>
      <c r="G147" s="377" t="str">
        <f t="shared" ref="G147:G210" si="20">+Y147</f>
        <v>1</v>
      </c>
      <c r="H147" s="377"/>
      <c r="I147" s="377"/>
      <c r="J147" s="377"/>
      <c r="K147" s="377"/>
      <c r="M147" s="390"/>
      <c r="N147" s="1232" t="s">
        <v>34</v>
      </c>
      <c r="O147" s="1233"/>
      <c r="P147" s="1232" t="s">
        <v>321</v>
      </c>
      <c r="Q147" s="1233"/>
      <c r="R147" s="1232" t="s">
        <v>324</v>
      </c>
      <c r="S147" s="1233"/>
      <c r="T147" s="1232" t="s">
        <v>321</v>
      </c>
      <c r="U147" s="1233"/>
      <c r="V147" s="1232" t="s">
        <v>100</v>
      </c>
      <c r="W147" s="1233"/>
      <c r="X147" s="1233"/>
      <c r="Y147" s="1232" t="s">
        <v>311</v>
      </c>
      <c r="Z147" s="1233"/>
      <c r="AA147" s="1233"/>
      <c r="AB147" s="1232" t="s">
        <v>268</v>
      </c>
      <c r="AC147" s="1233"/>
      <c r="AD147" s="1232" t="s">
        <v>268</v>
      </c>
      <c r="AE147" s="1233"/>
      <c r="AF147" s="1235" t="s">
        <v>116</v>
      </c>
      <c r="AG147" s="1233"/>
      <c r="AH147" s="1233"/>
      <c r="AI147" s="1233"/>
      <c r="AJ147" s="1233"/>
      <c r="AK147" s="1233"/>
      <c r="AL147" s="1233"/>
      <c r="AM147" s="1233"/>
      <c r="AN147" s="1232" t="s">
        <v>305</v>
      </c>
      <c r="AO147" s="1233"/>
      <c r="AP147" s="1233"/>
      <c r="AQ147" s="1233"/>
      <c r="AR147" s="1233"/>
      <c r="AS147" s="1232" t="s">
        <v>308</v>
      </c>
      <c r="AT147" s="1233"/>
      <c r="AU147" s="1233"/>
      <c r="AV147" s="378" t="s">
        <v>43</v>
      </c>
      <c r="AW147" s="1234" t="s">
        <v>310</v>
      </c>
      <c r="AX147" s="1233"/>
      <c r="AY147" s="1233"/>
      <c r="AZ147" s="1233"/>
      <c r="BA147" s="1233"/>
      <c r="BB147" s="1233"/>
      <c r="BC147" s="379">
        <v>58014500000</v>
      </c>
      <c r="BD147" s="379">
        <v>12141485926</v>
      </c>
      <c r="BE147" s="379">
        <v>45873014074</v>
      </c>
      <c r="BF147" s="380">
        <v>0</v>
      </c>
      <c r="BG147" s="379">
        <v>6122890283</v>
      </c>
      <c r="BH147" s="379">
        <v>6018595643</v>
      </c>
      <c r="BI147" s="379">
        <v>5301144983</v>
      </c>
      <c r="BJ147" s="379">
        <v>821745300</v>
      </c>
      <c r="BK147" s="379">
        <v>5260606914</v>
      </c>
      <c r="BL147" s="379">
        <v>40538069</v>
      </c>
      <c r="BM147" s="379" t="s">
        <v>627</v>
      </c>
      <c r="BN147" s="380" t="s">
        <v>463</v>
      </c>
      <c r="BO147" s="379" t="s">
        <v>463</v>
      </c>
    </row>
    <row r="148" spans="1:67" s="376" customFormat="1" x14ac:dyDescent="0.25">
      <c r="A148" s="376" t="str">
        <f>+B148&amp;"-"&amp;C148&amp;"-"&amp;D148&amp;"-"&amp;E148&amp;"-"&amp;F148&amp;"-"&amp;G148&amp;"-"&amp;AV148</f>
        <v>A-3-6-3-11-2-16</v>
      </c>
      <c r="B148" s="377" t="str">
        <f t="shared" si="14"/>
        <v>A</v>
      </c>
      <c r="C148" s="377" t="str">
        <f t="shared" si="15"/>
        <v>3</v>
      </c>
      <c r="D148" s="377" t="str">
        <f t="shared" si="16"/>
        <v>6</v>
      </c>
      <c r="E148" s="377" t="str">
        <f t="shared" si="17"/>
        <v>3</v>
      </c>
      <c r="F148" s="377" t="str">
        <f t="shared" si="18"/>
        <v>11</v>
      </c>
      <c r="G148" s="377" t="str">
        <f t="shared" si="20"/>
        <v>2</v>
      </c>
      <c r="H148" s="377"/>
      <c r="I148" s="377"/>
      <c r="J148" s="377"/>
      <c r="K148" s="377"/>
      <c r="M148" s="390"/>
      <c r="N148" s="1232" t="s">
        <v>34</v>
      </c>
      <c r="O148" s="1233"/>
      <c r="P148" s="1232" t="s">
        <v>321</v>
      </c>
      <c r="Q148" s="1233"/>
      <c r="R148" s="1232" t="s">
        <v>324</v>
      </c>
      <c r="S148" s="1233"/>
      <c r="T148" s="1232" t="s">
        <v>321</v>
      </c>
      <c r="U148" s="1233"/>
      <c r="V148" s="1232" t="s">
        <v>100</v>
      </c>
      <c r="W148" s="1233"/>
      <c r="X148" s="1233"/>
      <c r="Y148" s="1232" t="s">
        <v>314</v>
      </c>
      <c r="Z148" s="1233"/>
      <c r="AA148" s="1233"/>
      <c r="AB148" s="1232" t="s">
        <v>268</v>
      </c>
      <c r="AC148" s="1233"/>
      <c r="AD148" s="1232" t="s">
        <v>268</v>
      </c>
      <c r="AE148" s="1233"/>
      <c r="AF148" s="1235" t="s">
        <v>117</v>
      </c>
      <c r="AG148" s="1233"/>
      <c r="AH148" s="1233"/>
      <c r="AI148" s="1233"/>
      <c r="AJ148" s="1233"/>
      <c r="AK148" s="1233"/>
      <c r="AL148" s="1233"/>
      <c r="AM148" s="1233"/>
      <c r="AN148" s="1232" t="s">
        <v>305</v>
      </c>
      <c r="AO148" s="1233"/>
      <c r="AP148" s="1233"/>
      <c r="AQ148" s="1233"/>
      <c r="AR148" s="1233"/>
      <c r="AS148" s="1232" t="s">
        <v>308</v>
      </c>
      <c r="AT148" s="1233"/>
      <c r="AU148" s="1233"/>
      <c r="AV148" s="378" t="s">
        <v>43</v>
      </c>
      <c r="AW148" s="1234" t="s">
        <v>310</v>
      </c>
      <c r="AX148" s="1233"/>
      <c r="AY148" s="1233"/>
      <c r="AZ148" s="1233"/>
      <c r="BA148" s="1233"/>
      <c r="BB148" s="1233"/>
      <c r="BC148" s="379">
        <v>7994500000</v>
      </c>
      <c r="BD148" s="379">
        <v>7919500000</v>
      </c>
      <c r="BE148" s="379">
        <v>75000000</v>
      </c>
      <c r="BF148" s="380">
        <v>0</v>
      </c>
      <c r="BG148" s="379">
        <v>7691211544</v>
      </c>
      <c r="BH148" s="379">
        <v>228288456</v>
      </c>
      <c r="BI148" s="379">
        <v>3853270344</v>
      </c>
      <c r="BJ148" s="379">
        <v>3837941200</v>
      </c>
      <c r="BK148" s="379">
        <v>3853270344</v>
      </c>
      <c r="BL148" s="380">
        <v>0</v>
      </c>
      <c r="BM148" s="379" t="s">
        <v>628</v>
      </c>
      <c r="BN148" s="380" t="s">
        <v>463</v>
      </c>
      <c r="BO148" s="379" t="s">
        <v>463</v>
      </c>
    </row>
    <row r="149" spans="1:67" s="376" customFormat="1" x14ac:dyDescent="0.25">
      <c r="A149" s="376" t="str">
        <f>+B149&amp;"-"&amp;C149&amp;"-"&amp;D149&amp;"-"&amp;E149&amp;"-"&amp;F149&amp;"-"&amp;G149&amp;"-"&amp;AV149</f>
        <v>A-3-6-3-66--16</v>
      </c>
      <c r="B149" s="377" t="str">
        <f t="shared" si="14"/>
        <v>A</v>
      </c>
      <c r="C149" s="377" t="str">
        <f t="shared" si="15"/>
        <v>3</v>
      </c>
      <c r="D149" s="377" t="str">
        <f t="shared" si="16"/>
        <v>6</v>
      </c>
      <c r="E149" s="377" t="str">
        <f t="shared" si="17"/>
        <v>3</v>
      </c>
      <c r="F149" s="377" t="str">
        <f t="shared" si="18"/>
        <v>66</v>
      </c>
      <c r="G149" s="377"/>
      <c r="H149" s="377"/>
      <c r="I149" s="377"/>
      <c r="J149" s="377"/>
      <c r="K149" s="377"/>
      <c r="M149" s="390"/>
      <c r="N149" s="1232" t="s">
        <v>34</v>
      </c>
      <c r="O149" s="1233"/>
      <c r="P149" s="1232" t="s">
        <v>321</v>
      </c>
      <c r="Q149" s="1233"/>
      <c r="R149" s="1232" t="s">
        <v>324</v>
      </c>
      <c r="S149" s="1233"/>
      <c r="T149" s="1232" t="s">
        <v>321</v>
      </c>
      <c r="U149" s="1233"/>
      <c r="V149" s="1232" t="s">
        <v>349</v>
      </c>
      <c r="W149" s="1233"/>
      <c r="X149" s="1233"/>
      <c r="Y149" s="1232"/>
      <c r="Z149" s="1233"/>
      <c r="AA149" s="1233"/>
      <c r="AB149" s="1232"/>
      <c r="AC149" s="1233"/>
      <c r="AD149" s="1232"/>
      <c r="AE149" s="1233"/>
      <c r="AF149" s="1235" t="s">
        <v>118</v>
      </c>
      <c r="AG149" s="1233"/>
      <c r="AH149" s="1233"/>
      <c r="AI149" s="1233"/>
      <c r="AJ149" s="1233"/>
      <c r="AK149" s="1233"/>
      <c r="AL149" s="1233"/>
      <c r="AM149" s="1233"/>
      <c r="AN149" s="1232" t="s">
        <v>305</v>
      </c>
      <c r="AO149" s="1233"/>
      <c r="AP149" s="1233"/>
      <c r="AQ149" s="1233"/>
      <c r="AR149" s="1233"/>
      <c r="AS149" s="1232" t="s">
        <v>308</v>
      </c>
      <c r="AT149" s="1233"/>
      <c r="AU149" s="1233"/>
      <c r="AV149" s="378" t="s">
        <v>43</v>
      </c>
      <c r="AW149" s="1234" t="s">
        <v>310</v>
      </c>
      <c r="AX149" s="1233"/>
      <c r="AY149" s="1233"/>
      <c r="AZ149" s="1233"/>
      <c r="BA149" s="1233"/>
      <c r="BB149" s="1233"/>
      <c r="BC149" s="379">
        <v>504900000</v>
      </c>
      <c r="BD149" s="380">
        <v>0</v>
      </c>
      <c r="BE149" s="379">
        <v>504900000</v>
      </c>
      <c r="BF149" s="380">
        <v>0</v>
      </c>
      <c r="BG149" s="380">
        <v>0</v>
      </c>
      <c r="BH149" s="380">
        <v>0</v>
      </c>
      <c r="BI149" s="380">
        <v>0</v>
      </c>
      <c r="BJ149" s="380">
        <v>0</v>
      </c>
      <c r="BK149" s="380">
        <v>0</v>
      </c>
      <c r="BL149" s="380">
        <v>0</v>
      </c>
      <c r="BM149" s="379" t="s">
        <v>463</v>
      </c>
      <c r="BN149" s="380" t="s">
        <v>463</v>
      </c>
      <c r="BO149" s="379" t="s">
        <v>463</v>
      </c>
    </row>
    <row r="150" spans="1:67" s="372" customFormat="1" x14ac:dyDescent="0.25">
      <c r="B150" s="373" t="str">
        <f t="shared" si="14"/>
        <v>C</v>
      </c>
      <c r="C150" s="373"/>
      <c r="D150" s="373"/>
      <c r="E150" s="373"/>
      <c r="F150" s="373"/>
      <c r="G150" s="373"/>
      <c r="H150" s="373"/>
      <c r="I150" s="373"/>
      <c r="J150" s="373"/>
      <c r="K150" s="373"/>
      <c r="M150" s="410"/>
      <c r="N150" s="1226" t="s">
        <v>119</v>
      </c>
      <c r="O150" s="1225"/>
      <c r="P150" s="1226"/>
      <c r="Q150" s="1225"/>
      <c r="R150" s="1226"/>
      <c r="S150" s="1225"/>
      <c r="T150" s="1226"/>
      <c r="U150" s="1225"/>
      <c r="V150" s="1226"/>
      <c r="W150" s="1225"/>
      <c r="X150" s="1225"/>
      <c r="Y150" s="1226"/>
      <c r="Z150" s="1225"/>
      <c r="AA150" s="1225"/>
      <c r="AB150" s="1226"/>
      <c r="AC150" s="1225"/>
      <c r="AD150" s="1226"/>
      <c r="AE150" s="1225"/>
      <c r="AF150" s="1227" t="s">
        <v>27</v>
      </c>
      <c r="AG150" s="1225"/>
      <c r="AH150" s="1225"/>
      <c r="AI150" s="1225"/>
      <c r="AJ150" s="1225"/>
      <c r="AK150" s="1225"/>
      <c r="AL150" s="1225"/>
      <c r="AM150" s="1225"/>
      <c r="AN150" s="1226" t="s">
        <v>305</v>
      </c>
      <c r="AO150" s="1225"/>
      <c r="AP150" s="1225"/>
      <c r="AQ150" s="1225"/>
      <c r="AR150" s="1225"/>
      <c r="AS150" s="1226" t="s">
        <v>306</v>
      </c>
      <c r="AT150" s="1225"/>
      <c r="AU150" s="1225"/>
      <c r="AV150" s="401" t="s">
        <v>85</v>
      </c>
      <c r="AW150" s="1228" t="s">
        <v>307</v>
      </c>
      <c r="AX150" s="1225"/>
      <c r="AY150" s="1225"/>
      <c r="AZ150" s="1225"/>
      <c r="BA150" s="1225"/>
      <c r="BB150" s="1225"/>
      <c r="BC150" s="400">
        <v>14000000000</v>
      </c>
      <c r="BD150" s="402">
        <v>11860004924</v>
      </c>
      <c r="BE150" s="400">
        <v>2139995076</v>
      </c>
      <c r="BF150" s="402">
        <v>15099334179</v>
      </c>
      <c r="BG150" s="400">
        <v>8744340221</v>
      </c>
      <c r="BH150" s="400">
        <v>3115664703</v>
      </c>
      <c r="BI150" s="400">
        <v>2393342290</v>
      </c>
      <c r="BJ150" s="400">
        <v>6350997931</v>
      </c>
      <c r="BK150" s="400">
        <v>2272720068</v>
      </c>
      <c r="BL150" s="400">
        <v>120622222</v>
      </c>
      <c r="BM150" s="400" t="s">
        <v>629</v>
      </c>
      <c r="BN150" s="400" t="s">
        <v>630</v>
      </c>
      <c r="BO150" s="400" t="s">
        <v>631</v>
      </c>
    </row>
    <row r="151" spans="1:67" s="372" customFormat="1" x14ac:dyDescent="0.25">
      <c r="B151" s="373" t="str">
        <f t="shared" si="14"/>
        <v>C</v>
      </c>
      <c r="C151" s="373"/>
      <c r="D151" s="373"/>
      <c r="E151" s="373"/>
      <c r="F151" s="373"/>
      <c r="G151" s="373"/>
      <c r="H151" s="373"/>
      <c r="I151" s="373"/>
      <c r="J151" s="373"/>
      <c r="K151" s="373"/>
      <c r="M151" s="410"/>
      <c r="N151" s="1226" t="s">
        <v>119</v>
      </c>
      <c r="O151" s="1225"/>
      <c r="P151" s="1226"/>
      <c r="Q151" s="1225"/>
      <c r="R151" s="1226"/>
      <c r="S151" s="1225"/>
      <c r="T151" s="1226"/>
      <c r="U151" s="1225"/>
      <c r="V151" s="1226"/>
      <c r="W151" s="1225"/>
      <c r="X151" s="1225"/>
      <c r="Y151" s="1226"/>
      <c r="Z151" s="1225"/>
      <c r="AA151" s="1225"/>
      <c r="AB151" s="1226"/>
      <c r="AC151" s="1225"/>
      <c r="AD151" s="1226"/>
      <c r="AE151" s="1225"/>
      <c r="AF151" s="1227" t="s">
        <v>27</v>
      </c>
      <c r="AG151" s="1225"/>
      <c r="AH151" s="1225"/>
      <c r="AI151" s="1225"/>
      <c r="AJ151" s="1225"/>
      <c r="AK151" s="1225"/>
      <c r="AL151" s="1225"/>
      <c r="AM151" s="1225"/>
      <c r="AN151" s="1226" t="s">
        <v>305</v>
      </c>
      <c r="AO151" s="1225"/>
      <c r="AP151" s="1225"/>
      <c r="AQ151" s="1225"/>
      <c r="AR151" s="1225"/>
      <c r="AS151" s="1226" t="s">
        <v>306</v>
      </c>
      <c r="AT151" s="1225"/>
      <c r="AU151" s="1225"/>
      <c r="AV151" s="401" t="s">
        <v>335</v>
      </c>
      <c r="AW151" s="1228" t="s">
        <v>353</v>
      </c>
      <c r="AX151" s="1225"/>
      <c r="AY151" s="1225"/>
      <c r="AZ151" s="1225"/>
      <c r="BA151" s="1225"/>
      <c r="BB151" s="1225"/>
      <c r="BC151" s="400">
        <v>5000000000</v>
      </c>
      <c r="BD151" s="402">
        <v>5000000000</v>
      </c>
      <c r="BE151" s="400">
        <v>0</v>
      </c>
      <c r="BF151" s="402">
        <v>4021085821</v>
      </c>
      <c r="BG151" s="400">
        <v>5000000000</v>
      </c>
      <c r="BH151" s="400">
        <v>0</v>
      </c>
      <c r="BI151" s="400">
        <v>0</v>
      </c>
      <c r="BJ151" s="400">
        <v>5000000000</v>
      </c>
      <c r="BK151" s="400">
        <v>0</v>
      </c>
      <c r="BL151" s="400">
        <v>0</v>
      </c>
      <c r="BM151" s="400" t="s">
        <v>463</v>
      </c>
      <c r="BN151" s="400" t="s">
        <v>463</v>
      </c>
      <c r="BO151" s="400" t="s">
        <v>463</v>
      </c>
    </row>
    <row r="152" spans="1:67" s="372" customFormat="1" x14ac:dyDescent="0.25">
      <c r="B152" s="373" t="str">
        <f t="shared" si="14"/>
        <v>C</v>
      </c>
      <c r="C152" s="373"/>
      <c r="D152" s="373"/>
      <c r="E152" s="373"/>
      <c r="F152" s="373"/>
      <c r="G152" s="373"/>
      <c r="H152" s="373"/>
      <c r="I152" s="373"/>
      <c r="J152" s="373"/>
      <c r="K152" s="373"/>
      <c r="M152" s="410"/>
      <c r="N152" s="1226" t="s">
        <v>119</v>
      </c>
      <c r="O152" s="1225"/>
      <c r="P152" s="1226"/>
      <c r="Q152" s="1225"/>
      <c r="R152" s="1226"/>
      <c r="S152" s="1225"/>
      <c r="T152" s="1226"/>
      <c r="U152" s="1225"/>
      <c r="V152" s="1226"/>
      <c r="W152" s="1225"/>
      <c r="X152" s="1225"/>
      <c r="Y152" s="1226"/>
      <c r="Z152" s="1225"/>
      <c r="AA152" s="1225"/>
      <c r="AB152" s="1226"/>
      <c r="AC152" s="1225"/>
      <c r="AD152" s="1226"/>
      <c r="AE152" s="1225"/>
      <c r="AF152" s="1227" t="s">
        <v>27</v>
      </c>
      <c r="AG152" s="1225"/>
      <c r="AH152" s="1225"/>
      <c r="AI152" s="1225"/>
      <c r="AJ152" s="1225"/>
      <c r="AK152" s="1225"/>
      <c r="AL152" s="1225"/>
      <c r="AM152" s="1225"/>
      <c r="AN152" s="1226" t="s">
        <v>305</v>
      </c>
      <c r="AO152" s="1225"/>
      <c r="AP152" s="1225"/>
      <c r="AQ152" s="1225"/>
      <c r="AR152" s="1225"/>
      <c r="AS152" s="1226" t="s">
        <v>306</v>
      </c>
      <c r="AT152" s="1225"/>
      <c r="AU152" s="1225"/>
      <c r="AV152" s="401" t="s">
        <v>318</v>
      </c>
      <c r="AW152" s="1228" t="s">
        <v>455</v>
      </c>
      <c r="AX152" s="1225"/>
      <c r="AY152" s="1225"/>
      <c r="AZ152" s="1225"/>
      <c r="BA152" s="1225"/>
      <c r="BB152" s="1225"/>
      <c r="BC152" s="400">
        <v>2815325822</v>
      </c>
      <c r="BD152" s="402">
        <v>306000000</v>
      </c>
      <c r="BE152" s="400">
        <v>2509325822</v>
      </c>
      <c r="BF152" s="402">
        <v>0</v>
      </c>
      <c r="BG152" s="400">
        <v>0</v>
      </c>
      <c r="BH152" s="400">
        <v>306000000</v>
      </c>
      <c r="BI152" s="400">
        <v>0</v>
      </c>
      <c r="BJ152" s="400">
        <v>0</v>
      </c>
      <c r="BK152" s="400">
        <v>0</v>
      </c>
      <c r="BL152" s="400">
        <v>0</v>
      </c>
      <c r="BM152" s="400" t="s">
        <v>463</v>
      </c>
      <c r="BN152" s="400" t="s">
        <v>463</v>
      </c>
      <c r="BO152" s="400" t="s">
        <v>463</v>
      </c>
    </row>
    <row r="153" spans="1:67" s="367" customFormat="1" ht="14.45" customHeight="1" x14ac:dyDescent="0.25">
      <c r="B153" s="370" t="str">
        <f t="shared" ref="B153:B216" si="21">+N153</f>
        <v>C</v>
      </c>
      <c r="C153" s="370" t="str">
        <f t="shared" ref="C153:C216" si="22">+P153</f>
        <v>2502</v>
      </c>
      <c r="D153" s="370"/>
      <c r="E153" s="370"/>
      <c r="F153" s="370"/>
      <c r="G153" s="370"/>
      <c r="H153" s="370"/>
      <c r="I153" s="370"/>
      <c r="J153" s="370"/>
      <c r="K153" s="370"/>
      <c r="M153" s="389"/>
      <c r="N153" s="1089" t="s">
        <v>119</v>
      </c>
      <c r="O153" s="1120"/>
      <c r="P153" s="1089" t="s">
        <v>354</v>
      </c>
      <c r="Q153" s="1120"/>
      <c r="R153" s="1089"/>
      <c r="S153" s="1120"/>
      <c r="T153" s="1089"/>
      <c r="U153" s="1120"/>
      <c r="V153" s="1089"/>
      <c r="W153" s="1120"/>
      <c r="X153" s="1120"/>
      <c r="Y153" s="1089"/>
      <c r="Z153" s="1120"/>
      <c r="AA153" s="1120"/>
      <c r="AB153" s="1089"/>
      <c r="AC153" s="1120"/>
      <c r="AD153" s="1089"/>
      <c r="AE153" s="1120"/>
      <c r="AF153" s="1096" t="s">
        <v>355</v>
      </c>
      <c r="AG153" s="1120"/>
      <c r="AH153" s="1120"/>
      <c r="AI153" s="1120"/>
      <c r="AJ153" s="1120"/>
      <c r="AK153" s="1120"/>
      <c r="AL153" s="1120"/>
      <c r="AM153" s="1120"/>
      <c r="AN153" s="1089" t="s">
        <v>305</v>
      </c>
      <c r="AO153" s="1120"/>
      <c r="AP153" s="1120"/>
      <c r="AQ153" s="1120"/>
      <c r="AR153" s="1120"/>
      <c r="AS153" s="1089" t="s">
        <v>306</v>
      </c>
      <c r="AT153" s="1120"/>
      <c r="AU153" s="1120"/>
      <c r="AV153" s="360" t="s">
        <v>85</v>
      </c>
      <c r="AW153" s="1090" t="s">
        <v>307</v>
      </c>
      <c r="AX153" s="1120"/>
      <c r="AY153" s="1120"/>
      <c r="AZ153" s="1120"/>
      <c r="BA153" s="1120"/>
      <c r="BB153" s="1120"/>
      <c r="BC153" s="361">
        <v>14000000000</v>
      </c>
      <c r="BD153" s="361">
        <v>11860004924</v>
      </c>
      <c r="BE153" s="361">
        <v>2139995076</v>
      </c>
      <c r="BF153" s="361">
        <v>4223920000</v>
      </c>
      <c r="BG153" s="361">
        <v>8744340221</v>
      </c>
      <c r="BH153" s="361">
        <v>3115664703</v>
      </c>
      <c r="BI153" s="361">
        <v>2393342290</v>
      </c>
      <c r="BJ153" s="361">
        <v>6350997931</v>
      </c>
      <c r="BK153" s="361">
        <v>2272720068</v>
      </c>
      <c r="BL153" s="361">
        <v>120622222</v>
      </c>
      <c r="BM153" s="361" t="s">
        <v>629</v>
      </c>
      <c r="BN153" s="361" t="s">
        <v>630</v>
      </c>
      <c r="BO153" s="361" t="s">
        <v>631</v>
      </c>
    </row>
    <row r="154" spans="1:67" s="367" customFormat="1" x14ac:dyDescent="0.25">
      <c r="B154" s="370" t="str">
        <f t="shared" si="21"/>
        <v>C</v>
      </c>
      <c r="C154" s="370" t="str">
        <f t="shared" si="22"/>
        <v>2502</v>
      </c>
      <c r="D154" s="370"/>
      <c r="E154" s="370"/>
      <c r="F154" s="370"/>
      <c r="G154" s="370"/>
      <c r="H154" s="370"/>
      <c r="I154" s="370"/>
      <c r="J154" s="370"/>
      <c r="K154" s="370"/>
      <c r="M154" s="389"/>
      <c r="N154" s="1089" t="s">
        <v>119</v>
      </c>
      <c r="O154" s="1120"/>
      <c r="P154" s="1089" t="s">
        <v>354</v>
      </c>
      <c r="Q154" s="1120"/>
      <c r="R154" s="1089"/>
      <c r="S154" s="1120"/>
      <c r="T154" s="1089"/>
      <c r="U154" s="1120"/>
      <c r="V154" s="1089"/>
      <c r="W154" s="1120"/>
      <c r="X154" s="1120"/>
      <c r="Y154" s="1089"/>
      <c r="Z154" s="1120"/>
      <c r="AA154" s="1120"/>
      <c r="AB154" s="1089"/>
      <c r="AC154" s="1120"/>
      <c r="AD154" s="1089"/>
      <c r="AE154" s="1120"/>
      <c r="AF154" s="1096" t="s">
        <v>355</v>
      </c>
      <c r="AG154" s="1120"/>
      <c r="AH154" s="1120"/>
      <c r="AI154" s="1120"/>
      <c r="AJ154" s="1120"/>
      <c r="AK154" s="1120"/>
      <c r="AL154" s="1120"/>
      <c r="AM154" s="1120"/>
      <c r="AN154" s="1089" t="s">
        <v>305</v>
      </c>
      <c r="AO154" s="1120"/>
      <c r="AP154" s="1120"/>
      <c r="AQ154" s="1120"/>
      <c r="AR154" s="1120"/>
      <c r="AS154" s="1089" t="s">
        <v>306</v>
      </c>
      <c r="AT154" s="1120"/>
      <c r="AU154" s="1120"/>
      <c r="AV154" s="360" t="s">
        <v>318</v>
      </c>
      <c r="AW154" s="1090" t="s">
        <v>455</v>
      </c>
      <c r="AX154" s="1120"/>
      <c r="AY154" s="1120"/>
      <c r="AZ154" s="1120"/>
      <c r="BA154" s="1120"/>
      <c r="BB154" s="1120"/>
      <c r="BC154" s="361">
        <v>2815325822</v>
      </c>
      <c r="BD154" s="361">
        <v>306000000</v>
      </c>
      <c r="BE154" s="361">
        <v>2509325822</v>
      </c>
      <c r="BF154" s="362">
        <v>0</v>
      </c>
      <c r="BG154" s="362">
        <v>0</v>
      </c>
      <c r="BH154" s="361">
        <v>306000000</v>
      </c>
      <c r="BI154" s="362">
        <v>0</v>
      </c>
      <c r="BJ154" s="362">
        <v>0</v>
      </c>
      <c r="BK154" s="362">
        <v>0</v>
      </c>
      <c r="BL154" s="362">
        <v>0</v>
      </c>
      <c r="BM154" s="362" t="s">
        <v>463</v>
      </c>
      <c r="BN154" s="362" t="s">
        <v>463</v>
      </c>
      <c r="BO154" s="362" t="s">
        <v>463</v>
      </c>
    </row>
    <row r="155" spans="1:67" s="367" customFormat="1" ht="14.45" customHeight="1" x14ac:dyDescent="0.25">
      <c r="B155" s="370" t="str">
        <f t="shared" si="21"/>
        <v>C</v>
      </c>
      <c r="C155" s="370" t="str">
        <f t="shared" si="22"/>
        <v>2502</v>
      </c>
      <c r="D155" s="370" t="str">
        <f t="shared" ref="D155:D218" si="23">+R155</f>
        <v>1000</v>
      </c>
      <c r="E155" s="370"/>
      <c r="F155" s="370"/>
      <c r="G155" s="370"/>
      <c r="H155" s="370"/>
      <c r="I155" s="370"/>
      <c r="J155" s="370"/>
      <c r="K155" s="370"/>
      <c r="M155" s="389"/>
      <c r="N155" s="1089" t="s">
        <v>119</v>
      </c>
      <c r="O155" s="1120"/>
      <c r="P155" s="1089" t="s">
        <v>354</v>
      </c>
      <c r="Q155" s="1120"/>
      <c r="R155" s="1089" t="s">
        <v>356</v>
      </c>
      <c r="S155" s="1120"/>
      <c r="T155" s="1089"/>
      <c r="U155" s="1120"/>
      <c r="V155" s="1089"/>
      <c r="W155" s="1120"/>
      <c r="X155" s="1120"/>
      <c r="Y155" s="1089"/>
      <c r="Z155" s="1120"/>
      <c r="AA155" s="1120"/>
      <c r="AB155" s="1089"/>
      <c r="AC155" s="1120"/>
      <c r="AD155" s="1089"/>
      <c r="AE155" s="1120"/>
      <c r="AF155" s="1096" t="s">
        <v>357</v>
      </c>
      <c r="AG155" s="1120"/>
      <c r="AH155" s="1120"/>
      <c r="AI155" s="1120"/>
      <c r="AJ155" s="1120"/>
      <c r="AK155" s="1120"/>
      <c r="AL155" s="1120"/>
      <c r="AM155" s="1120"/>
      <c r="AN155" s="1089" t="s">
        <v>305</v>
      </c>
      <c r="AO155" s="1120"/>
      <c r="AP155" s="1120"/>
      <c r="AQ155" s="1120"/>
      <c r="AR155" s="1120"/>
      <c r="AS155" s="1089" t="s">
        <v>306</v>
      </c>
      <c r="AT155" s="1120"/>
      <c r="AU155" s="1120"/>
      <c r="AV155" s="360" t="s">
        <v>85</v>
      </c>
      <c r="AW155" s="1090" t="s">
        <v>307</v>
      </c>
      <c r="AX155" s="1120"/>
      <c r="AY155" s="1120"/>
      <c r="AZ155" s="1120"/>
      <c r="BA155" s="1120"/>
      <c r="BB155" s="1120"/>
      <c r="BC155" s="361">
        <v>14000000000</v>
      </c>
      <c r="BD155" s="361">
        <v>11860004924</v>
      </c>
      <c r="BE155" s="361">
        <v>2139995076</v>
      </c>
      <c r="BF155" s="361">
        <v>4223920000</v>
      </c>
      <c r="BG155" s="361">
        <v>8744340221</v>
      </c>
      <c r="BH155" s="361">
        <v>3115664703</v>
      </c>
      <c r="BI155" s="361">
        <v>2393342290</v>
      </c>
      <c r="BJ155" s="361">
        <v>6350997931</v>
      </c>
      <c r="BK155" s="361">
        <v>2272720068</v>
      </c>
      <c r="BL155" s="361">
        <v>120622222</v>
      </c>
      <c r="BM155" s="361" t="s">
        <v>629</v>
      </c>
      <c r="BN155" s="361" t="s">
        <v>630</v>
      </c>
      <c r="BO155" s="361" t="s">
        <v>631</v>
      </c>
    </row>
    <row r="156" spans="1:67" s="367" customFormat="1" x14ac:dyDescent="0.25">
      <c r="B156" s="370" t="str">
        <f t="shared" si="21"/>
        <v>C</v>
      </c>
      <c r="C156" s="370" t="str">
        <f t="shared" si="22"/>
        <v>2502</v>
      </c>
      <c r="D156" s="370" t="str">
        <f t="shared" si="23"/>
        <v>1000</v>
      </c>
      <c r="E156" s="370"/>
      <c r="F156" s="370"/>
      <c r="G156" s="370"/>
      <c r="H156" s="370"/>
      <c r="I156" s="370"/>
      <c r="J156" s="370"/>
      <c r="K156" s="370"/>
      <c r="M156" s="389"/>
      <c r="N156" s="1089" t="s">
        <v>119</v>
      </c>
      <c r="O156" s="1120"/>
      <c r="P156" s="1089" t="s">
        <v>354</v>
      </c>
      <c r="Q156" s="1120"/>
      <c r="R156" s="1089" t="s">
        <v>356</v>
      </c>
      <c r="S156" s="1120"/>
      <c r="T156" s="1089"/>
      <c r="U156" s="1120"/>
      <c r="V156" s="1089"/>
      <c r="W156" s="1120"/>
      <c r="X156" s="1120"/>
      <c r="Y156" s="1089"/>
      <c r="Z156" s="1120"/>
      <c r="AA156" s="1120"/>
      <c r="AB156" s="1089"/>
      <c r="AC156" s="1120"/>
      <c r="AD156" s="1089"/>
      <c r="AE156" s="1120"/>
      <c r="AF156" s="1096" t="s">
        <v>357</v>
      </c>
      <c r="AG156" s="1120"/>
      <c r="AH156" s="1120"/>
      <c r="AI156" s="1120"/>
      <c r="AJ156" s="1120"/>
      <c r="AK156" s="1120"/>
      <c r="AL156" s="1120"/>
      <c r="AM156" s="1120"/>
      <c r="AN156" s="1089" t="s">
        <v>305</v>
      </c>
      <c r="AO156" s="1120"/>
      <c r="AP156" s="1120"/>
      <c r="AQ156" s="1120"/>
      <c r="AR156" s="1120"/>
      <c r="AS156" s="1089" t="s">
        <v>306</v>
      </c>
      <c r="AT156" s="1120"/>
      <c r="AU156" s="1120"/>
      <c r="AV156" s="360" t="s">
        <v>318</v>
      </c>
      <c r="AW156" s="1090" t="s">
        <v>455</v>
      </c>
      <c r="AX156" s="1120"/>
      <c r="AY156" s="1120"/>
      <c r="AZ156" s="1120"/>
      <c r="BA156" s="1120"/>
      <c r="BB156" s="1120"/>
      <c r="BC156" s="361">
        <v>2815325822</v>
      </c>
      <c r="BD156" s="361">
        <v>306000000</v>
      </c>
      <c r="BE156" s="361">
        <v>2509325822</v>
      </c>
      <c r="BF156" s="362">
        <v>0</v>
      </c>
      <c r="BG156" s="362">
        <v>0</v>
      </c>
      <c r="BH156" s="361">
        <v>306000000</v>
      </c>
      <c r="BI156" s="362">
        <v>0</v>
      </c>
      <c r="BJ156" s="362">
        <v>0</v>
      </c>
      <c r="BK156" s="362">
        <v>0</v>
      </c>
      <c r="BL156" s="362">
        <v>0</v>
      </c>
      <c r="BM156" s="362" t="s">
        <v>463</v>
      </c>
      <c r="BN156" s="362" t="s">
        <v>463</v>
      </c>
      <c r="BO156" s="362" t="s">
        <v>463</v>
      </c>
    </row>
    <row r="157" spans="1:67" s="367" customFormat="1" x14ac:dyDescent="0.25">
      <c r="B157" s="370" t="str">
        <f t="shared" si="21"/>
        <v>C</v>
      </c>
      <c r="C157" s="370" t="str">
        <f t="shared" si="22"/>
        <v>2502</v>
      </c>
      <c r="D157" s="370" t="str">
        <f t="shared" si="23"/>
        <v>1000</v>
      </c>
      <c r="E157" s="370" t="str">
        <f t="shared" ref="E157:E220" si="24">+T157</f>
        <v>1</v>
      </c>
      <c r="F157" s="370">
        <f t="shared" ref="F157:F220" si="25">+V157</f>
        <v>0</v>
      </c>
      <c r="G157" s="370">
        <f t="shared" si="20"/>
        <v>0</v>
      </c>
      <c r="H157" s="370">
        <f t="shared" ref="H157:H220" si="26">+AB157</f>
        <v>0</v>
      </c>
      <c r="I157" s="370"/>
      <c r="J157" s="370"/>
      <c r="K157" s="370"/>
      <c r="M157" s="389"/>
      <c r="N157" s="1091" t="s">
        <v>119</v>
      </c>
      <c r="O157" s="1120"/>
      <c r="P157" s="1091" t="s">
        <v>354</v>
      </c>
      <c r="Q157" s="1120"/>
      <c r="R157" s="1091" t="s">
        <v>356</v>
      </c>
      <c r="S157" s="1120"/>
      <c r="T157" s="1091" t="s">
        <v>311</v>
      </c>
      <c r="U157" s="1120"/>
      <c r="V157" s="1091"/>
      <c r="W157" s="1120"/>
      <c r="X157" s="1120"/>
      <c r="Y157" s="1091"/>
      <c r="Z157" s="1120"/>
      <c r="AA157" s="1120"/>
      <c r="AB157" s="1091"/>
      <c r="AC157" s="1120"/>
      <c r="AD157" s="1091"/>
      <c r="AE157" s="1120"/>
      <c r="AF157" s="1092" t="s">
        <v>269</v>
      </c>
      <c r="AG157" s="1120"/>
      <c r="AH157" s="1120"/>
      <c r="AI157" s="1120"/>
      <c r="AJ157" s="1120"/>
      <c r="AK157" s="1120"/>
      <c r="AL157" s="1120"/>
      <c r="AM157" s="1120"/>
      <c r="AN157" s="1091" t="s">
        <v>305</v>
      </c>
      <c r="AO157" s="1120"/>
      <c r="AP157" s="1120"/>
      <c r="AQ157" s="1120"/>
      <c r="AR157" s="1120"/>
      <c r="AS157" s="1091" t="s">
        <v>306</v>
      </c>
      <c r="AT157" s="1120"/>
      <c r="AU157" s="1120"/>
      <c r="AV157" s="363" t="s">
        <v>85</v>
      </c>
      <c r="AW157" s="1093" t="s">
        <v>307</v>
      </c>
      <c r="AX157" s="1120"/>
      <c r="AY157" s="1120"/>
      <c r="AZ157" s="1120"/>
      <c r="BA157" s="1120"/>
      <c r="BB157" s="1120"/>
      <c r="BC157" s="364">
        <v>1300000000</v>
      </c>
      <c r="BD157" s="364">
        <v>1185400000</v>
      </c>
      <c r="BE157" s="364">
        <v>114600000</v>
      </c>
      <c r="BF157" s="364">
        <v>400000000</v>
      </c>
      <c r="BG157" s="364">
        <v>463080221</v>
      </c>
      <c r="BH157" s="364">
        <v>722319779</v>
      </c>
      <c r="BI157" s="364">
        <v>30806785</v>
      </c>
      <c r="BJ157" s="364">
        <v>432273436</v>
      </c>
      <c r="BK157" s="364">
        <v>28268435</v>
      </c>
      <c r="BL157" s="364">
        <v>2538350</v>
      </c>
      <c r="BM157" s="364" t="s">
        <v>632</v>
      </c>
      <c r="BN157" s="365" t="s">
        <v>463</v>
      </c>
      <c r="BO157" s="365" t="s">
        <v>463</v>
      </c>
    </row>
    <row r="158" spans="1:67" s="367" customFormat="1" x14ac:dyDescent="0.25">
      <c r="B158" s="370" t="str">
        <f t="shared" si="21"/>
        <v>C</v>
      </c>
      <c r="C158" s="370" t="str">
        <f t="shared" si="22"/>
        <v>2502</v>
      </c>
      <c r="D158" s="370" t="str">
        <f t="shared" si="23"/>
        <v>1000</v>
      </c>
      <c r="E158" s="370" t="str">
        <f t="shared" si="24"/>
        <v>1</v>
      </c>
      <c r="F158" s="370">
        <f t="shared" si="25"/>
        <v>0</v>
      </c>
      <c r="G158" s="370">
        <f t="shared" si="20"/>
        <v>0</v>
      </c>
      <c r="H158" s="370">
        <f t="shared" si="26"/>
        <v>0</v>
      </c>
      <c r="I158" s="370"/>
      <c r="J158" s="370"/>
      <c r="K158" s="370"/>
      <c r="M158" s="389"/>
      <c r="N158" s="1089" t="s">
        <v>119</v>
      </c>
      <c r="O158" s="1120"/>
      <c r="P158" s="1089" t="s">
        <v>354</v>
      </c>
      <c r="Q158" s="1120"/>
      <c r="R158" s="1089" t="s">
        <v>356</v>
      </c>
      <c r="S158" s="1120"/>
      <c r="T158" s="1089" t="s">
        <v>311</v>
      </c>
      <c r="U158" s="1120"/>
      <c r="V158" s="1089"/>
      <c r="W158" s="1120"/>
      <c r="X158" s="1120"/>
      <c r="Y158" s="1089"/>
      <c r="Z158" s="1120"/>
      <c r="AA158" s="1120"/>
      <c r="AB158" s="1089"/>
      <c r="AC158" s="1120"/>
      <c r="AD158" s="1089"/>
      <c r="AE158" s="1120"/>
      <c r="AF158" s="1096" t="s">
        <v>269</v>
      </c>
      <c r="AG158" s="1120"/>
      <c r="AH158" s="1120"/>
      <c r="AI158" s="1120"/>
      <c r="AJ158" s="1120"/>
      <c r="AK158" s="1120"/>
      <c r="AL158" s="1120"/>
      <c r="AM158" s="1120"/>
      <c r="AN158" s="1089" t="s">
        <v>305</v>
      </c>
      <c r="AO158" s="1120"/>
      <c r="AP158" s="1120"/>
      <c r="AQ158" s="1120"/>
      <c r="AR158" s="1120"/>
      <c r="AS158" s="1089" t="s">
        <v>306</v>
      </c>
      <c r="AT158" s="1120"/>
      <c r="AU158" s="1120"/>
      <c r="AV158" s="360" t="s">
        <v>318</v>
      </c>
      <c r="AW158" s="1090" t="s">
        <v>455</v>
      </c>
      <c r="AX158" s="1120"/>
      <c r="AY158" s="1120"/>
      <c r="AZ158" s="1120"/>
      <c r="BA158" s="1120"/>
      <c r="BB158" s="1120"/>
      <c r="BC158" s="361">
        <v>2815325822</v>
      </c>
      <c r="BD158" s="361">
        <v>306000000</v>
      </c>
      <c r="BE158" s="361">
        <v>2509325822</v>
      </c>
      <c r="BF158" s="362">
        <v>0</v>
      </c>
      <c r="BG158" s="362">
        <v>0</v>
      </c>
      <c r="BH158" s="361">
        <v>306000000</v>
      </c>
      <c r="BI158" s="362">
        <v>0</v>
      </c>
      <c r="BJ158" s="362">
        <v>0</v>
      </c>
      <c r="BK158" s="362">
        <v>0</v>
      </c>
      <c r="BL158" s="362">
        <v>0</v>
      </c>
      <c r="BM158" s="362" t="s">
        <v>463</v>
      </c>
      <c r="BN158" s="362" t="s">
        <v>463</v>
      </c>
      <c r="BO158" s="362" t="s">
        <v>463</v>
      </c>
    </row>
    <row r="159" spans="1:67" s="367" customFormat="1" ht="14.45" customHeight="1" x14ac:dyDescent="0.25">
      <c r="B159" s="370" t="str">
        <f t="shared" si="21"/>
        <v>C</v>
      </c>
      <c r="C159" s="370" t="str">
        <f t="shared" si="22"/>
        <v>2502</v>
      </c>
      <c r="D159" s="370" t="str">
        <f t="shared" si="23"/>
        <v>1000</v>
      </c>
      <c r="E159" s="370" t="str">
        <f t="shared" si="24"/>
        <v>1</v>
      </c>
      <c r="F159" s="370" t="str">
        <f t="shared" si="25"/>
        <v>0</v>
      </c>
      <c r="G159" s="370">
        <f t="shared" si="20"/>
        <v>0</v>
      </c>
      <c r="H159" s="370">
        <f t="shared" si="26"/>
        <v>0</v>
      </c>
      <c r="I159" s="370"/>
      <c r="J159" s="370"/>
      <c r="K159" s="370"/>
      <c r="M159" s="389"/>
      <c r="N159" s="1089" t="s">
        <v>119</v>
      </c>
      <c r="O159" s="1120"/>
      <c r="P159" s="1089" t="s">
        <v>354</v>
      </c>
      <c r="Q159" s="1120"/>
      <c r="R159" s="1089" t="s">
        <v>356</v>
      </c>
      <c r="S159" s="1120"/>
      <c r="T159" s="1089" t="s">
        <v>311</v>
      </c>
      <c r="U159" s="1120"/>
      <c r="V159" s="1089" t="s">
        <v>312</v>
      </c>
      <c r="W159" s="1120"/>
      <c r="X159" s="1120"/>
      <c r="Y159" s="1089"/>
      <c r="Z159" s="1120"/>
      <c r="AA159" s="1120"/>
      <c r="AB159" s="1089"/>
      <c r="AC159" s="1120"/>
      <c r="AD159" s="1089"/>
      <c r="AE159" s="1120"/>
      <c r="AF159" s="1096" t="s">
        <v>269</v>
      </c>
      <c r="AG159" s="1120"/>
      <c r="AH159" s="1120"/>
      <c r="AI159" s="1120"/>
      <c r="AJ159" s="1120"/>
      <c r="AK159" s="1120"/>
      <c r="AL159" s="1120"/>
      <c r="AM159" s="1120"/>
      <c r="AN159" s="1089" t="s">
        <v>305</v>
      </c>
      <c r="AO159" s="1120"/>
      <c r="AP159" s="1120"/>
      <c r="AQ159" s="1120"/>
      <c r="AR159" s="1120"/>
      <c r="AS159" s="1089" t="s">
        <v>306</v>
      </c>
      <c r="AT159" s="1120"/>
      <c r="AU159" s="1120"/>
      <c r="AV159" s="360" t="s">
        <v>85</v>
      </c>
      <c r="AW159" s="1090" t="s">
        <v>307</v>
      </c>
      <c r="AX159" s="1120"/>
      <c r="AY159" s="1120"/>
      <c r="AZ159" s="1120"/>
      <c r="BA159" s="1120"/>
      <c r="BB159" s="1120"/>
      <c r="BC159" s="361">
        <v>1300000000</v>
      </c>
      <c r="BD159" s="361">
        <v>1185400000</v>
      </c>
      <c r="BE159" s="361">
        <v>114600000</v>
      </c>
      <c r="BF159" s="362">
        <v>0</v>
      </c>
      <c r="BG159" s="361">
        <v>463080221</v>
      </c>
      <c r="BH159" s="361">
        <v>722319779</v>
      </c>
      <c r="BI159" s="361">
        <v>30806785</v>
      </c>
      <c r="BJ159" s="361">
        <v>432273436</v>
      </c>
      <c r="BK159" s="361">
        <v>28268435</v>
      </c>
      <c r="BL159" s="361">
        <v>2538350</v>
      </c>
      <c r="BM159" s="361" t="s">
        <v>632</v>
      </c>
      <c r="BN159" s="362" t="s">
        <v>463</v>
      </c>
      <c r="BO159" s="362" t="s">
        <v>463</v>
      </c>
    </row>
    <row r="160" spans="1:67" s="367" customFormat="1" x14ac:dyDescent="0.25">
      <c r="B160" s="370" t="str">
        <f t="shared" si="21"/>
        <v>C</v>
      </c>
      <c r="C160" s="370" t="str">
        <f t="shared" si="22"/>
        <v>2502</v>
      </c>
      <c r="D160" s="370" t="str">
        <f t="shared" si="23"/>
        <v>1000</v>
      </c>
      <c r="E160" s="370" t="str">
        <f t="shared" si="24"/>
        <v>1</v>
      </c>
      <c r="F160" s="370" t="str">
        <f t="shared" si="25"/>
        <v>0</v>
      </c>
      <c r="G160" s="370">
        <f t="shared" si="20"/>
        <v>0</v>
      </c>
      <c r="H160" s="370">
        <f t="shared" si="26"/>
        <v>0</v>
      </c>
      <c r="I160" s="370"/>
      <c r="J160" s="370"/>
      <c r="K160" s="370"/>
      <c r="M160" s="389"/>
      <c r="N160" s="1089" t="s">
        <v>119</v>
      </c>
      <c r="O160" s="1120"/>
      <c r="P160" s="1089" t="s">
        <v>354</v>
      </c>
      <c r="Q160" s="1120"/>
      <c r="R160" s="1089" t="s">
        <v>356</v>
      </c>
      <c r="S160" s="1120"/>
      <c r="T160" s="1089" t="s">
        <v>311</v>
      </c>
      <c r="U160" s="1120"/>
      <c r="V160" s="1089" t="s">
        <v>312</v>
      </c>
      <c r="W160" s="1120"/>
      <c r="X160" s="1120"/>
      <c r="Y160" s="1089"/>
      <c r="Z160" s="1120"/>
      <c r="AA160" s="1120"/>
      <c r="AB160" s="1089"/>
      <c r="AC160" s="1120"/>
      <c r="AD160" s="1089"/>
      <c r="AE160" s="1120"/>
      <c r="AF160" s="1096" t="s">
        <v>269</v>
      </c>
      <c r="AG160" s="1120"/>
      <c r="AH160" s="1120"/>
      <c r="AI160" s="1120"/>
      <c r="AJ160" s="1120"/>
      <c r="AK160" s="1120"/>
      <c r="AL160" s="1120"/>
      <c r="AM160" s="1120"/>
      <c r="AN160" s="1089" t="s">
        <v>305</v>
      </c>
      <c r="AO160" s="1120"/>
      <c r="AP160" s="1120"/>
      <c r="AQ160" s="1120"/>
      <c r="AR160" s="1120"/>
      <c r="AS160" s="1089" t="s">
        <v>306</v>
      </c>
      <c r="AT160" s="1120"/>
      <c r="AU160" s="1120"/>
      <c r="AV160" s="360" t="s">
        <v>318</v>
      </c>
      <c r="AW160" s="1090" t="s">
        <v>455</v>
      </c>
      <c r="AX160" s="1120"/>
      <c r="AY160" s="1120"/>
      <c r="AZ160" s="1120"/>
      <c r="BA160" s="1120"/>
      <c r="BB160" s="1120"/>
      <c r="BC160" s="361">
        <v>2815325822</v>
      </c>
      <c r="BD160" s="361">
        <v>306000000</v>
      </c>
      <c r="BE160" s="361">
        <v>2509325822</v>
      </c>
      <c r="BF160" s="362">
        <v>0</v>
      </c>
      <c r="BG160" s="362">
        <v>0</v>
      </c>
      <c r="BH160" s="361">
        <v>306000000</v>
      </c>
      <c r="BI160" s="362">
        <v>0</v>
      </c>
      <c r="BJ160" s="362">
        <v>0</v>
      </c>
      <c r="BK160" s="362">
        <v>0</v>
      </c>
      <c r="BL160" s="362">
        <v>0</v>
      </c>
      <c r="BM160" s="362" t="s">
        <v>463</v>
      </c>
      <c r="BN160" s="362" t="s">
        <v>463</v>
      </c>
      <c r="BO160" s="362" t="s">
        <v>463</v>
      </c>
    </row>
    <row r="161" spans="1:67" s="367" customFormat="1" ht="14.45" customHeight="1" x14ac:dyDescent="0.25">
      <c r="B161" s="370" t="str">
        <f t="shared" si="21"/>
        <v>C</v>
      </c>
      <c r="C161" s="370" t="str">
        <f t="shared" si="22"/>
        <v>2502</v>
      </c>
      <c r="D161" s="370" t="str">
        <f t="shared" si="23"/>
        <v>1000</v>
      </c>
      <c r="E161" s="370" t="str">
        <f t="shared" si="24"/>
        <v>1</v>
      </c>
      <c r="F161" s="370" t="str">
        <f t="shared" si="25"/>
        <v>0</v>
      </c>
      <c r="G161" s="370" t="str">
        <f t="shared" si="20"/>
        <v>2</v>
      </c>
      <c r="H161" s="370">
        <f t="shared" si="26"/>
        <v>0</v>
      </c>
      <c r="I161" s="370"/>
      <c r="J161" s="370"/>
      <c r="K161" s="370"/>
      <c r="M161" s="389"/>
      <c r="N161" s="1089" t="s">
        <v>119</v>
      </c>
      <c r="O161" s="1120"/>
      <c r="P161" s="1089" t="s">
        <v>354</v>
      </c>
      <c r="Q161" s="1120"/>
      <c r="R161" s="1089" t="s">
        <v>356</v>
      </c>
      <c r="S161" s="1120"/>
      <c r="T161" s="1089" t="s">
        <v>311</v>
      </c>
      <c r="U161" s="1120"/>
      <c r="V161" s="1089" t="s">
        <v>312</v>
      </c>
      <c r="W161" s="1120"/>
      <c r="X161" s="1120"/>
      <c r="Y161" s="1089" t="s">
        <v>314</v>
      </c>
      <c r="Z161" s="1120"/>
      <c r="AA161" s="1120"/>
      <c r="AB161" s="1089"/>
      <c r="AC161" s="1120"/>
      <c r="AD161" s="1089"/>
      <c r="AE161" s="1120"/>
      <c r="AF161" s="1096" t="s">
        <v>358</v>
      </c>
      <c r="AG161" s="1120"/>
      <c r="AH161" s="1120"/>
      <c r="AI161" s="1120"/>
      <c r="AJ161" s="1120"/>
      <c r="AK161" s="1120"/>
      <c r="AL161" s="1120"/>
      <c r="AM161" s="1120"/>
      <c r="AN161" s="1089" t="s">
        <v>305</v>
      </c>
      <c r="AO161" s="1120"/>
      <c r="AP161" s="1120"/>
      <c r="AQ161" s="1120"/>
      <c r="AR161" s="1120"/>
      <c r="AS161" s="1089" t="s">
        <v>306</v>
      </c>
      <c r="AT161" s="1120"/>
      <c r="AU161" s="1120"/>
      <c r="AV161" s="360" t="s">
        <v>85</v>
      </c>
      <c r="AW161" s="1090" t="s">
        <v>307</v>
      </c>
      <c r="AX161" s="1120"/>
      <c r="AY161" s="1120"/>
      <c r="AZ161" s="1120"/>
      <c r="BA161" s="1120"/>
      <c r="BB161" s="1120"/>
      <c r="BC161" s="361">
        <v>1300000000</v>
      </c>
      <c r="BD161" s="361">
        <v>1185400000</v>
      </c>
      <c r="BE161" s="361">
        <v>114600000</v>
      </c>
      <c r="BF161" s="362">
        <v>0</v>
      </c>
      <c r="BG161" s="361">
        <v>463080221</v>
      </c>
      <c r="BH161" s="361">
        <v>722319779</v>
      </c>
      <c r="BI161" s="361">
        <v>30806785</v>
      </c>
      <c r="BJ161" s="361">
        <v>432273436</v>
      </c>
      <c r="BK161" s="361">
        <v>28268435</v>
      </c>
      <c r="BL161" s="361">
        <v>2538350</v>
      </c>
      <c r="BM161" s="361" t="s">
        <v>632</v>
      </c>
      <c r="BN161" s="362" t="s">
        <v>463</v>
      </c>
      <c r="BO161" s="362" t="s">
        <v>463</v>
      </c>
    </row>
    <row r="162" spans="1:67" s="376" customFormat="1" x14ac:dyDescent="0.25">
      <c r="A162" s="376" t="str">
        <f>+B162&amp;"-"&amp;C162&amp;"-"&amp;D162&amp;"-"&amp;E162&amp;"-"&amp;F162&amp;"-"&amp;G162&amp;"-"&amp;H162&amp;"-"&amp;AV162</f>
        <v>C-2502-1000-1-0-2-1-10</v>
      </c>
      <c r="B162" s="377" t="str">
        <f t="shared" si="21"/>
        <v>C</v>
      </c>
      <c r="C162" s="377" t="str">
        <f t="shared" si="22"/>
        <v>2502</v>
      </c>
      <c r="D162" s="377" t="str">
        <f t="shared" si="23"/>
        <v>1000</v>
      </c>
      <c r="E162" s="377" t="str">
        <f t="shared" si="24"/>
        <v>1</v>
      </c>
      <c r="F162" s="377" t="str">
        <f t="shared" si="25"/>
        <v>0</v>
      </c>
      <c r="G162" s="377" t="str">
        <f t="shared" si="20"/>
        <v>2</v>
      </c>
      <c r="H162" s="377" t="str">
        <f t="shared" si="26"/>
        <v>1</v>
      </c>
      <c r="I162" s="377"/>
      <c r="J162" s="377"/>
      <c r="K162" s="377"/>
      <c r="M162" s="390"/>
      <c r="N162" s="1232" t="s">
        <v>119</v>
      </c>
      <c r="O162" s="1233"/>
      <c r="P162" s="1232" t="s">
        <v>354</v>
      </c>
      <c r="Q162" s="1233"/>
      <c r="R162" s="1232" t="s">
        <v>356</v>
      </c>
      <c r="S162" s="1233"/>
      <c r="T162" s="1232" t="s">
        <v>311</v>
      </c>
      <c r="U162" s="1233"/>
      <c r="V162" s="1232" t="s">
        <v>312</v>
      </c>
      <c r="W162" s="1233"/>
      <c r="X162" s="1233"/>
      <c r="Y162" s="1232" t="s">
        <v>314</v>
      </c>
      <c r="Z162" s="1233"/>
      <c r="AA162" s="1233"/>
      <c r="AB162" s="1232" t="s">
        <v>311</v>
      </c>
      <c r="AC162" s="1233"/>
      <c r="AD162" s="1232"/>
      <c r="AE162" s="1233"/>
      <c r="AF162" s="1235" t="s">
        <v>364</v>
      </c>
      <c r="AG162" s="1233"/>
      <c r="AH162" s="1233"/>
      <c r="AI162" s="1233"/>
      <c r="AJ162" s="1233"/>
      <c r="AK162" s="1233"/>
      <c r="AL162" s="1233"/>
      <c r="AM162" s="1233"/>
      <c r="AN162" s="1232" t="s">
        <v>305</v>
      </c>
      <c r="AO162" s="1233"/>
      <c r="AP162" s="1233"/>
      <c r="AQ162" s="1233"/>
      <c r="AR162" s="1233"/>
      <c r="AS162" s="1232" t="s">
        <v>306</v>
      </c>
      <c r="AT162" s="1233"/>
      <c r="AU162" s="1233"/>
      <c r="AV162" s="378" t="s">
        <v>85</v>
      </c>
      <c r="AW162" s="1234" t="s">
        <v>307</v>
      </c>
      <c r="AX162" s="1233"/>
      <c r="AY162" s="1233"/>
      <c r="AZ162" s="1233"/>
      <c r="BA162" s="1233"/>
      <c r="BB162" s="1233"/>
      <c r="BC162" s="379">
        <v>197200000</v>
      </c>
      <c r="BD162" s="379">
        <v>174400000</v>
      </c>
      <c r="BE162" s="379">
        <v>22800000</v>
      </c>
      <c r="BF162" s="380">
        <v>0</v>
      </c>
      <c r="BG162" s="380">
        <v>0</v>
      </c>
      <c r="BH162" s="379">
        <v>174400000</v>
      </c>
      <c r="BI162" s="380">
        <v>0</v>
      </c>
      <c r="BJ162" s="380">
        <v>0</v>
      </c>
      <c r="BK162" s="380">
        <v>0</v>
      </c>
      <c r="BL162" s="380">
        <v>0</v>
      </c>
      <c r="BM162" s="380" t="s">
        <v>463</v>
      </c>
      <c r="BN162" s="380" t="s">
        <v>463</v>
      </c>
      <c r="BO162" s="380" t="s">
        <v>463</v>
      </c>
    </row>
    <row r="163" spans="1:67" s="376" customFormat="1" x14ac:dyDescent="0.25">
      <c r="A163" s="376" t="str">
        <f t="shared" ref="A163:A173" si="27">+B163&amp;"-"&amp;C163&amp;"-"&amp;D163&amp;"-"&amp;E163&amp;"-"&amp;F163&amp;"-"&amp;G163&amp;"-"&amp;H163&amp;"-"&amp;AV163</f>
        <v>C-2502-1000-1-0-2-2-10</v>
      </c>
      <c r="B163" s="377" t="str">
        <f t="shared" si="21"/>
        <v>C</v>
      </c>
      <c r="C163" s="377" t="str">
        <f t="shared" si="22"/>
        <v>2502</v>
      </c>
      <c r="D163" s="377" t="str">
        <f t="shared" si="23"/>
        <v>1000</v>
      </c>
      <c r="E163" s="377" t="str">
        <f t="shared" si="24"/>
        <v>1</v>
      </c>
      <c r="F163" s="377" t="str">
        <f t="shared" si="25"/>
        <v>0</v>
      </c>
      <c r="G163" s="377" t="str">
        <f t="shared" si="20"/>
        <v>2</v>
      </c>
      <c r="H163" s="377" t="str">
        <f t="shared" si="26"/>
        <v>2</v>
      </c>
      <c r="I163" s="377"/>
      <c r="J163" s="377"/>
      <c r="K163" s="377"/>
      <c r="M163" s="390"/>
      <c r="N163" s="1232" t="s">
        <v>119</v>
      </c>
      <c r="O163" s="1233"/>
      <c r="P163" s="1232" t="s">
        <v>354</v>
      </c>
      <c r="Q163" s="1233"/>
      <c r="R163" s="1232" t="s">
        <v>356</v>
      </c>
      <c r="S163" s="1233"/>
      <c r="T163" s="1232" t="s">
        <v>311</v>
      </c>
      <c r="U163" s="1233"/>
      <c r="V163" s="1232" t="s">
        <v>312</v>
      </c>
      <c r="W163" s="1233"/>
      <c r="X163" s="1233"/>
      <c r="Y163" s="1232" t="s">
        <v>314</v>
      </c>
      <c r="Z163" s="1233"/>
      <c r="AA163" s="1233"/>
      <c r="AB163" s="1232" t="s">
        <v>314</v>
      </c>
      <c r="AC163" s="1233"/>
      <c r="AD163" s="1232"/>
      <c r="AE163" s="1233"/>
      <c r="AF163" s="1235" t="s">
        <v>359</v>
      </c>
      <c r="AG163" s="1233"/>
      <c r="AH163" s="1233"/>
      <c r="AI163" s="1233"/>
      <c r="AJ163" s="1233"/>
      <c r="AK163" s="1233"/>
      <c r="AL163" s="1233"/>
      <c r="AM163" s="1233"/>
      <c r="AN163" s="1232" t="s">
        <v>305</v>
      </c>
      <c r="AO163" s="1233"/>
      <c r="AP163" s="1233"/>
      <c r="AQ163" s="1233"/>
      <c r="AR163" s="1233"/>
      <c r="AS163" s="1232" t="s">
        <v>306</v>
      </c>
      <c r="AT163" s="1233"/>
      <c r="AU163" s="1233"/>
      <c r="AV163" s="378" t="s">
        <v>85</v>
      </c>
      <c r="AW163" s="1234" t="s">
        <v>307</v>
      </c>
      <c r="AX163" s="1233"/>
      <c r="AY163" s="1233"/>
      <c r="AZ163" s="1233"/>
      <c r="BA163" s="1233"/>
      <c r="BB163" s="1233"/>
      <c r="BC163" s="379">
        <v>135600000</v>
      </c>
      <c r="BD163" s="379">
        <v>105000000</v>
      </c>
      <c r="BE163" s="379">
        <v>30600000</v>
      </c>
      <c r="BF163" s="380">
        <v>0</v>
      </c>
      <c r="BG163" s="379">
        <v>105000000</v>
      </c>
      <c r="BH163" s="380">
        <v>0</v>
      </c>
      <c r="BI163" s="379">
        <v>25000000</v>
      </c>
      <c r="BJ163" s="379">
        <v>80000000</v>
      </c>
      <c r="BK163" s="379">
        <v>25000000</v>
      </c>
      <c r="BL163" s="380">
        <v>0</v>
      </c>
      <c r="BM163" s="379" t="s">
        <v>633</v>
      </c>
      <c r="BN163" s="380" t="s">
        <v>463</v>
      </c>
      <c r="BO163" s="380" t="s">
        <v>463</v>
      </c>
    </row>
    <row r="164" spans="1:67" s="376" customFormat="1" x14ac:dyDescent="0.25">
      <c r="A164" s="376" t="str">
        <f t="shared" si="27"/>
        <v>C-2502-1000-1-0-2-3-10</v>
      </c>
      <c r="B164" s="377" t="str">
        <f t="shared" si="21"/>
        <v>C</v>
      </c>
      <c r="C164" s="377" t="str">
        <f t="shared" si="22"/>
        <v>2502</v>
      </c>
      <c r="D164" s="377" t="str">
        <f t="shared" si="23"/>
        <v>1000</v>
      </c>
      <c r="E164" s="377" t="str">
        <f t="shared" si="24"/>
        <v>1</v>
      </c>
      <c r="F164" s="377" t="str">
        <f t="shared" si="25"/>
        <v>0</v>
      </c>
      <c r="G164" s="377" t="str">
        <f t="shared" si="20"/>
        <v>2</v>
      </c>
      <c r="H164" s="377" t="str">
        <f t="shared" si="26"/>
        <v>3</v>
      </c>
      <c r="I164" s="377"/>
      <c r="J164" s="377"/>
      <c r="K164" s="377"/>
      <c r="M164" s="390"/>
      <c r="N164" s="1232" t="s">
        <v>119</v>
      </c>
      <c r="O164" s="1233"/>
      <c r="P164" s="1232" t="s">
        <v>354</v>
      </c>
      <c r="Q164" s="1233"/>
      <c r="R164" s="1232" t="s">
        <v>356</v>
      </c>
      <c r="S164" s="1233"/>
      <c r="T164" s="1232" t="s">
        <v>311</v>
      </c>
      <c r="U164" s="1233"/>
      <c r="V164" s="1232" t="s">
        <v>312</v>
      </c>
      <c r="W164" s="1233"/>
      <c r="X164" s="1233"/>
      <c r="Y164" s="1232" t="s">
        <v>314</v>
      </c>
      <c r="Z164" s="1233"/>
      <c r="AA164" s="1233"/>
      <c r="AB164" s="1232" t="s">
        <v>321</v>
      </c>
      <c r="AC164" s="1233"/>
      <c r="AD164" s="1232"/>
      <c r="AE164" s="1233"/>
      <c r="AF164" s="1235" t="s">
        <v>360</v>
      </c>
      <c r="AG164" s="1233"/>
      <c r="AH164" s="1233"/>
      <c r="AI164" s="1233"/>
      <c r="AJ164" s="1233"/>
      <c r="AK164" s="1233"/>
      <c r="AL164" s="1233"/>
      <c r="AM164" s="1233"/>
      <c r="AN164" s="1232" t="s">
        <v>305</v>
      </c>
      <c r="AO164" s="1233"/>
      <c r="AP164" s="1233"/>
      <c r="AQ164" s="1233"/>
      <c r="AR164" s="1233"/>
      <c r="AS164" s="1232" t="s">
        <v>306</v>
      </c>
      <c r="AT164" s="1233"/>
      <c r="AU164" s="1233"/>
      <c r="AV164" s="378" t="s">
        <v>85</v>
      </c>
      <c r="AW164" s="1234" t="s">
        <v>307</v>
      </c>
      <c r="AX164" s="1233"/>
      <c r="AY164" s="1233"/>
      <c r="AZ164" s="1233"/>
      <c r="BA164" s="1233"/>
      <c r="BB164" s="1233"/>
      <c r="BC164" s="379">
        <v>341600000</v>
      </c>
      <c r="BD164" s="379">
        <v>341600000</v>
      </c>
      <c r="BE164" s="380">
        <v>0</v>
      </c>
      <c r="BF164" s="380">
        <v>0</v>
      </c>
      <c r="BG164" s="379">
        <v>341600000</v>
      </c>
      <c r="BH164" s="380">
        <v>0</v>
      </c>
      <c r="BI164" s="379">
        <v>3268435</v>
      </c>
      <c r="BJ164" s="379">
        <v>338331565</v>
      </c>
      <c r="BK164" s="379">
        <v>3268435</v>
      </c>
      <c r="BL164" s="380">
        <v>0</v>
      </c>
      <c r="BM164" s="379" t="s">
        <v>634</v>
      </c>
      <c r="BN164" s="380" t="s">
        <v>463</v>
      </c>
      <c r="BO164" s="380" t="s">
        <v>463</v>
      </c>
    </row>
    <row r="165" spans="1:67" s="376" customFormat="1" ht="14.45" customHeight="1" x14ac:dyDescent="0.25">
      <c r="A165" s="376" t="str">
        <f t="shared" si="27"/>
        <v>C-2502-1000-1-0-2-4-10</v>
      </c>
      <c r="B165" s="377" t="str">
        <f t="shared" si="21"/>
        <v>C</v>
      </c>
      <c r="C165" s="377" t="str">
        <f t="shared" si="22"/>
        <v>2502</v>
      </c>
      <c r="D165" s="377" t="str">
        <f t="shared" si="23"/>
        <v>1000</v>
      </c>
      <c r="E165" s="377" t="str">
        <f t="shared" si="24"/>
        <v>1</v>
      </c>
      <c r="F165" s="377" t="str">
        <f t="shared" si="25"/>
        <v>0</v>
      </c>
      <c r="G165" s="377" t="str">
        <f t="shared" si="20"/>
        <v>2</v>
      </c>
      <c r="H165" s="377" t="str">
        <f t="shared" si="26"/>
        <v>4</v>
      </c>
      <c r="I165" s="377"/>
      <c r="J165" s="377"/>
      <c r="K165" s="377"/>
      <c r="M165" s="390"/>
      <c r="N165" s="1232" t="s">
        <v>119</v>
      </c>
      <c r="O165" s="1233"/>
      <c r="P165" s="1232" t="s">
        <v>354</v>
      </c>
      <c r="Q165" s="1233"/>
      <c r="R165" s="1232" t="s">
        <v>356</v>
      </c>
      <c r="S165" s="1233"/>
      <c r="T165" s="1232" t="s">
        <v>311</v>
      </c>
      <c r="U165" s="1233"/>
      <c r="V165" s="1232" t="s">
        <v>312</v>
      </c>
      <c r="W165" s="1233"/>
      <c r="X165" s="1233"/>
      <c r="Y165" s="1232" t="s">
        <v>314</v>
      </c>
      <c r="Z165" s="1233"/>
      <c r="AA165" s="1233"/>
      <c r="AB165" s="1232" t="s">
        <v>315</v>
      </c>
      <c r="AC165" s="1233"/>
      <c r="AD165" s="1232"/>
      <c r="AE165" s="1233"/>
      <c r="AF165" s="1235" t="s">
        <v>104</v>
      </c>
      <c r="AG165" s="1233"/>
      <c r="AH165" s="1233"/>
      <c r="AI165" s="1233"/>
      <c r="AJ165" s="1233"/>
      <c r="AK165" s="1233"/>
      <c r="AL165" s="1233"/>
      <c r="AM165" s="1233"/>
      <c r="AN165" s="1232" t="s">
        <v>305</v>
      </c>
      <c r="AO165" s="1233"/>
      <c r="AP165" s="1233"/>
      <c r="AQ165" s="1233"/>
      <c r="AR165" s="1233"/>
      <c r="AS165" s="1232" t="s">
        <v>306</v>
      </c>
      <c r="AT165" s="1233"/>
      <c r="AU165" s="1233"/>
      <c r="AV165" s="378" t="s">
        <v>85</v>
      </c>
      <c r="AW165" s="1234" t="s">
        <v>307</v>
      </c>
      <c r="AX165" s="1233"/>
      <c r="AY165" s="1233"/>
      <c r="AZ165" s="1233"/>
      <c r="BA165" s="1233"/>
      <c r="BB165" s="1233"/>
      <c r="BC165" s="379">
        <v>394400000</v>
      </c>
      <c r="BD165" s="379">
        <v>394400000</v>
      </c>
      <c r="BE165" s="380">
        <v>0</v>
      </c>
      <c r="BF165" s="380">
        <v>0</v>
      </c>
      <c r="BG165" s="379">
        <v>16480221</v>
      </c>
      <c r="BH165" s="379">
        <v>377919779</v>
      </c>
      <c r="BI165" s="379">
        <v>2538350</v>
      </c>
      <c r="BJ165" s="379">
        <v>13941871</v>
      </c>
      <c r="BK165" s="380">
        <v>0</v>
      </c>
      <c r="BL165" s="379">
        <v>2538350</v>
      </c>
      <c r="BM165" s="380" t="s">
        <v>463</v>
      </c>
      <c r="BN165" s="380" t="s">
        <v>463</v>
      </c>
      <c r="BO165" s="380" t="s">
        <v>463</v>
      </c>
    </row>
    <row r="166" spans="1:67" s="376" customFormat="1" x14ac:dyDescent="0.25">
      <c r="A166" s="376" t="str">
        <f t="shared" si="27"/>
        <v>C-2502-1000-1-0-2-6-10</v>
      </c>
      <c r="B166" s="377" t="str">
        <f t="shared" si="21"/>
        <v>C</v>
      </c>
      <c r="C166" s="377" t="str">
        <f t="shared" si="22"/>
        <v>2502</v>
      </c>
      <c r="D166" s="377" t="str">
        <f t="shared" si="23"/>
        <v>1000</v>
      </c>
      <c r="E166" s="377" t="str">
        <f t="shared" si="24"/>
        <v>1</v>
      </c>
      <c r="F166" s="377" t="str">
        <f t="shared" si="25"/>
        <v>0</v>
      </c>
      <c r="G166" s="377" t="str">
        <f t="shared" si="20"/>
        <v>2</v>
      </c>
      <c r="H166" s="377" t="str">
        <f t="shared" si="26"/>
        <v>6</v>
      </c>
      <c r="I166" s="377"/>
      <c r="J166" s="377"/>
      <c r="K166" s="377"/>
      <c r="M166" s="390"/>
      <c r="N166" s="1232" t="s">
        <v>119</v>
      </c>
      <c r="O166" s="1233"/>
      <c r="P166" s="1232" t="s">
        <v>354</v>
      </c>
      <c r="Q166" s="1233"/>
      <c r="R166" s="1232" t="s">
        <v>356</v>
      </c>
      <c r="S166" s="1233"/>
      <c r="T166" s="1232" t="s">
        <v>311</v>
      </c>
      <c r="U166" s="1233"/>
      <c r="V166" s="1232" t="s">
        <v>312</v>
      </c>
      <c r="W166" s="1233"/>
      <c r="X166" s="1233"/>
      <c r="Y166" s="1232" t="s">
        <v>314</v>
      </c>
      <c r="Z166" s="1233"/>
      <c r="AA166" s="1233"/>
      <c r="AB166" s="1232" t="s">
        <v>324</v>
      </c>
      <c r="AC166" s="1233"/>
      <c r="AD166" s="1232"/>
      <c r="AE166" s="1233"/>
      <c r="AF166" s="1235" t="s">
        <v>361</v>
      </c>
      <c r="AG166" s="1233"/>
      <c r="AH166" s="1233"/>
      <c r="AI166" s="1233"/>
      <c r="AJ166" s="1233"/>
      <c r="AK166" s="1233"/>
      <c r="AL166" s="1233"/>
      <c r="AM166" s="1233"/>
      <c r="AN166" s="1232" t="s">
        <v>305</v>
      </c>
      <c r="AO166" s="1233"/>
      <c r="AP166" s="1233"/>
      <c r="AQ166" s="1233"/>
      <c r="AR166" s="1233"/>
      <c r="AS166" s="1232" t="s">
        <v>306</v>
      </c>
      <c r="AT166" s="1233"/>
      <c r="AU166" s="1233"/>
      <c r="AV166" s="378" t="s">
        <v>85</v>
      </c>
      <c r="AW166" s="1234" t="s">
        <v>307</v>
      </c>
      <c r="AX166" s="1233"/>
      <c r="AY166" s="1233"/>
      <c r="AZ166" s="1233"/>
      <c r="BA166" s="1233"/>
      <c r="BB166" s="1233"/>
      <c r="BC166" s="379">
        <v>230000000</v>
      </c>
      <c r="BD166" s="379">
        <v>170000000</v>
      </c>
      <c r="BE166" s="379">
        <v>60000000</v>
      </c>
      <c r="BF166" s="380">
        <v>0</v>
      </c>
      <c r="BG166" s="380">
        <v>0</v>
      </c>
      <c r="BH166" s="379">
        <v>170000000</v>
      </c>
      <c r="BI166" s="380">
        <v>0</v>
      </c>
      <c r="BJ166" s="380">
        <v>0</v>
      </c>
      <c r="BK166" s="380">
        <v>0</v>
      </c>
      <c r="BL166" s="380">
        <v>0</v>
      </c>
      <c r="BM166" s="380" t="s">
        <v>463</v>
      </c>
      <c r="BN166" s="380" t="s">
        <v>463</v>
      </c>
      <c r="BO166" s="380" t="s">
        <v>463</v>
      </c>
    </row>
    <row r="167" spans="1:67" s="376" customFormat="1" x14ac:dyDescent="0.25">
      <c r="A167" s="376" t="str">
        <f t="shared" si="27"/>
        <v>C-2502-1000-1-0-2-11-10</v>
      </c>
      <c r="B167" s="377" t="str">
        <f t="shared" si="21"/>
        <v>C</v>
      </c>
      <c r="C167" s="377" t="str">
        <f t="shared" si="22"/>
        <v>2502</v>
      </c>
      <c r="D167" s="377" t="str">
        <f t="shared" si="23"/>
        <v>1000</v>
      </c>
      <c r="E167" s="377" t="str">
        <f t="shared" si="24"/>
        <v>1</v>
      </c>
      <c r="F167" s="377" t="str">
        <f t="shared" si="25"/>
        <v>0</v>
      </c>
      <c r="G167" s="377" t="str">
        <f t="shared" si="20"/>
        <v>2</v>
      </c>
      <c r="H167" s="377" t="str">
        <f t="shared" si="26"/>
        <v>11</v>
      </c>
      <c r="I167" s="377"/>
      <c r="J167" s="377"/>
      <c r="K167" s="377"/>
      <c r="M167" s="390"/>
      <c r="N167" s="1232" t="s">
        <v>119</v>
      </c>
      <c r="O167" s="1233"/>
      <c r="P167" s="1232" t="s">
        <v>354</v>
      </c>
      <c r="Q167" s="1233"/>
      <c r="R167" s="1232" t="s">
        <v>356</v>
      </c>
      <c r="S167" s="1233"/>
      <c r="T167" s="1232" t="s">
        <v>311</v>
      </c>
      <c r="U167" s="1233"/>
      <c r="V167" s="1232" t="s">
        <v>312</v>
      </c>
      <c r="W167" s="1233"/>
      <c r="X167" s="1233"/>
      <c r="Y167" s="1232" t="s">
        <v>314</v>
      </c>
      <c r="Z167" s="1233"/>
      <c r="AA167" s="1233"/>
      <c r="AB167" s="1232" t="s">
        <v>100</v>
      </c>
      <c r="AC167" s="1233"/>
      <c r="AD167" s="1232"/>
      <c r="AE167" s="1233"/>
      <c r="AF167" s="1235" t="s">
        <v>362</v>
      </c>
      <c r="AG167" s="1233"/>
      <c r="AH167" s="1233"/>
      <c r="AI167" s="1233"/>
      <c r="AJ167" s="1233"/>
      <c r="AK167" s="1233"/>
      <c r="AL167" s="1233"/>
      <c r="AM167" s="1233"/>
      <c r="AN167" s="1232" t="s">
        <v>305</v>
      </c>
      <c r="AO167" s="1233"/>
      <c r="AP167" s="1233"/>
      <c r="AQ167" s="1233"/>
      <c r="AR167" s="1233"/>
      <c r="AS167" s="1232" t="s">
        <v>306</v>
      </c>
      <c r="AT167" s="1233"/>
      <c r="AU167" s="1233"/>
      <c r="AV167" s="378" t="s">
        <v>85</v>
      </c>
      <c r="AW167" s="1234" t="s">
        <v>307</v>
      </c>
      <c r="AX167" s="1233"/>
      <c r="AY167" s="1233"/>
      <c r="AZ167" s="1233"/>
      <c r="BA167" s="1233"/>
      <c r="BB167" s="1233"/>
      <c r="BC167" s="379">
        <v>1200000</v>
      </c>
      <c r="BD167" s="380">
        <v>0</v>
      </c>
      <c r="BE167" s="379">
        <v>1200000</v>
      </c>
      <c r="BF167" s="380">
        <v>0</v>
      </c>
      <c r="BG167" s="380">
        <v>0</v>
      </c>
      <c r="BH167" s="380">
        <v>0</v>
      </c>
      <c r="BI167" s="380">
        <v>0</v>
      </c>
      <c r="BJ167" s="380">
        <v>0</v>
      </c>
      <c r="BK167" s="380">
        <v>0</v>
      </c>
      <c r="BL167" s="380">
        <v>0</v>
      </c>
      <c r="BM167" s="380" t="s">
        <v>463</v>
      </c>
      <c r="BN167" s="380" t="s">
        <v>463</v>
      </c>
      <c r="BO167" s="380" t="s">
        <v>463</v>
      </c>
    </row>
    <row r="168" spans="1:67" s="367" customFormat="1" x14ac:dyDescent="0.25">
      <c r="B168" s="370" t="str">
        <f t="shared" si="21"/>
        <v>C</v>
      </c>
      <c r="C168" s="370" t="str">
        <f t="shared" si="22"/>
        <v>2502</v>
      </c>
      <c r="D168" s="370" t="str">
        <f t="shared" si="23"/>
        <v>1000</v>
      </c>
      <c r="E168" s="370" t="str">
        <f t="shared" si="24"/>
        <v>1</v>
      </c>
      <c r="F168" s="370" t="str">
        <f t="shared" si="25"/>
        <v>0</v>
      </c>
      <c r="G168" s="370" t="str">
        <f t="shared" si="20"/>
        <v>3</v>
      </c>
      <c r="H168" s="370">
        <f t="shared" si="26"/>
        <v>0</v>
      </c>
      <c r="I168" s="370"/>
      <c r="J168" s="370"/>
      <c r="K168" s="370"/>
      <c r="M168" s="389"/>
      <c r="N168" s="1089" t="s">
        <v>119</v>
      </c>
      <c r="O168" s="1120"/>
      <c r="P168" s="1089" t="s">
        <v>354</v>
      </c>
      <c r="Q168" s="1120"/>
      <c r="R168" s="1089" t="s">
        <v>356</v>
      </c>
      <c r="S168" s="1120"/>
      <c r="T168" s="1089" t="s">
        <v>311</v>
      </c>
      <c r="U168" s="1120"/>
      <c r="V168" s="1089" t="s">
        <v>312</v>
      </c>
      <c r="W168" s="1120"/>
      <c r="X168" s="1120"/>
      <c r="Y168" s="1089" t="s">
        <v>321</v>
      </c>
      <c r="Z168" s="1120"/>
      <c r="AA168" s="1120"/>
      <c r="AB168" s="1089"/>
      <c r="AC168" s="1120"/>
      <c r="AD168" s="1089"/>
      <c r="AE168" s="1120"/>
      <c r="AF168" s="1096" t="s">
        <v>456</v>
      </c>
      <c r="AG168" s="1120"/>
      <c r="AH168" s="1120"/>
      <c r="AI168" s="1120"/>
      <c r="AJ168" s="1120"/>
      <c r="AK168" s="1120"/>
      <c r="AL168" s="1120"/>
      <c r="AM168" s="1120"/>
      <c r="AN168" s="1089" t="s">
        <v>305</v>
      </c>
      <c r="AO168" s="1120"/>
      <c r="AP168" s="1120"/>
      <c r="AQ168" s="1120"/>
      <c r="AR168" s="1120"/>
      <c r="AS168" s="1089" t="s">
        <v>306</v>
      </c>
      <c r="AT168" s="1120"/>
      <c r="AU168" s="1120"/>
      <c r="AV168" s="360" t="s">
        <v>318</v>
      </c>
      <c r="AW168" s="1090" t="s">
        <v>455</v>
      </c>
      <c r="AX168" s="1120"/>
      <c r="AY168" s="1120"/>
      <c r="AZ168" s="1120"/>
      <c r="BA168" s="1120"/>
      <c r="BB168" s="1120"/>
      <c r="BC168" s="361">
        <v>2815325822</v>
      </c>
      <c r="BD168" s="361">
        <v>306000000</v>
      </c>
      <c r="BE168" s="361">
        <v>2509325822</v>
      </c>
      <c r="BF168" s="362">
        <v>0</v>
      </c>
      <c r="BG168" s="362">
        <v>0</v>
      </c>
      <c r="BH168" s="361">
        <v>306000000</v>
      </c>
      <c r="BI168" s="362">
        <v>0</v>
      </c>
      <c r="BJ168" s="362">
        <v>0</v>
      </c>
      <c r="BK168" s="362">
        <v>0</v>
      </c>
      <c r="BL168" s="362">
        <v>0</v>
      </c>
      <c r="BM168" s="362" t="s">
        <v>463</v>
      </c>
      <c r="BN168" s="362" t="s">
        <v>463</v>
      </c>
      <c r="BO168" s="362" t="s">
        <v>463</v>
      </c>
    </row>
    <row r="169" spans="1:67" s="376" customFormat="1" x14ac:dyDescent="0.25">
      <c r="A169" s="376" t="str">
        <f t="shared" si="27"/>
        <v>C-2502-1000-1-0-3-1-15</v>
      </c>
      <c r="B169" s="377" t="str">
        <f t="shared" si="21"/>
        <v>C</v>
      </c>
      <c r="C169" s="377" t="str">
        <f t="shared" si="22"/>
        <v>2502</v>
      </c>
      <c r="D169" s="377" t="str">
        <f t="shared" si="23"/>
        <v>1000</v>
      </c>
      <c r="E169" s="377" t="str">
        <f t="shared" si="24"/>
        <v>1</v>
      </c>
      <c r="F169" s="377" t="str">
        <f t="shared" si="25"/>
        <v>0</v>
      </c>
      <c r="G169" s="377" t="str">
        <f t="shared" si="20"/>
        <v>3</v>
      </c>
      <c r="H169" s="377" t="str">
        <f t="shared" si="26"/>
        <v>1</v>
      </c>
      <c r="I169" s="377"/>
      <c r="J169" s="377"/>
      <c r="K169" s="377"/>
      <c r="M169" s="390"/>
      <c r="N169" s="1232" t="s">
        <v>119</v>
      </c>
      <c r="O169" s="1233"/>
      <c r="P169" s="1232" t="s">
        <v>354</v>
      </c>
      <c r="Q169" s="1233"/>
      <c r="R169" s="1232" t="s">
        <v>356</v>
      </c>
      <c r="S169" s="1233"/>
      <c r="T169" s="1232" t="s">
        <v>311</v>
      </c>
      <c r="U169" s="1233"/>
      <c r="V169" s="1232" t="s">
        <v>312</v>
      </c>
      <c r="W169" s="1233"/>
      <c r="X169" s="1233"/>
      <c r="Y169" s="1232" t="s">
        <v>321</v>
      </c>
      <c r="Z169" s="1233"/>
      <c r="AA169" s="1233"/>
      <c r="AB169" s="1232" t="s">
        <v>311</v>
      </c>
      <c r="AC169" s="1233"/>
      <c r="AD169" s="1232"/>
      <c r="AE169" s="1233"/>
      <c r="AF169" s="1235" t="s">
        <v>364</v>
      </c>
      <c r="AG169" s="1233"/>
      <c r="AH169" s="1233"/>
      <c r="AI169" s="1233"/>
      <c r="AJ169" s="1233"/>
      <c r="AK169" s="1233"/>
      <c r="AL169" s="1233"/>
      <c r="AM169" s="1233"/>
      <c r="AN169" s="1232" t="s">
        <v>305</v>
      </c>
      <c r="AO169" s="1233"/>
      <c r="AP169" s="1233"/>
      <c r="AQ169" s="1233"/>
      <c r="AR169" s="1233"/>
      <c r="AS169" s="1232" t="s">
        <v>306</v>
      </c>
      <c r="AT169" s="1233"/>
      <c r="AU169" s="1233"/>
      <c r="AV169" s="378" t="s">
        <v>318</v>
      </c>
      <c r="AW169" s="1234" t="s">
        <v>455</v>
      </c>
      <c r="AX169" s="1233"/>
      <c r="AY169" s="1233"/>
      <c r="AZ169" s="1233"/>
      <c r="BA169" s="1233"/>
      <c r="BB169" s="1233"/>
      <c r="BC169" s="379">
        <v>1217200000</v>
      </c>
      <c r="BD169" s="379">
        <v>306000000</v>
      </c>
      <c r="BE169" s="379">
        <v>911200000</v>
      </c>
      <c r="BF169" s="380">
        <v>0</v>
      </c>
      <c r="BG169" s="380">
        <v>0</v>
      </c>
      <c r="BH169" s="379">
        <v>306000000</v>
      </c>
      <c r="BI169" s="380">
        <v>0</v>
      </c>
      <c r="BJ169" s="380">
        <v>0</v>
      </c>
      <c r="BK169" s="380">
        <v>0</v>
      </c>
      <c r="BL169" s="380">
        <v>0</v>
      </c>
      <c r="BM169" s="380" t="s">
        <v>463</v>
      </c>
      <c r="BN169" s="380" t="s">
        <v>463</v>
      </c>
      <c r="BO169" s="380" t="s">
        <v>463</v>
      </c>
    </row>
    <row r="170" spans="1:67" s="376" customFormat="1" x14ac:dyDescent="0.25">
      <c r="A170" s="376" t="str">
        <f t="shared" si="27"/>
        <v>C-2502-1000-1-0-3-2-15</v>
      </c>
      <c r="B170" s="377" t="str">
        <f t="shared" si="21"/>
        <v>C</v>
      </c>
      <c r="C170" s="377" t="str">
        <f t="shared" si="22"/>
        <v>2502</v>
      </c>
      <c r="D170" s="377" t="str">
        <f t="shared" si="23"/>
        <v>1000</v>
      </c>
      <c r="E170" s="377" t="str">
        <f t="shared" si="24"/>
        <v>1</v>
      </c>
      <c r="F170" s="377" t="str">
        <f t="shared" si="25"/>
        <v>0</v>
      </c>
      <c r="G170" s="377" t="str">
        <f t="shared" si="20"/>
        <v>3</v>
      </c>
      <c r="H170" s="377" t="str">
        <f t="shared" si="26"/>
        <v>2</v>
      </c>
      <c r="I170" s="377"/>
      <c r="J170" s="377"/>
      <c r="K170" s="377"/>
      <c r="M170" s="390"/>
      <c r="N170" s="1232" t="s">
        <v>119</v>
      </c>
      <c r="O170" s="1233"/>
      <c r="P170" s="1232" t="s">
        <v>354</v>
      </c>
      <c r="Q170" s="1233"/>
      <c r="R170" s="1232" t="s">
        <v>356</v>
      </c>
      <c r="S170" s="1233"/>
      <c r="T170" s="1232" t="s">
        <v>311</v>
      </c>
      <c r="U170" s="1233"/>
      <c r="V170" s="1232" t="s">
        <v>312</v>
      </c>
      <c r="W170" s="1233"/>
      <c r="X170" s="1233"/>
      <c r="Y170" s="1232" t="s">
        <v>321</v>
      </c>
      <c r="Z170" s="1233"/>
      <c r="AA170" s="1233"/>
      <c r="AB170" s="1232" t="s">
        <v>314</v>
      </c>
      <c r="AC170" s="1233"/>
      <c r="AD170" s="1232"/>
      <c r="AE170" s="1233"/>
      <c r="AF170" s="1235" t="s">
        <v>359</v>
      </c>
      <c r="AG170" s="1233"/>
      <c r="AH170" s="1233"/>
      <c r="AI170" s="1233"/>
      <c r="AJ170" s="1233"/>
      <c r="AK170" s="1233"/>
      <c r="AL170" s="1233"/>
      <c r="AM170" s="1233"/>
      <c r="AN170" s="1232" t="s">
        <v>305</v>
      </c>
      <c r="AO170" s="1233"/>
      <c r="AP170" s="1233"/>
      <c r="AQ170" s="1233"/>
      <c r="AR170" s="1233"/>
      <c r="AS170" s="1232" t="s">
        <v>306</v>
      </c>
      <c r="AT170" s="1233"/>
      <c r="AU170" s="1233"/>
      <c r="AV170" s="378" t="s">
        <v>318</v>
      </c>
      <c r="AW170" s="1234" t="s">
        <v>455</v>
      </c>
      <c r="AX170" s="1233"/>
      <c r="AY170" s="1233"/>
      <c r="AZ170" s="1233"/>
      <c r="BA170" s="1233"/>
      <c r="BB170" s="1233"/>
      <c r="BC170" s="379">
        <v>228000000</v>
      </c>
      <c r="BD170" s="380">
        <v>0</v>
      </c>
      <c r="BE170" s="379">
        <v>228000000</v>
      </c>
      <c r="BF170" s="380">
        <v>0</v>
      </c>
      <c r="BG170" s="380">
        <v>0</v>
      </c>
      <c r="BH170" s="380">
        <v>0</v>
      </c>
      <c r="BI170" s="380">
        <v>0</v>
      </c>
      <c r="BJ170" s="380">
        <v>0</v>
      </c>
      <c r="BK170" s="380">
        <v>0</v>
      </c>
      <c r="BL170" s="380">
        <v>0</v>
      </c>
      <c r="BM170" s="380" t="s">
        <v>463</v>
      </c>
      <c r="BN170" s="380" t="s">
        <v>463</v>
      </c>
      <c r="BO170" s="380" t="s">
        <v>463</v>
      </c>
    </row>
    <row r="171" spans="1:67" s="376" customFormat="1" x14ac:dyDescent="0.25">
      <c r="A171" s="376" t="str">
        <f t="shared" si="27"/>
        <v>C-2502-1000-1-0-3-3-15</v>
      </c>
      <c r="B171" s="377" t="str">
        <f t="shared" si="21"/>
        <v>C</v>
      </c>
      <c r="C171" s="377" t="str">
        <f t="shared" si="22"/>
        <v>2502</v>
      </c>
      <c r="D171" s="377" t="str">
        <f t="shared" si="23"/>
        <v>1000</v>
      </c>
      <c r="E171" s="377" t="str">
        <f t="shared" si="24"/>
        <v>1</v>
      </c>
      <c r="F171" s="377" t="str">
        <f t="shared" si="25"/>
        <v>0</v>
      </c>
      <c r="G171" s="377" t="str">
        <f t="shared" si="20"/>
        <v>3</v>
      </c>
      <c r="H171" s="377" t="str">
        <f t="shared" si="26"/>
        <v>3</v>
      </c>
      <c r="I171" s="377"/>
      <c r="J171" s="377"/>
      <c r="K171" s="377"/>
      <c r="M171" s="390"/>
      <c r="N171" s="1232" t="s">
        <v>119</v>
      </c>
      <c r="O171" s="1233"/>
      <c r="P171" s="1232" t="s">
        <v>354</v>
      </c>
      <c r="Q171" s="1233"/>
      <c r="R171" s="1232" t="s">
        <v>356</v>
      </c>
      <c r="S171" s="1233"/>
      <c r="T171" s="1232" t="s">
        <v>311</v>
      </c>
      <c r="U171" s="1233"/>
      <c r="V171" s="1232" t="s">
        <v>312</v>
      </c>
      <c r="W171" s="1233"/>
      <c r="X171" s="1233"/>
      <c r="Y171" s="1232" t="s">
        <v>321</v>
      </c>
      <c r="Z171" s="1233"/>
      <c r="AA171" s="1233"/>
      <c r="AB171" s="1232" t="s">
        <v>321</v>
      </c>
      <c r="AC171" s="1233"/>
      <c r="AD171" s="1232"/>
      <c r="AE171" s="1233"/>
      <c r="AF171" s="1235" t="s">
        <v>360</v>
      </c>
      <c r="AG171" s="1233"/>
      <c r="AH171" s="1233"/>
      <c r="AI171" s="1233"/>
      <c r="AJ171" s="1233"/>
      <c r="AK171" s="1233"/>
      <c r="AL171" s="1233"/>
      <c r="AM171" s="1233"/>
      <c r="AN171" s="1232" t="s">
        <v>305</v>
      </c>
      <c r="AO171" s="1233"/>
      <c r="AP171" s="1233"/>
      <c r="AQ171" s="1233"/>
      <c r="AR171" s="1233"/>
      <c r="AS171" s="1232" t="s">
        <v>306</v>
      </c>
      <c r="AT171" s="1233"/>
      <c r="AU171" s="1233"/>
      <c r="AV171" s="378" t="s">
        <v>318</v>
      </c>
      <c r="AW171" s="1234" t="s">
        <v>455</v>
      </c>
      <c r="AX171" s="1233"/>
      <c r="AY171" s="1233"/>
      <c r="AZ171" s="1233"/>
      <c r="BA171" s="1233"/>
      <c r="BB171" s="1233"/>
      <c r="BC171" s="379">
        <v>164000000</v>
      </c>
      <c r="BD171" s="380">
        <v>0</v>
      </c>
      <c r="BE171" s="379">
        <v>164000000</v>
      </c>
      <c r="BF171" s="380">
        <v>0</v>
      </c>
      <c r="BG171" s="380">
        <v>0</v>
      </c>
      <c r="BH171" s="380">
        <v>0</v>
      </c>
      <c r="BI171" s="380">
        <v>0</v>
      </c>
      <c r="BJ171" s="380">
        <v>0</v>
      </c>
      <c r="BK171" s="380">
        <v>0</v>
      </c>
      <c r="BL171" s="380">
        <v>0</v>
      </c>
      <c r="BM171" s="380" t="s">
        <v>463</v>
      </c>
      <c r="BN171" s="380" t="s">
        <v>463</v>
      </c>
      <c r="BO171" s="380" t="s">
        <v>463</v>
      </c>
    </row>
    <row r="172" spans="1:67" s="376" customFormat="1" x14ac:dyDescent="0.25">
      <c r="A172" s="376" t="str">
        <f t="shared" si="27"/>
        <v>C-2502-1000-1-0-3-4-15</v>
      </c>
      <c r="B172" s="377" t="str">
        <f t="shared" si="21"/>
        <v>C</v>
      </c>
      <c r="C172" s="377" t="str">
        <f t="shared" si="22"/>
        <v>2502</v>
      </c>
      <c r="D172" s="377" t="str">
        <f t="shared" si="23"/>
        <v>1000</v>
      </c>
      <c r="E172" s="377" t="str">
        <f t="shared" si="24"/>
        <v>1</v>
      </c>
      <c r="F172" s="377" t="str">
        <f t="shared" si="25"/>
        <v>0</v>
      </c>
      <c r="G172" s="377" t="str">
        <f t="shared" si="20"/>
        <v>3</v>
      </c>
      <c r="H172" s="377" t="str">
        <f t="shared" si="26"/>
        <v>4</v>
      </c>
      <c r="I172" s="377"/>
      <c r="J172" s="377"/>
      <c r="K172" s="377"/>
      <c r="M172" s="390"/>
      <c r="N172" s="1232" t="s">
        <v>119</v>
      </c>
      <c r="O172" s="1233"/>
      <c r="P172" s="1232" t="s">
        <v>354</v>
      </c>
      <c r="Q172" s="1233"/>
      <c r="R172" s="1232" t="s">
        <v>356</v>
      </c>
      <c r="S172" s="1233"/>
      <c r="T172" s="1232" t="s">
        <v>311</v>
      </c>
      <c r="U172" s="1233"/>
      <c r="V172" s="1232" t="s">
        <v>312</v>
      </c>
      <c r="W172" s="1233"/>
      <c r="X172" s="1233"/>
      <c r="Y172" s="1232" t="s">
        <v>321</v>
      </c>
      <c r="Z172" s="1233"/>
      <c r="AA172" s="1233"/>
      <c r="AB172" s="1232" t="s">
        <v>315</v>
      </c>
      <c r="AC172" s="1233"/>
      <c r="AD172" s="1232"/>
      <c r="AE172" s="1233"/>
      <c r="AF172" s="1235" t="s">
        <v>104</v>
      </c>
      <c r="AG172" s="1233"/>
      <c r="AH172" s="1233"/>
      <c r="AI172" s="1233"/>
      <c r="AJ172" s="1233"/>
      <c r="AK172" s="1233"/>
      <c r="AL172" s="1233"/>
      <c r="AM172" s="1233"/>
      <c r="AN172" s="1232" t="s">
        <v>305</v>
      </c>
      <c r="AO172" s="1233"/>
      <c r="AP172" s="1233"/>
      <c r="AQ172" s="1233"/>
      <c r="AR172" s="1233"/>
      <c r="AS172" s="1232" t="s">
        <v>306</v>
      </c>
      <c r="AT172" s="1233"/>
      <c r="AU172" s="1233"/>
      <c r="AV172" s="378" t="s">
        <v>318</v>
      </c>
      <c r="AW172" s="1234" t="s">
        <v>455</v>
      </c>
      <c r="AX172" s="1233"/>
      <c r="AY172" s="1233"/>
      <c r="AZ172" s="1233"/>
      <c r="BA172" s="1233"/>
      <c r="BB172" s="1233"/>
      <c r="BC172" s="379">
        <v>361540000</v>
      </c>
      <c r="BD172" s="380">
        <v>0</v>
      </c>
      <c r="BE172" s="379">
        <v>361540000</v>
      </c>
      <c r="BF172" s="380">
        <v>0</v>
      </c>
      <c r="BG172" s="380">
        <v>0</v>
      </c>
      <c r="BH172" s="380">
        <v>0</v>
      </c>
      <c r="BI172" s="380">
        <v>0</v>
      </c>
      <c r="BJ172" s="380">
        <v>0</v>
      </c>
      <c r="BK172" s="380">
        <v>0</v>
      </c>
      <c r="BL172" s="380">
        <v>0</v>
      </c>
      <c r="BM172" s="380" t="s">
        <v>463</v>
      </c>
      <c r="BN172" s="380" t="s">
        <v>463</v>
      </c>
      <c r="BO172" s="380" t="s">
        <v>463</v>
      </c>
    </row>
    <row r="173" spans="1:67" s="376" customFormat="1" x14ac:dyDescent="0.25">
      <c r="A173" s="376" t="str">
        <f t="shared" si="27"/>
        <v>C-2502-1000-1-0-3-11-15</v>
      </c>
      <c r="B173" s="377" t="str">
        <f t="shared" si="21"/>
        <v>C</v>
      </c>
      <c r="C173" s="377" t="str">
        <f t="shared" si="22"/>
        <v>2502</v>
      </c>
      <c r="D173" s="377" t="str">
        <f t="shared" si="23"/>
        <v>1000</v>
      </c>
      <c r="E173" s="377" t="str">
        <f t="shared" si="24"/>
        <v>1</v>
      </c>
      <c r="F173" s="377" t="str">
        <f t="shared" si="25"/>
        <v>0</v>
      </c>
      <c r="G173" s="377" t="str">
        <f t="shared" si="20"/>
        <v>3</v>
      </c>
      <c r="H173" s="377" t="str">
        <f t="shared" si="26"/>
        <v>11</v>
      </c>
      <c r="I173" s="377"/>
      <c r="J173" s="377"/>
      <c r="K173" s="377"/>
      <c r="M173" s="390"/>
      <c r="N173" s="1232" t="s">
        <v>119</v>
      </c>
      <c r="O173" s="1233"/>
      <c r="P173" s="1232" t="s">
        <v>354</v>
      </c>
      <c r="Q173" s="1233"/>
      <c r="R173" s="1232" t="s">
        <v>356</v>
      </c>
      <c r="S173" s="1233"/>
      <c r="T173" s="1232" t="s">
        <v>311</v>
      </c>
      <c r="U173" s="1233"/>
      <c r="V173" s="1232" t="s">
        <v>312</v>
      </c>
      <c r="W173" s="1233"/>
      <c r="X173" s="1233"/>
      <c r="Y173" s="1232" t="s">
        <v>321</v>
      </c>
      <c r="Z173" s="1233"/>
      <c r="AA173" s="1233"/>
      <c r="AB173" s="1232" t="s">
        <v>100</v>
      </c>
      <c r="AC173" s="1233"/>
      <c r="AD173" s="1232"/>
      <c r="AE173" s="1233"/>
      <c r="AF173" s="1235" t="s">
        <v>362</v>
      </c>
      <c r="AG173" s="1233"/>
      <c r="AH173" s="1233"/>
      <c r="AI173" s="1233"/>
      <c r="AJ173" s="1233"/>
      <c r="AK173" s="1233"/>
      <c r="AL173" s="1233"/>
      <c r="AM173" s="1233"/>
      <c r="AN173" s="1232" t="s">
        <v>305</v>
      </c>
      <c r="AO173" s="1233"/>
      <c r="AP173" s="1233"/>
      <c r="AQ173" s="1233"/>
      <c r="AR173" s="1233"/>
      <c r="AS173" s="1232" t="s">
        <v>306</v>
      </c>
      <c r="AT173" s="1233"/>
      <c r="AU173" s="1233"/>
      <c r="AV173" s="378" t="s">
        <v>318</v>
      </c>
      <c r="AW173" s="1234" t="s">
        <v>455</v>
      </c>
      <c r="AX173" s="1233"/>
      <c r="AY173" s="1233"/>
      <c r="AZ173" s="1233"/>
      <c r="BA173" s="1233"/>
      <c r="BB173" s="1233"/>
      <c r="BC173" s="379">
        <v>844585822</v>
      </c>
      <c r="BD173" s="380">
        <v>0</v>
      </c>
      <c r="BE173" s="379">
        <v>844585822</v>
      </c>
      <c r="BF173" s="380">
        <v>0</v>
      </c>
      <c r="BG173" s="380">
        <v>0</v>
      </c>
      <c r="BH173" s="380">
        <v>0</v>
      </c>
      <c r="BI173" s="380">
        <v>0</v>
      </c>
      <c r="BJ173" s="380">
        <v>0</v>
      </c>
      <c r="BK173" s="380">
        <v>0</v>
      </c>
      <c r="BL173" s="380">
        <v>0</v>
      </c>
      <c r="BM173" s="380" t="s">
        <v>463</v>
      </c>
      <c r="BN173" s="380" t="s">
        <v>463</v>
      </c>
      <c r="BO173" s="380" t="s">
        <v>463</v>
      </c>
    </row>
    <row r="174" spans="1:67" s="367" customFormat="1" x14ac:dyDescent="0.25">
      <c r="B174" s="370" t="str">
        <f t="shared" si="21"/>
        <v>C</v>
      </c>
      <c r="C174" s="370" t="str">
        <f t="shared" si="22"/>
        <v>2502</v>
      </c>
      <c r="D174" s="370" t="str">
        <f t="shared" si="23"/>
        <v>1000</v>
      </c>
      <c r="E174" s="370" t="str">
        <f t="shared" si="24"/>
        <v>2</v>
      </c>
      <c r="F174" s="370">
        <f t="shared" si="25"/>
        <v>0</v>
      </c>
      <c r="G174" s="370">
        <f t="shared" si="20"/>
        <v>0</v>
      </c>
      <c r="H174" s="370">
        <f t="shared" si="26"/>
        <v>0</v>
      </c>
      <c r="I174" s="370"/>
      <c r="J174" s="370"/>
      <c r="K174" s="370"/>
      <c r="M174" s="389"/>
      <c r="N174" s="1091" t="s">
        <v>119</v>
      </c>
      <c r="O174" s="1120"/>
      <c r="P174" s="1091" t="s">
        <v>354</v>
      </c>
      <c r="Q174" s="1120"/>
      <c r="R174" s="1091" t="s">
        <v>356</v>
      </c>
      <c r="S174" s="1120"/>
      <c r="T174" s="1091" t="s">
        <v>314</v>
      </c>
      <c r="U174" s="1120"/>
      <c r="V174" s="1091"/>
      <c r="W174" s="1120"/>
      <c r="X174" s="1120"/>
      <c r="Y174" s="1091"/>
      <c r="Z174" s="1120"/>
      <c r="AA174" s="1120"/>
      <c r="AB174" s="1091"/>
      <c r="AC174" s="1120"/>
      <c r="AD174" s="1091"/>
      <c r="AE174" s="1120"/>
      <c r="AF174" s="1092" t="s">
        <v>350</v>
      </c>
      <c r="AG174" s="1120"/>
      <c r="AH174" s="1120"/>
      <c r="AI174" s="1120"/>
      <c r="AJ174" s="1120"/>
      <c r="AK174" s="1120"/>
      <c r="AL174" s="1120"/>
      <c r="AM174" s="1120"/>
      <c r="AN174" s="1091" t="s">
        <v>305</v>
      </c>
      <c r="AO174" s="1120"/>
      <c r="AP174" s="1120"/>
      <c r="AQ174" s="1120"/>
      <c r="AR174" s="1120"/>
      <c r="AS174" s="1091" t="s">
        <v>306</v>
      </c>
      <c r="AT174" s="1120"/>
      <c r="AU174" s="1120"/>
      <c r="AV174" s="363" t="s">
        <v>85</v>
      </c>
      <c r="AW174" s="1093" t="s">
        <v>307</v>
      </c>
      <c r="AX174" s="1120"/>
      <c r="AY174" s="1120"/>
      <c r="AZ174" s="1120"/>
      <c r="BA174" s="1120"/>
      <c r="BB174" s="1120"/>
      <c r="BC174" s="364">
        <v>1600000000</v>
      </c>
      <c r="BD174" s="364">
        <v>1273859460</v>
      </c>
      <c r="BE174" s="364">
        <v>326140540</v>
      </c>
      <c r="BF174" s="364">
        <v>323920000</v>
      </c>
      <c r="BG174" s="364">
        <v>1164813219</v>
      </c>
      <c r="BH174" s="364">
        <v>109046241</v>
      </c>
      <c r="BI174" s="364">
        <v>212144339</v>
      </c>
      <c r="BJ174" s="364">
        <v>952668880</v>
      </c>
      <c r="BK174" s="364">
        <v>201639277</v>
      </c>
      <c r="BL174" s="364">
        <v>10505062</v>
      </c>
      <c r="BM174" s="364" t="s">
        <v>635</v>
      </c>
      <c r="BN174" s="365" t="s">
        <v>463</v>
      </c>
      <c r="BO174" s="364" t="s">
        <v>636</v>
      </c>
    </row>
    <row r="175" spans="1:67" s="367" customFormat="1" ht="14.45" customHeight="1" x14ac:dyDescent="0.25">
      <c r="B175" s="370" t="str">
        <f t="shared" si="21"/>
        <v>C</v>
      </c>
      <c r="C175" s="370" t="str">
        <f t="shared" si="22"/>
        <v>2502</v>
      </c>
      <c r="D175" s="370" t="str">
        <f t="shared" si="23"/>
        <v>1000</v>
      </c>
      <c r="E175" s="370" t="str">
        <f t="shared" si="24"/>
        <v>2</v>
      </c>
      <c r="F175" s="370" t="str">
        <f t="shared" si="25"/>
        <v>0</v>
      </c>
      <c r="G175" s="370">
        <f t="shared" si="20"/>
        <v>0</v>
      </c>
      <c r="H175" s="370">
        <f t="shared" si="26"/>
        <v>0</v>
      </c>
      <c r="I175" s="370"/>
      <c r="J175" s="370"/>
      <c r="K175" s="370"/>
      <c r="M175" s="389"/>
      <c r="N175" s="1089" t="s">
        <v>119</v>
      </c>
      <c r="O175" s="1120"/>
      <c r="P175" s="1089" t="s">
        <v>354</v>
      </c>
      <c r="Q175" s="1120"/>
      <c r="R175" s="1089" t="s">
        <v>356</v>
      </c>
      <c r="S175" s="1120"/>
      <c r="T175" s="1089" t="s">
        <v>314</v>
      </c>
      <c r="U175" s="1120"/>
      <c r="V175" s="1089" t="s">
        <v>312</v>
      </c>
      <c r="W175" s="1120"/>
      <c r="X175" s="1120"/>
      <c r="Y175" s="1089"/>
      <c r="Z175" s="1120"/>
      <c r="AA175" s="1120"/>
      <c r="AB175" s="1089"/>
      <c r="AC175" s="1120"/>
      <c r="AD175" s="1089"/>
      <c r="AE175" s="1120"/>
      <c r="AF175" s="1096" t="s">
        <v>350</v>
      </c>
      <c r="AG175" s="1120"/>
      <c r="AH175" s="1120"/>
      <c r="AI175" s="1120"/>
      <c r="AJ175" s="1120"/>
      <c r="AK175" s="1120"/>
      <c r="AL175" s="1120"/>
      <c r="AM175" s="1120"/>
      <c r="AN175" s="1089" t="s">
        <v>305</v>
      </c>
      <c r="AO175" s="1120"/>
      <c r="AP175" s="1120"/>
      <c r="AQ175" s="1120"/>
      <c r="AR175" s="1120"/>
      <c r="AS175" s="1089" t="s">
        <v>306</v>
      </c>
      <c r="AT175" s="1120"/>
      <c r="AU175" s="1120"/>
      <c r="AV175" s="360" t="s">
        <v>85</v>
      </c>
      <c r="AW175" s="1090" t="s">
        <v>307</v>
      </c>
      <c r="AX175" s="1120"/>
      <c r="AY175" s="1120"/>
      <c r="AZ175" s="1120"/>
      <c r="BA175" s="1120"/>
      <c r="BB175" s="1120"/>
      <c r="BC175" s="361">
        <v>1600000000</v>
      </c>
      <c r="BD175" s="361">
        <v>1273859460</v>
      </c>
      <c r="BE175" s="361">
        <v>326140540</v>
      </c>
      <c r="BF175" s="362">
        <v>0</v>
      </c>
      <c r="BG175" s="361">
        <v>1164813219</v>
      </c>
      <c r="BH175" s="361">
        <v>109046241</v>
      </c>
      <c r="BI175" s="361">
        <v>212144339</v>
      </c>
      <c r="BJ175" s="361">
        <v>952668880</v>
      </c>
      <c r="BK175" s="361">
        <v>201639277</v>
      </c>
      <c r="BL175" s="361">
        <v>10505062</v>
      </c>
      <c r="BM175" s="361" t="s">
        <v>635</v>
      </c>
      <c r="BN175" s="362" t="s">
        <v>463</v>
      </c>
      <c r="BO175" s="361" t="s">
        <v>636</v>
      </c>
    </row>
    <row r="176" spans="1:67" x14ac:dyDescent="0.25">
      <c r="A176" s="374"/>
      <c r="B176" s="375" t="str">
        <f t="shared" si="21"/>
        <v>C</v>
      </c>
      <c r="C176" s="375" t="str">
        <f t="shared" si="22"/>
        <v>2502</v>
      </c>
      <c r="D176" s="375" t="str">
        <f t="shared" si="23"/>
        <v>1000</v>
      </c>
      <c r="E176" s="375" t="str">
        <f t="shared" si="24"/>
        <v>2</v>
      </c>
      <c r="F176" s="375" t="str">
        <f t="shared" si="25"/>
        <v>0</v>
      </c>
      <c r="G176" s="375" t="str">
        <f t="shared" si="20"/>
        <v>1</v>
      </c>
      <c r="H176" s="375">
        <f t="shared" si="26"/>
        <v>0</v>
      </c>
      <c r="I176" s="375"/>
      <c r="J176" s="375"/>
      <c r="K176" s="375"/>
      <c r="L176" s="374"/>
      <c r="M176" s="392"/>
      <c r="N176" s="1236" t="s">
        <v>119</v>
      </c>
      <c r="O176" s="1009"/>
      <c r="P176" s="1236" t="s">
        <v>354</v>
      </c>
      <c r="Q176" s="1009"/>
      <c r="R176" s="1236" t="s">
        <v>356</v>
      </c>
      <c r="S176" s="1009"/>
      <c r="T176" s="1236" t="s">
        <v>314</v>
      </c>
      <c r="U176" s="1009"/>
      <c r="V176" s="1236" t="s">
        <v>312</v>
      </c>
      <c r="W176" s="1009"/>
      <c r="X176" s="1009"/>
      <c r="Y176" s="1236" t="s">
        <v>311</v>
      </c>
      <c r="Z176" s="1009"/>
      <c r="AA176" s="1009"/>
      <c r="AB176" s="1236"/>
      <c r="AC176" s="1009"/>
      <c r="AD176" s="1236"/>
      <c r="AE176" s="1009"/>
      <c r="AF176" s="1238" t="s">
        <v>363</v>
      </c>
      <c r="AG176" s="1009"/>
      <c r="AH176" s="1009"/>
      <c r="AI176" s="1009"/>
      <c r="AJ176" s="1009"/>
      <c r="AK176" s="1009"/>
      <c r="AL176" s="1009"/>
      <c r="AM176" s="1009"/>
      <c r="AN176" s="1236" t="s">
        <v>305</v>
      </c>
      <c r="AO176" s="1009"/>
      <c r="AP176" s="1009"/>
      <c r="AQ176" s="1009"/>
      <c r="AR176" s="1009"/>
      <c r="AS176" s="1236" t="s">
        <v>306</v>
      </c>
      <c r="AT176" s="1009"/>
      <c r="AU176" s="1009"/>
      <c r="AV176" s="386" t="s">
        <v>85</v>
      </c>
      <c r="AW176" s="1237" t="s">
        <v>307</v>
      </c>
      <c r="AX176" s="1009"/>
      <c r="AY176" s="1009"/>
      <c r="AZ176" s="1009"/>
      <c r="BA176" s="1009"/>
      <c r="BB176" s="1009"/>
      <c r="BC176" s="387">
        <v>382300000</v>
      </c>
      <c r="BD176" s="387">
        <v>205000000</v>
      </c>
      <c r="BE176" s="387">
        <v>177300000</v>
      </c>
      <c r="BF176" s="388">
        <v>0</v>
      </c>
      <c r="BG176" s="387">
        <v>202068259</v>
      </c>
      <c r="BH176" s="387">
        <v>2931741</v>
      </c>
      <c r="BI176" s="387">
        <v>55263850</v>
      </c>
      <c r="BJ176" s="387">
        <v>146804409</v>
      </c>
      <c r="BK176" s="387">
        <v>54688556</v>
      </c>
      <c r="BL176" s="387">
        <v>575294</v>
      </c>
      <c r="BM176" s="387" t="s">
        <v>637</v>
      </c>
      <c r="BN176" s="388" t="s">
        <v>463</v>
      </c>
      <c r="BO176" s="387" t="s">
        <v>636</v>
      </c>
    </row>
    <row r="177" spans="1:67" s="376" customFormat="1" x14ac:dyDescent="0.25">
      <c r="A177" s="376" t="str">
        <f t="shared" ref="A177:A187" si="28">+B177&amp;"-"&amp;C177&amp;"-"&amp;D177&amp;"-"&amp;E177&amp;"-"&amp;F177&amp;"-"&amp;G177&amp;"-"&amp;H177&amp;"-"&amp;AV177</f>
        <v>C-2502-1000-2-0-1-1-10</v>
      </c>
      <c r="B177" s="377" t="str">
        <f t="shared" si="21"/>
        <v>C</v>
      </c>
      <c r="C177" s="377" t="str">
        <f t="shared" si="22"/>
        <v>2502</v>
      </c>
      <c r="D177" s="377" t="str">
        <f t="shared" si="23"/>
        <v>1000</v>
      </c>
      <c r="E177" s="377" t="str">
        <f t="shared" si="24"/>
        <v>2</v>
      </c>
      <c r="F177" s="377" t="str">
        <f t="shared" si="25"/>
        <v>0</v>
      </c>
      <c r="G177" s="377" t="str">
        <f t="shared" si="20"/>
        <v>1</v>
      </c>
      <c r="H177" s="377" t="str">
        <f t="shared" si="26"/>
        <v>1</v>
      </c>
      <c r="I177" s="377"/>
      <c r="J177" s="377"/>
      <c r="K177" s="377"/>
      <c r="M177" s="390"/>
      <c r="N177" s="1232" t="s">
        <v>119</v>
      </c>
      <c r="O177" s="1233"/>
      <c r="P177" s="1232" t="s">
        <v>354</v>
      </c>
      <c r="Q177" s="1233"/>
      <c r="R177" s="1232" t="s">
        <v>356</v>
      </c>
      <c r="S177" s="1233"/>
      <c r="T177" s="1232" t="s">
        <v>314</v>
      </c>
      <c r="U177" s="1233"/>
      <c r="V177" s="1232" t="s">
        <v>312</v>
      </c>
      <c r="W177" s="1233"/>
      <c r="X177" s="1233"/>
      <c r="Y177" s="1232" t="s">
        <v>311</v>
      </c>
      <c r="Z177" s="1233"/>
      <c r="AA177" s="1233"/>
      <c r="AB177" s="1232" t="s">
        <v>311</v>
      </c>
      <c r="AC177" s="1233"/>
      <c r="AD177" s="1232"/>
      <c r="AE177" s="1233"/>
      <c r="AF177" s="1235" t="s">
        <v>364</v>
      </c>
      <c r="AG177" s="1233"/>
      <c r="AH177" s="1233"/>
      <c r="AI177" s="1233"/>
      <c r="AJ177" s="1233"/>
      <c r="AK177" s="1233"/>
      <c r="AL177" s="1233"/>
      <c r="AM177" s="1233"/>
      <c r="AN177" s="1232" t="s">
        <v>305</v>
      </c>
      <c r="AO177" s="1233"/>
      <c r="AP177" s="1233"/>
      <c r="AQ177" s="1233"/>
      <c r="AR177" s="1233"/>
      <c r="AS177" s="1232" t="s">
        <v>306</v>
      </c>
      <c r="AT177" s="1233"/>
      <c r="AU177" s="1233"/>
      <c r="AV177" s="378" t="s">
        <v>85</v>
      </c>
      <c r="AW177" s="1234" t="s">
        <v>307</v>
      </c>
      <c r="AX177" s="1233"/>
      <c r="AY177" s="1233"/>
      <c r="AZ177" s="1233"/>
      <c r="BA177" s="1233"/>
      <c r="BB177" s="1233"/>
      <c r="BC177" s="379">
        <v>177300000</v>
      </c>
      <c r="BD177" s="380">
        <v>0</v>
      </c>
      <c r="BE177" s="379">
        <v>177300000</v>
      </c>
      <c r="BF177" s="380">
        <v>0</v>
      </c>
      <c r="BG177" s="380">
        <v>0</v>
      </c>
      <c r="BH177" s="380">
        <v>0</v>
      </c>
      <c r="BI177" s="380">
        <v>0</v>
      </c>
      <c r="BJ177" s="380">
        <v>0</v>
      </c>
      <c r="BK177" s="380">
        <v>0</v>
      </c>
      <c r="BL177" s="380">
        <v>0</v>
      </c>
      <c r="BM177" s="380" t="s">
        <v>463</v>
      </c>
      <c r="BN177" s="380" t="s">
        <v>463</v>
      </c>
      <c r="BO177" s="380" t="s">
        <v>463</v>
      </c>
    </row>
    <row r="178" spans="1:67" s="376" customFormat="1" x14ac:dyDescent="0.25">
      <c r="A178" s="376" t="str">
        <f t="shared" si="28"/>
        <v>C-2502-1000-2-0-1-2-10</v>
      </c>
      <c r="B178" s="377" t="str">
        <f t="shared" si="21"/>
        <v>C</v>
      </c>
      <c r="C178" s="377" t="str">
        <f t="shared" si="22"/>
        <v>2502</v>
      </c>
      <c r="D178" s="377" t="str">
        <f t="shared" si="23"/>
        <v>1000</v>
      </c>
      <c r="E178" s="377" t="str">
        <f t="shared" si="24"/>
        <v>2</v>
      </c>
      <c r="F178" s="377" t="str">
        <f t="shared" si="25"/>
        <v>0</v>
      </c>
      <c r="G178" s="377" t="str">
        <f t="shared" si="20"/>
        <v>1</v>
      </c>
      <c r="H178" s="377" t="str">
        <f t="shared" si="26"/>
        <v>2</v>
      </c>
      <c r="I178" s="377"/>
      <c r="J178" s="377"/>
      <c r="K178" s="377"/>
      <c r="M178" s="390"/>
      <c r="N178" s="1232" t="s">
        <v>119</v>
      </c>
      <c r="O178" s="1233"/>
      <c r="P178" s="1232" t="s">
        <v>354</v>
      </c>
      <c r="Q178" s="1233"/>
      <c r="R178" s="1232" t="s">
        <v>356</v>
      </c>
      <c r="S178" s="1233"/>
      <c r="T178" s="1232" t="s">
        <v>314</v>
      </c>
      <c r="U178" s="1233"/>
      <c r="V178" s="1232" t="s">
        <v>312</v>
      </c>
      <c r="W178" s="1233"/>
      <c r="X178" s="1233"/>
      <c r="Y178" s="1232" t="s">
        <v>311</v>
      </c>
      <c r="Z178" s="1233"/>
      <c r="AA178" s="1233"/>
      <c r="AB178" s="1232" t="s">
        <v>314</v>
      </c>
      <c r="AC178" s="1233"/>
      <c r="AD178" s="1232"/>
      <c r="AE178" s="1233"/>
      <c r="AF178" s="1235" t="s">
        <v>359</v>
      </c>
      <c r="AG178" s="1233"/>
      <c r="AH178" s="1233"/>
      <c r="AI178" s="1233"/>
      <c r="AJ178" s="1233"/>
      <c r="AK178" s="1233"/>
      <c r="AL178" s="1233"/>
      <c r="AM178" s="1233"/>
      <c r="AN178" s="1232" t="s">
        <v>305</v>
      </c>
      <c r="AO178" s="1233"/>
      <c r="AP178" s="1233"/>
      <c r="AQ178" s="1233"/>
      <c r="AR178" s="1233"/>
      <c r="AS178" s="1232" t="s">
        <v>306</v>
      </c>
      <c r="AT178" s="1233"/>
      <c r="AU178" s="1233"/>
      <c r="AV178" s="378" t="s">
        <v>85</v>
      </c>
      <c r="AW178" s="1234" t="s">
        <v>307</v>
      </c>
      <c r="AX178" s="1233"/>
      <c r="AY178" s="1233"/>
      <c r="AZ178" s="1233"/>
      <c r="BA178" s="1233"/>
      <c r="BB178" s="1233"/>
      <c r="BC178" s="379">
        <v>175000000</v>
      </c>
      <c r="BD178" s="379">
        <v>175000000</v>
      </c>
      <c r="BE178" s="380">
        <v>0</v>
      </c>
      <c r="BF178" s="380">
        <v>0</v>
      </c>
      <c r="BG178" s="379">
        <v>175000000</v>
      </c>
      <c r="BH178" s="380">
        <v>0</v>
      </c>
      <c r="BI178" s="379">
        <v>35000000</v>
      </c>
      <c r="BJ178" s="379">
        <v>140000000</v>
      </c>
      <c r="BK178" s="379">
        <v>35000000</v>
      </c>
      <c r="BL178" s="380">
        <v>0</v>
      </c>
      <c r="BM178" s="379" t="s">
        <v>638</v>
      </c>
      <c r="BN178" s="380" t="s">
        <v>463</v>
      </c>
      <c r="BO178" s="380" t="s">
        <v>463</v>
      </c>
    </row>
    <row r="179" spans="1:67" s="376" customFormat="1" x14ac:dyDescent="0.25">
      <c r="A179" s="376" t="str">
        <f t="shared" si="28"/>
        <v>C-2502-1000-2-0-1-3-10</v>
      </c>
      <c r="B179" s="377" t="str">
        <f t="shared" si="21"/>
        <v>C</v>
      </c>
      <c r="C179" s="377" t="str">
        <f t="shared" si="22"/>
        <v>2502</v>
      </c>
      <c r="D179" s="377" t="str">
        <f t="shared" si="23"/>
        <v>1000</v>
      </c>
      <c r="E179" s="377" t="str">
        <f t="shared" si="24"/>
        <v>2</v>
      </c>
      <c r="F179" s="377" t="str">
        <f t="shared" si="25"/>
        <v>0</v>
      </c>
      <c r="G179" s="377" t="str">
        <f t="shared" si="20"/>
        <v>1</v>
      </c>
      <c r="H179" s="377" t="str">
        <f t="shared" si="26"/>
        <v>3</v>
      </c>
      <c r="I179" s="377"/>
      <c r="J179" s="377"/>
      <c r="K179" s="377"/>
      <c r="M179" s="390"/>
      <c r="N179" s="1232" t="s">
        <v>119</v>
      </c>
      <c r="O179" s="1233"/>
      <c r="P179" s="1232" t="s">
        <v>354</v>
      </c>
      <c r="Q179" s="1233"/>
      <c r="R179" s="1232" t="s">
        <v>356</v>
      </c>
      <c r="S179" s="1233"/>
      <c r="T179" s="1232" t="s">
        <v>314</v>
      </c>
      <c r="U179" s="1233"/>
      <c r="V179" s="1232" t="s">
        <v>312</v>
      </c>
      <c r="W179" s="1233"/>
      <c r="X179" s="1233"/>
      <c r="Y179" s="1232" t="s">
        <v>311</v>
      </c>
      <c r="Z179" s="1233"/>
      <c r="AA179" s="1233"/>
      <c r="AB179" s="1232" t="s">
        <v>321</v>
      </c>
      <c r="AC179" s="1233"/>
      <c r="AD179" s="1232"/>
      <c r="AE179" s="1233"/>
      <c r="AF179" s="1235" t="s">
        <v>360</v>
      </c>
      <c r="AG179" s="1233"/>
      <c r="AH179" s="1233"/>
      <c r="AI179" s="1233"/>
      <c r="AJ179" s="1233"/>
      <c r="AK179" s="1233"/>
      <c r="AL179" s="1233"/>
      <c r="AM179" s="1233"/>
      <c r="AN179" s="1232" t="s">
        <v>305</v>
      </c>
      <c r="AO179" s="1233"/>
      <c r="AP179" s="1233"/>
      <c r="AQ179" s="1233"/>
      <c r="AR179" s="1233"/>
      <c r="AS179" s="1232" t="s">
        <v>306</v>
      </c>
      <c r="AT179" s="1233"/>
      <c r="AU179" s="1233"/>
      <c r="AV179" s="378" t="s">
        <v>85</v>
      </c>
      <c r="AW179" s="1234" t="s">
        <v>307</v>
      </c>
      <c r="AX179" s="1233"/>
      <c r="AY179" s="1233"/>
      <c r="AZ179" s="1233"/>
      <c r="BA179" s="1233"/>
      <c r="BB179" s="1233"/>
      <c r="BC179" s="379">
        <v>5000000</v>
      </c>
      <c r="BD179" s="379">
        <v>5000000</v>
      </c>
      <c r="BE179" s="380">
        <v>0</v>
      </c>
      <c r="BF179" s="380">
        <v>0</v>
      </c>
      <c r="BG179" s="379">
        <v>5000000</v>
      </c>
      <c r="BH179" s="380">
        <v>0</v>
      </c>
      <c r="BI179" s="379">
        <v>504590</v>
      </c>
      <c r="BJ179" s="379">
        <v>4495410</v>
      </c>
      <c r="BK179" s="379">
        <v>504590</v>
      </c>
      <c r="BL179" s="380">
        <v>0</v>
      </c>
      <c r="BM179" s="379" t="s">
        <v>639</v>
      </c>
      <c r="BN179" s="380" t="s">
        <v>463</v>
      </c>
      <c r="BO179" s="379" t="s">
        <v>636</v>
      </c>
    </row>
    <row r="180" spans="1:67" s="376" customFormat="1" ht="14.45" customHeight="1" x14ac:dyDescent="0.25">
      <c r="A180" s="376" t="str">
        <f t="shared" si="28"/>
        <v>C-2502-1000-2-0-1-4-10</v>
      </c>
      <c r="B180" s="377" t="str">
        <f t="shared" si="21"/>
        <v>C</v>
      </c>
      <c r="C180" s="377" t="str">
        <f t="shared" si="22"/>
        <v>2502</v>
      </c>
      <c r="D180" s="377" t="str">
        <f t="shared" si="23"/>
        <v>1000</v>
      </c>
      <c r="E180" s="377" t="str">
        <f t="shared" si="24"/>
        <v>2</v>
      </c>
      <c r="F180" s="377" t="str">
        <f t="shared" si="25"/>
        <v>0</v>
      </c>
      <c r="G180" s="377" t="str">
        <f t="shared" si="20"/>
        <v>1</v>
      </c>
      <c r="H180" s="377" t="str">
        <f t="shared" si="26"/>
        <v>4</v>
      </c>
      <c r="I180" s="377"/>
      <c r="J180" s="377"/>
      <c r="K180" s="377"/>
      <c r="M180" s="390"/>
      <c r="N180" s="1232" t="s">
        <v>119</v>
      </c>
      <c r="O180" s="1233"/>
      <c r="P180" s="1232" t="s">
        <v>354</v>
      </c>
      <c r="Q180" s="1233"/>
      <c r="R180" s="1232" t="s">
        <v>356</v>
      </c>
      <c r="S180" s="1233"/>
      <c r="T180" s="1232" t="s">
        <v>314</v>
      </c>
      <c r="U180" s="1233"/>
      <c r="V180" s="1232" t="s">
        <v>312</v>
      </c>
      <c r="W180" s="1233"/>
      <c r="X180" s="1233"/>
      <c r="Y180" s="1232" t="s">
        <v>311</v>
      </c>
      <c r="Z180" s="1233"/>
      <c r="AA180" s="1233"/>
      <c r="AB180" s="1232" t="s">
        <v>315</v>
      </c>
      <c r="AC180" s="1233"/>
      <c r="AD180" s="1232"/>
      <c r="AE180" s="1233"/>
      <c r="AF180" s="1235" t="s">
        <v>104</v>
      </c>
      <c r="AG180" s="1233"/>
      <c r="AH180" s="1233"/>
      <c r="AI180" s="1233"/>
      <c r="AJ180" s="1233"/>
      <c r="AK180" s="1233"/>
      <c r="AL180" s="1233"/>
      <c r="AM180" s="1233"/>
      <c r="AN180" s="1232" t="s">
        <v>305</v>
      </c>
      <c r="AO180" s="1233"/>
      <c r="AP180" s="1233"/>
      <c r="AQ180" s="1233"/>
      <c r="AR180" s="1233"/>
      <c r="AS180" s="1232" t="s">
        <v>306</v>
      </c>
      <c r="AT180" s="1233"/>
      <c r="AU180" s="1233"/>
      <c r="AV180" s="378" t="s">
        <v>85</v>
      </c>
      <c r="AW180" s="1234" t="s">
        <v>307</v>
      </c>
      <c r="AX180" s="1233"/>
      <c r="AY180" s="1233"/>
      <c r="AZ180" s="1233"/>
      <c r="BA180" s="1233"/>
      <c r="BB180" s="1233"/>
      <c r="BC180" s="379">
        <v>25000000</v>
      </c>
      <c r="BD180" s="379">
        <v>25000000</v>
      </c>
      <c r="BE180" s="380">
        <v>0</v>
      </c>
      <c r="BF180" s="380">
        <v>0</v>
      </c>
      <c r="BG180" s="379">
        <v>22068259</v>
      </c>
      <c r="BH180" s="379">
        <v>2931741</v>
      </c>
      <c r="BI180" s="379">
        <v>19759260</v>
      </c>
      <c r="BJ180" s="379">
        <v>2308999</v>
      </c>
      <c r="BK180" s="379">
        <v>19183966</v>
      </c>
      <c r="BL180" s="379">
        <v>575294</v>
      </c>
      <c r="BM180" s="379" t="s">
        <v>640</v>
      </c>
      <c r="BN180" s="380" t="s">
        <v>463</v>
      </c>
      <c r="BO180" s="380" t="s">
        <v>463</v>
      </c>
    </row>
    <row r="181" spans="1:67" s="367" customFormat="1" ht="14.45" customHeight="1" x14ac:dyDescent="0.25">
      <c r="B181" s="370" t="str">
        <f t="shared" si="21"/>
        <v>C</v>
      </c>
      <c r="C181" s="370" t="str">
        <f t="shared" si="22"/>
        <v>2502</v>
      </c>
      <c r="D181" s="370" t="str">
        <f t="shared" si="23"/>
        <v>1000</v>
      </c>
      <c r="E181" s="370" t="str">
        <f t="shared" si="24"/>
        <v>2</v>
      </c>
      <c r="F181" s="370" t="str">
        <f t="shared" si="25"/>
        <v>0</v>
      </c>
      <c r="G181" s="370" t="str">
        <f t="shared" si="20"/>
        <v>2</v>
      </c>
      <c r="H181" s="370">
        <f t="shared" si="26"/>
        <v>0</v>
      </c>
      <c r="I181" s="370"/>
      <c r="J181" s="370"/>
      <c r="K181" s="370"/>
      <c r="M181" s="389"/>
      <c r="N181" s="1089" t="s">
        <v>119</v>
      </c>
      <c r="O181" s="1120"/>
      <c r="P181" s="1089" t="s">
        <v>354</v>
      </c>
      <c r="Q181" s="1120"/>
      <c r="R181" s="1089" t="s">
        <v>356</v>
      </c>
      <c r="S181" s="1120"/>
      <c r="T181" s="1089" t="s">
        <v>314</v>
      </c>
      <c r="U181" s="1120"/>
      <c r="V181" s="1089" t="s">
        <v>312</v>
      </c>
      <c r="W181" s="1120"/>
      <c r="X181" s="1120"/>
      <c r="Y181" s="1089" t="s">
        <v>314</v>
      </c>
      <c r="Z181" s="1120"/>
      <c r="AA181" s="1120"/>
      <c r="AB181" s="1089"/>
      <c r="AC181" s="1120"/>
      <c r="AD181" s="1089"/>
      <c r="AE181" s="1120"/>
      <c r="AF181" s="1096" t="s">
        <v>358</v>
      </c>
      <c r="AG181" s="1120"/>
      <c r="AH181" s="1120"/>
      <c r="AI181" s="1120"/>
      <c r="AJ181" s="1120"/>
      <c r="AK181" s="1120"/>
      <c r="AL181" s="1120"/>
      <c r="AM181" s="1120"/>
      <c r="AN181" s="1089" t="s">
        <v>305</v>
      </c>
      <c r="AO181" s="1120"/>
      <c r="AP181" s="1120"/>
      <c r="AQ181" s="1120"/>
      <c r="AR181" s="1120"/>
      <c r="AS181" s="1089" t="s">
        <v>306</v>
      </c>
      <c r="AT181" s="1120"/>
      <c r="AU181" s="1120"/>
      <c r="AV181" s="360" t="s">
        <v>85</v>
      </c>
      <c r="AW181" s="1090" t="s">
        <v>307</v>
      </c>
      <c r="AX181" s="1120"/>
      <c r="AY181" s="1120"/>
      <c r="AZ181" s="1120"/>
      <c r="BA181" s="1120"/>
      <c r="BB181" s="1120"/>
      <c r="BC181" s="361">
        <v>1217700000</v>
      </c>
      <c r="BD181" s="361">
        <v>1068859460</v>
      </c>
      <c r="BE181" s="361">
        <v>148840540</v>
      </c>
      <c r="BF181" s="362">
        <v>0</v>
      </c>
      <c r="BG181" s="361">
        <v>962744960</v>
      </c>
      <c r="BH181" s="361">
        <v>106114500</v>
      </c>
      <c r="BI181" s="361">
        <v>156880489</v>
      </c>
      <c r="BJ181" s="361">
        <v>805864471</v>
      </c>
      <c r="BK181" s="361">
        <v>146950721</v>
      </c>
      <c r="BL181" s="361">
        <v>9929768</v>
      </c>
      <c r="BM181" s="361" t="s">
        <v>641</v>
      </c>
      <c r="BN181" s="362" t="s">
        <v>463</v>
      </c>
      <c r="BO181" s="362" t="s">
        <v>463</v>
      </c>
    </row>
    <row r="182" spans="1:67" s="376" customFormat="1" x14ac:dyDescent="0.25">
      <c r="A182" s="376" t="str">
        <f t="shared" si="28"/>
        <v>C-2502-1000-2-0-2-1-10</v>
      </c>
      <c r="B182" s="377" t="str">
        <f t="shared" si="21"/>
        <v>C</v>
      </c>
      <c r="C182" s="377" t="str">
        <f t="shared" si="22"/>
        <v>2502</v>
      </c>
      <c r="D182" s="377" t="str">
        <f t="shared" si="23"/>
        <v>1000</v>
      </c>
      <c r="E182" s="377" t="str">
        <f t="shared" si="24"/>
        <v>2</v>
      </c>
      <c r="F182" s="377" t="str">
        <f t="shared" si="25"/>
        <v>0</v>
      </c>
      <c r="G182" s="377" t="str">
        <f t="shared" si="20"/>
        <v>2</v>
      </c>
      <c r="H182" s="377" t="str">
        <f t="shared" si="26"/>
        <v>1</v>
      </c>
      <c r="I182" s="377"/>
      <c r="J182" s="377"/>
      <c r="K182" s="377"/>
      <c r="M182" s="390"/>
      <c r="N182" s="1232" t="s">
        <v>119</v>
      </c>
      <c r="O182" s="1233"/>
      <c r="P182" s="1232" t="s">
        <v>354</v>
      </c>
      <c r="Q182" s="1233"/>
      <c r="R182" s="1232" t="s">
        <v>356</v>
      </c>
      <c r="S182" s="1233"/>
      <c r="T182" s="1232" t="s">
        <v>314</v>
      </c>
      <c r="U182" s="1233"/>
      <c r="V182" s="1232" t="s">
        <v>312</v>
      </c>
      <c r="W182" s="1233"/>
      <c r="X182" s="1233"/>
      <c r="Y182" s="1232" t="s">
        <v>314</v>
      </c>
      <c r="Z182" s="1233"/>
      <c r="AA182" s="1233"/>
      <c r="AB182" s="1232" t="s">
        <v>311</v>
      </c>
      <c r="AC182" s="1233"/>
      <c r="AD182" s="1232"/>
      <c r="AE182" s="1233"/>
      <c r="AF182" s="1235" t="s">
        <v>364</v>
      </c>
      <c r="AG182" s="1233"/>
      <c r="AH182" s="1233"/>
      <c r="AI182" s="1233"/>
      <c r="AJ182" s="1233"/>
      <c r="AK182" s="1233"/>
      <c r="AL182" s="1233"/>
      <c r="AM182" s="1233"/>
      <c r="AN182" s="1232" t="s">
        <v>305</v>
      </c>
      <c r="AO182" s="1233"/>
      <c r="AP182" s="1233"/>
      <c r="AQ182" s="1233"/>
      <c r="AR182" s="1233"/>
      <c r="AS182" s="1232" t="s">
        <v>306</v>
      </c>
      <c r="AT182" s="1233"/>
      <c r="AU182" s="1233"/>
      <c r="AV182" s="378" t="s">
        <v>85</v>
      </c>
      <c r="AW182" s="1234" t="s">
        <v>307</v>
      </c>
      <c r="AX182" s="1233"/>
      <c r="AY182" s="1233"/>
      <c r="AZ182" s="1233"/>
      <c r="BA182" s="1233"/>
      <c r="BB182" s="1233"/>
      <c r="BC182" s="379">
        <v>172000000</v>
      </c>
      <c r="BD182" s="379">
        <v>171600000</v>
      </c>
      <c r="BE182" s="379">
        <v>400000</v>
      </c>
      <c r="BF182" s="380">
        <v>0</v>
      </c>
      <c r="BG182" s="379">
        <v>165600000</v>
      </c>
      <c r="BH182" s="379">
        <v>6000000</v>
      </c>
      <c r="BI182" s="379">
        <v>11440000</v>
      </c>
      <c r="BJ182" s="379">
        <v>154160000</v>
      </c>
      <c r="BK182" s="379">
        <v>11440000</v>
      </c>
      <c r="BL182" s="380">
        <v>0</v>
      </c>
      <c r="BM182" s="379" t="s">
        <v>642</v>
      </c>
      <c r="BN182" s="380" t="s">
        <v>463</v>
      </c>
      <c r="BO182" s="380" t="s">
        <v>463</v>
      </c>
    </row>
    <row r="183" spans="1:67" s="376" customFormat="1" x14ac:dyDescent="0.25">
      <c r="A183" s="376" t="str">
        <f t="shared" si="28"/>
        <v>C-2502-1000-2-0-2-2-10</v>
      </c>
      <c r="B183" s="377" t="str">
        <f t="shared" si="21"/>
        <v>C</v>
      </c>
      <c r="C183" s="377" t="str">
        <f t="shared" si="22"/>
        <v>2502</v>
      </c>
      <c r="D183" s="377" t="str">
        <f t="shared" si="23"/>
        <v>1000</v>
      </c>
      <c r="E183" s="377" t="str">
        <f t="shared" si="24"/>
        <v>2</v>
      </c>
      <c r="F183" s="377" t="str">
        <f t="shared" si="25"/>
        <v>0</v>
      </c>
      <c r="G183" s="377" t="str">
        <f t="shared" si="20"/>
        <v>2</v>
      </c>
      <c r="H183" s="377" t="str">
        <f t="shared" si="26"/>
        <v>2</v>
      </c>
      <c r="I183" s="377"/>
      <c r="J183" s="377"/>
      <c r="K183" s="377"/>
      <c r="M183" s="390"/>
      <c r="N183" s="1232" t="s">
        <v>119</v>
      </c>
      <c r="O183" s="1233"/>
      <c r="P183" s="1232" t="s">
        <v>354</v>
      </c>
      <c r="Q183" s="1233"/>
      <c r="R183" s="1232" t="s">
        <v>356</v>
      </c>
      <c r="S183" s="1233"/>
      <c r="T183" s="1232" t="s">
        <v>314</v>
      </c>
      <c r="U183" s="1233"/>
      <c r="V183" s="1232" t="s">
        <v>312</v>
      </c>
      <c r="W183" s="1233"/>
      <c r="X183" s="1233"/>
      <c r="Y183" s="1232" t="s">
        <v>314</v>
      </c>
      <c r="Z183" s="1233"/>
      <c r="AA183" s="1233"/>
      <c r="AB183" s="1232" t="s">
        <v>314</v>
      </c>
      <c r="AC183" s="1233"/>
      <c r="AD183" s="1232"/>
      <c r="AE183" s="1233"/>
      <c r="AF183" s="1235" t="s">
        <v>359</v>
      </c>
      <c r="AG183" s="1233"/>
      <c r="AH183" s="1233"/>
      <c r="AI183" s="1233"/>
      <c r="AJ183" s="1233"/>
      <c r="AK183" s="1233"/>
      <c r="AL183" s="1233"/>
      <c r="AM183" s="1233"/>
      <c r="AN183" s="1232" t="s">
        <v>305</v>
      </c>
      <c r="AO183" s="1233"/>
      <c r="AP183" s="1233"/>
      <c r="AQ183" s="1233"/>
      <c r="AR183" s="1233"/>
      <c r="AS183" s="1232" t="s">
        <v>306</v>
      </c>
      <c r="AT183" s="1233"/>
      <c r="AU183" s="1233"/>
      <c r="AV183" s="378" t="s">
        <v>85</v>
      </c>
      <c r="AW183" s="1234" t="s">
        <v>307</v>
      </c>
      <c r="AX183" s="1233"/>
      <c r="AY183" s="1233"/>
      <c r="AZ183" s="1233"/>
      <c r="BA183" s="1233"/>
      <c r="BB183" s="1233"/>
      <c r="BC183" s="379">
        <v>633400000</v>
      </c>
      <c r="BD183" s="379">
        <v>633400000</v>
      </c>
      <c r="BE183" s="380">
        <v>0</v>
      </c>
      <c r="BF183" s="380">
        <v>0</v>
      </c>
      <c r="BG183" s="379">
        <v>633400000</v>
      </c>
      <c r="BH183" s="380">
        <v>0</v>
      </c>
      <c r="BI183" s="379">
        <v>126680000</v>
      </c>
      <c r="BJ183" s="379">
        <v>506720000</v>
      </c>
      <c r="BK183" s="379">
        <v>126680000</v>
      </c>
      <c r="BL183" s="380">
        <v>0</v>
      </c>
      <c r="BM183" s="379" t="s">
        <v>643</v>
      </c>
      <c r="BN183" s="380" t="s">
        <v>463</v>
      </c>
      <c r="BO183" s="380" t="s">
        <v>463</v>
      </c>
    </row>
    <row r="184" spans="1:67" s="376" customFormat="1" x14ac:dyDescent="0.25">
      <c r="A184" s="376" t="str">
        <f t="shared" si="28"/>
        <v>C-2502-1000-2-0-2-3-10</v>
      </c>
      <c r="B184" s="377" t="str">
        <f t="shared" si="21"/>
        <v>C</v>
      </c>
      <c r="C184" s="377" t="str">
        <f t="shared" si="22"/>
        <v>2502</v>
      </c>
      <c r="D184" s="377" t="str">
        <f t="shared" si="23"/>
        <v>1000</v>
      </c>
      <c r="E184" s="377" t="str">
        <f t="shared" si="24"/>
        <v>2</v>
      </c>
      <c r="F184" s="377" t="str">
        <f t="shared" si="25"/>
        <v>0</v>
      </c>
      <c r="G184" s="377" t="str">
        <f t="shared" si="20"/>
        <v>2</v>
      </c>
      <c r="H184" s="377" t="str">
        <f t="shared" si="26"/>
        <v>3</v>
      </c>
      <c r="I184" s="377"/>
      <c r="J184" s="377"/>
      <c r="K184" s="377"/>
      <c r="M184" s="390"/>
      <c r="N184" s="1232" t="s">
        <v>119</v>
      </c>
      <c r="O184" s="1233"/>
      <c r="P184" s="1232" t="s">
        <v>354</v>
      </c>
      <c r="Q184" s="1233"/>
      <c r="R184" s="1232" t="s">
        <v>356</v>
      </c>
      <c r="S184" s="1233"/>
      <c r="T184" s="1232" t="s">
        <v>314</v>
      </c>
      <c r="U184" s="1233"/>
      <c r="V184" s="1232" t="s">
        <v>312</v>
      </c>
      <c r="W184" s="1233"/>
      <c r="X184" s="1233"/>
      <c r="Y184" s="1232" t="s">
        <v>314</v>
      </c>
      <c r="Z184" s="1233"/>
      <c r="AA184" s="1233"/>
      <c r="AB184" s="1232" t="s">
        <v>321</v>
      </c>
      <c r="AC184" s="1233"/>
      <c r="AD184" s="1232"/>
      <c r="AE184" s="1233"/>
      <c r="AF184" s="1235" t="s">
        <v>360</v>
      </c>
      <c r="AG184" s="1233"/>
      <c r="AH184" s="1233"/>
      <c r="AI184" s="1233"/>
      <c r="AJ184" s="1233"/>
      <c r="AK184" s="1233"/>
      <c r="AL184" s="1233"/>
      <c r="AM184" s="1233"/>
      <c r="AN184" s="1232" t="s">
        <v>305</v>
      </c>
      <c r="AO184" s="1233"/>
      <c r="AP184" s="1233"/>
      <c r="AQ184" s="1233"/>
      <c r="AR184" s="1233"/>
      <c r="AS184" s="1232" t="s">
        <v>306</v>
      </c>
      <c r="AT184" s="1233"/>
      <c r="AU184" s="1233"/>
      <c r="AV184" s="378" t="s">
        <v>85</v>
      </c>
      <c r="AW184" s="1234" t="s">
        <v>307</v>
      </c>
      <c r="AX184" s="1233"/>
      <c r="AY184" s="1233"/>
      <c r="AZ184" s="1233"/>
      <c r="BA184" s="1233"/>
      <c r="BB184" s="1233"/>
      <c r="BC184" s="379">
        <v>120000000</v>
      </c>
      <c r="BD184" s="379">
        <v>120000000</v>
      </c>
      <c r="BE184" s="380">
        <v>0</v>
      </c>
      <c r="BF184" s="380">
        <v>0</v>
      </c>
      <c r="BG184" s="379">
        <v>120000000</v>
      </c>
      <c r="BH184" s="380">
        <v>0</v>
      </c>
      <c r="BI184" s="379">
        <v>2201129</v>
      </c>
      <c r="BJ184" s="379">
        <v>117798871</v>
      </c>
      <c r="BK184" s="379">
        <v>2201129</v>
      </c>
      <c r="BL184" s="380">
        <v>0</v>
      </c>
      <c r="BM184" s="379" t="s">
        <v>644</v>
      </c>
      <c r="BN184" s="380" t="s">
        <v>463</v>
      </c>
      <c r="BO184" s="380" t="s">
        <v>463</v>
      </c>
    </row>
    <row r="185" spans="1:67" s="376" customFormat="1" ht="14.45" customHeight="1" x14ac:dyDescent="0.25">
      <c r="A185" s="376" t="str">
        <f t="shared" si="28"/>
        <v>C-2502-1000-2-0-2-4-10</v>
      </c>
      <c r="B185" s="377" t="str">
        <f t="shared" si="21"/>
        <v>C</v>
      </c>
      <c r="C185" s="377" t="str">
        <f t="shared" si="22"/>
        <v>2502</v>
      </c>
      <c r="D185" s="377" t="str">
        <f t="shared" si="23"/>
        <v>1000</v>
      </c>
      <c r="E185" s="377" t="str">
        <f t="shared" si="24"/>
        <v>2</v>
      </c>
      <c r="F185" s="377" t="str">
        <f t="shared" si="25"/>
        <v>0</v>
      </c>
      <c r="G185" s="377" t="str">
        <f t="shared" si="20"/>
        <v>2</v>
      </c>
      <c r="H185" s="377" t="str">
        <f t="shared" si="26"/>
        <v>4</v>
      </c>
      <c r="I185" s="377"/>
      <c r="J185" s="377"/>
      <c r="K185" s="377"/>
      <c r="M185" s="390"/>
      <c r="N185" s="1232" t="s">
        <v>119</v>
      </c>
      <c r="O185" s="1233"/>
      <c r="P185" s="1232" t="s">
        <v>354</v>
      </c>
      <c r="Q185" s="1233"/>
      <c r="R185" s="1232" t="s">
        <v>356</v>
      </c>
      <c r="S185" s="1233"/>
      <c r="T185" s="1232" t="s">
        <v>314</v>
      </c>
      <c r="U185" s="1233"/>
      <c r="V185" s="1232" t="s">
        <v>312</v>
      </c>
      <c r="W185" s="1233"/>
      <c r="X185" s="1233"/>
      <c r="Y185" s="1232" t="s">
        <v>314</v>
      </c>
      <c r="Z185" s="1233"/>
      <c r="AA185" s="1233"/>
      <c r="AB185" s="1232" t="s">
        <v>315</v>
      </c>
      <c r="AC185" s="1233"/>
      <c r="AD185" s="1232"/>
      <c r="AE185" s="1233"/>
      <c r="AF185" s="1235" t="s">
        <v>104</v>
      </c>
      <c r="AG185" s="1233"/>
      <c r="AH185" s="1233"/>
      <c r="AI185" s="1233"/>
      <c r="AJ185" s="1233"/>
      <c r="AK185" s="1233"/>
      <c r="AL185" s="1233"/>
      <c r="AM185" s="1233"/>
      <c r="AN185" s="1232" t="s">
        <v>305</v>
      </c>
      <c r="AO185" s="1233"/>
      <c r="AP185" s="1233"/>
      <c r="AQ185" s="1233"/>
      <c r="AR185" s="1233"/>
      <c r="AS185" s="1232" t="s">
        <v>306</v>
      </c>
      <c r="AT185" s="1233"/>
      <c r="AU185" s="1233"/>
      <c r="AV185" s="378" t="s">
        <v>85</v>
      </c>
      <c r="AW185" s="1234" t="s">
        <v>307</v>
      </c>
      <c r="AX185" s="1233"/>
      <c r="AY185" s="1233"/>
      <c r="AZ185" s="1233"/>
      <c r="BA185" s="1233"/>
      <c r="BB185" s="1233"/>
      <c r="BC185" s="379">
        <v>140000000</v>
      </c>
      <c r="BD185" s="379">
        <v>140000000</v>
      </c>
      <c r="BE185" s="380">
        <v>0</v>
      </c>
      <c r="BF185" s="380">
        <v>0</v>
      </c>
      <c r="BG185" s="379">
        <v>39885500</v>
      </c>
      <c r="BH185" s="379">
        <v>100114500</v>
      </c>
      <c r="BI185" s="379">
        <v>12699900</v>
      </c>
      <c r="BJ185" s="379">
        <v>27185600</v>
      </c>
      <c r="BK185" s="379">
        <v>2770132</v>
      </c>
      <c r="BL185" s="379">
        <v>9929768</v>
      </c>
      <c r="BM185" s="379" t="s">
        <v>645</v>
      </c>
      <c r="BN185" s="380" t="s">
        <v>463</v>
      </c>
      <c r="BO185" s="380" t="s">
        <v>463</v>
      </c>
    </row>
    <row r="186" spans="1:67" s="376" customFormat="1" x14ac:dyDescent="0.25">
      <c r="A186" s="376" t="str">
        <f t="shared" si="28"/>
        <v>C-2502-1000-2-0-2-6-10</v>
      </c>
      <c r="B186" s="377" t="str">
        <f t="shared" si="21"/>
        <v>C</v>
      </c>
      <c r="C186" s="377" t="str">
        <f t="shared" si="22"/>
        <v>2502</v>
      </c>
      <c r="D186" s="377" t="str">
        <f t="shared" si="23"/>
        <v>1000</v>
      </c>
      <c r="E186" s="377" t="str">
        <f t="shared" si="24"/>
        <v>2</v>
      </c>
      <c r="F186" s="377" t="str">
        <f t="shared" si="25"/>
        <v>0</v>
      </c>
      <c r="G186" s="377" t="str">
        <f t="shared" si="20"/>
        <v>2</v>
      </c>
      <c r="H186" s="377" t="str">
        <f t="shared" si="26"/>
        <v>6</v>
      </c>
      <c r="I186" s="377"/>
      <c r="J186" s="377"/>
      <c r="K186" s="377"/>
      <c r="M186" s="390"/>
      <c r="N186" s="1232" t="s">
        <v>119</v>
      </c>
      <c r="O186" s="1233"/>
      <c r="P186" s="1232" t="s">
        <v>354</v>
      </c>
      <c r="Q186" s="1233"/>
      <c r="R186" s="1232" t="s">
        <v>356</v>
      </c>
      <c r="S186" s="1233"/>
      <c r="T186" s="1232" t="s">
        <v>314</v>
      </c>
      <c r="U186" s="1233"/>
      <c r="V186" s="1232" t="s">
        <v>312</v>
      </c>
      <c r="W186" s="1233"/>
      <c r="X186" s="1233"/>
      <c r="Y186" s="1232" t="s">
        <v>314</v>
      </c>
      <c r="Z186" s="1233"/>
      <c r="AA186" s="1233"/>
      <c r="AB186" s="1232" t="s">
        <v>324</v>
      </c>
      <c r="AC186" s="1233"/>
      <c r="AD186" s="1232"/>
      <c r="AE186" s="1233"/>
      <c r="AF186" s="1235" t="s">
        <v>361</v>
      </c>
      <c r="AG186" s="1233"/>
      <c r="AH186" s="1233"/>
      <c r="AI186" s="1233"/>
      <c r="AJ186" s="1233"/>
      <c r="AK186" s="1233"/>
      <c r="AL186" s="1233"/>
      <c r="AM186" s="1233"/>
      <c r="AN186" s="1232" t="s">
        <v>305</v>
      </c>
      <c r="AO186" s="1233"/>
      <c r="AP186" s="1233"/>
      <c r="AQ186" s="1233"/>
      <c r="AR186" s="1233"/>
      <c r="AS186" s="1232" t="s">
        <v>306</v>
      </c>
      <c r="AT186" s="1233"/>
      <c r="AU186" s="1233"/>
      <c r="AV186" s="378" t="s">
        <v>85</v>
      </c>
      <c r="AW186" s="1234" t="s">
        <v>307</v>
      </c>
      <c r="AX186" s="1233"/>
      <c r="AY186" s="1233"/>
      <c r="AZ186" s="1233"/>
      <c r="BA186" s="1233"/>
      <c r="BB186" s="1233"/>
      <c r="BC186" s="379">
        <v>70000000</v>
      </c>
      <c r="BD186" s="380">
        <v>0</v>
      </c>
      <c r="BE186" s="379">
        <v>70000000</v>
      </c>
      <c r="BF186" s="380">
        <v>0</v>
      </c>
      <c r="BG186" s="380">
        <v>0</v>
      </c>
      <c r="BH186" s="380">
        <v>0</v>
      </c>
      <c r="BI186" s="380">
        <v>0</v>
      </c>
      <c r="BJ186" s="380">
        <v>0</v>
      </c>
      <c r="BK186" s="380">
        <v>0</v>
      </c>
      <c r="BL186" s="380">
        <v>0</v>
      </c>
      <c r="BM186" s="380" t="s">
        <v>463</v>
      </c>
      <c r="BN186" s="380" t="s">
        <v>463</v>
      </c>
      <c r="BO186" s="380" t="s">
        <v>463</v>
      </c>
    </row>
    <row r="187" spans="1:67" s="376" customFormat="1" x14ac:dyDescent="0.25">
      <c r="A187" s="376" t="str">
        <f t="shared" si="28"/>
        <v>C-2502-1000-2-0-2-11-10</v>
      </c>
      <c r="B187" s="377" t="str">
        <f t="shared" si="21"/>
        <v>C</v>
      </c>
      <c r="C187" s="377" t="str">
        <f t="shared" si="22"/>
        <v>2502</v>
      </c>
      <c r="D187" s="377" t="str">
        <f t="shared" si="23"/>
        <v>1000</v>
      </c>
      <c r="E187" s="377" t="str">
        <f t="shared" si="24"/>
        <v>2</v>
      </c>
      <c r="F187" s="377" t="str">
        <f t="shared" si="25"/>
        <v>0</v>
      </c>
      <c r="G187" s="377" t="str">
        <f t="shared" si="20"/>
        <v>2</v>
      </c>
      <c r="H187" s="377" t="str">
        <f t="shared" si="26"/>
        <v>11</v>
      </c>
      <c r="I187" s="377"/>
      <c r="J187" s="377"/>
      <c r="K187" s="377"/>
      <c r="M187" s="390"/>
      <c r="N187" s="1232" t="s">
        <v>119</v>
      </c>
      <c r="O187" s="1233"/>
      <c r="P187" s="1232" t="s">
        <v>354</v>
      </c>
      <c r="Q187" s="1233"/>
      <c r="R187" s="1232" t="s">
        <v>356</v>
      </c>
      <c r="S187" s="1233"/>
      <c r="T187" s="1232" t="s">
        <v>314</v>
      </c>
      <c r="U187" s="1233"/>
      <c r="V187" s="1232" t="s">
        <v>312</v>
      </c>
      <c r="W187" s="1233"/>
      <c r="X187" s="1233"/>
      <c r="Y187" s="1232" t="s">
        <v>314</v>
      </c>
      <c r="Z187" s="1233"/>
      <c r="AA187" s="1233"/>
      <c r="AB187" s="1232" t="s">
        <v>100</v>
      </c>
      <c r="AC187" s="1233"/>
      <c r="AD187" s="1232"/>
      <c r="AE187" s="1233"/>
      <c r="AF187" s="1235" t="s">
        <v>362</v>
      </c>
      <c r="AG187" s="1233"/>
      <c r="AH187" s="1233"/>
      <c r="AI187" s="1233"/>
      <c r="AJ187" s="1233"/>
      <c r="AK187" s="1233"/>
      <c r="AL187" s="1233"/>
      <c r="AM187" s="1233"/>
      <c r="AN187" s="1232" t="s">
        <v>305</v>
      </c>
      <c r="AO187" s="1233"/>
      <c r="AP187" s="1233"/>
      <c r="AQ187" s="1233"/>
      <c r="AR187" s="1233"/>
      <c r="AS187" s="1232" t="s">
        <v>306</v>
      </c>
      <c r="AT187" s="1233"/>
      <c r="AU187" s="1233"/>
      <c r="AV187" s="378" t="s">
        <v>85</v>
      </c>
      <c r="AW187" s="1234" t="s">
        <v>307</v>
      </c>
      <c r="AX187" s="1233"/>
      <c r="AY187" s="1233"/>
      <c r="AZ187" s="1233"/>
      <c r="BA187" s="1233"/>
      <c r="BB187" s="1233"/>
      <c r="BC187" s="379">
        <v>82300000</v>
      </c>
      <c r="BD187" s="379">
        <v>3859460</v>
      </c>
      <c r="BE187" s="379">
        <v>78440540</v>
      </c>
      <c r="BF187" s="380">
        <v>0</v>
      </c>
      <c r="BG187" s="379">
        <v>3859460</v>
      </c>
      <c r="BH187" s="380">
        <v>0</v>
      </c>
      <c r="BI187" s="379">
        <v>3859460</v>
      </c>
      <c r="BJ187" s="380">
        <v>0</v>
      </c>
      <c r="BK187" s="379">
        <v>3859460</v>
      </c>
      <c r="BL187" s="380">
        <v>0</v>
      </c>
      <c r="BM187" s="379" t="s">
        <v>646</v>
      </c>
      <c r="BN187" s="380" t="s">
        <v>463</v>
      </c>
      <c r="BO187" s="380" t="s">
        <v>463</v>
      </c>
    </row>
    <row r="188" spans="1:67" s="367" customFormat="1" x14ac:dyDescent="0.25">
      <c r="B188" s="370" t="str">
        <f t="shared" si="21"/>
        <v>C</v>
      </c>
      <c r="C188" s="370" t="str">
        <f t="shared" si="22"/>
        <v>2502</v>
      </c>
      <c r="D188" s="370" t="str">
        <f t="shared" si="23"/>
        <v>1000</v>
      </c>
      <c r="E188" s="370" t="str">
        <f t="shared" si="24"/>
        <v>3</v>
      </c>
      <c r="F188" s="370">
        <f t="shared" si="25"/>
        <v>0</v>
      </c>
      <c r="G188" s="370">
        <f t="shared" si="20"/>
        <v>0</v>
      </c>
      <c r="H188" s="370">
        <f t="shared" si="26"/>
        <v>0</v>
      </c>
      <c r="I188" s="370"/>
      <c r="J188" s="370"/>
      <c r="K188" s="370"/>
      <c r="M188" s="389"/>
      <c r="N188" s="1091" t="s">
        <v>119</v>
      </c>
      <c r="O188" s="1120"/>
      <c r="P188" s="1091" t="s">
        <v>354</v>
      </c>
      <c r="Q188" s="1120"/>
      <c r="R188" s="1091" t="s">
        <v>356</v>
      </c>
      <c r="S188" s="1120"/>
      <c r="T188" s="1091" t="s">
        <v>321</v>
      </c>
      <c r="U188" s="1120"/>
      <c r="V188" s="1091"/>
      <c r="W188" s="1120"/>
      <c r="X188" s="1120"/>
      <c r="Y188" s="1091"/>
      <c r="Z188" s="1120"/>
      <c r="AA188" s="1120"/>
      <c r="AB188" s="1091"/>
      <c r="AC188" s="1120"/>
      <c r="AD188" s="1091"/>
      <c r="AE188" s="1120"/>
      <c r="AF188" s="1092" t="s">
        <v>352</v>
      </c>
      <c r="AG188" s="1120"/>
      <c r="AH188" s="1120"/>
      <c r="AI188" s="1120"/>
      <c r="AJ188" s="1120"/>
      <c r="AK188" s="1120"/>
      <c r="AL188" s="1120"/>
      <c r="AM188" s="1120"/>
      <c r="AN188" s="1091" t="s">
        <v>305</v>
      </c>
      <c r="AO188" s="1120"/>
      <c r="AP188" s="1120"/>
      <c r="AQ188" s="1120"/>
      <c r="AR188" s="1120"/>
      <c r="AS188" s="1091" t="s">
        <v>306</v>
      </c>
      <c r="AT188" s="1120"/>
      <c r="AU188" s="1120"/>
      <c r="AV188" s="363" t="s">
        <v>85</v>
      </c>
      <c r="AW188" s="1093" t="s">
        <v>307</v>
      </c>
      <c r="AX188" s="1120"/>
      <c r="AY188" s="1120"/>
      <c r="AZ188" s="1120"/>
      <c r="BA188" s="1120"/>
      <c r="BB188" s="1120"/>
      <c r="BC188" s="364">
        <v>2500000000</v>
      </c>
      <c r="BD188" s="364">
        <v>1864366881</v>
      </c>
      <c r="BE188" s="364">
        <v>635633119</v>
      </c>
      <c r="BF188" s="364">
        <v>1000000000</v>
      </c>
      <c r="BG188" s="364">
        <v>1408767332</v>
      </c>
      <c r="BH188" s="364">
        <v>455599549</v>
      </c>
      <c r="BI188" s="364">
        <v>293430762</v>
      </c>
      <c r="BJ188" s="364">
        <v>1115336570</v>
      </c>
      <c r="BK188" s="364">
        <v>276279646</v>
      </c>
      <c r="BL188" s="364">
        <v>17151116</v>
      </c>
      <c r="BM188" s="364" t="s">
        <v>647</v>
      </c>
      <c r="BN188" s="365" t="s">
        <v>463</v>
      </c>
      <c r="BO188" s="365" t="s">
        <v>463</v>
      </c>
    </row>
    <row r="189" spans="1:67" s="367" customFormat="1" ht="14.45" customHeight="1" x14ac:dyDescent="0.25">
      <c r="B189" s="370" t="str">
        <f t="shared" si="21"/>
        <v>C</v>
      </c>
      <c r="C189" s="370" t="str">
        <f t="shared" si="22"/>
        <v>2502</v>
      </c>
      <c r="D189" s="370" t="str">
        <f t="shared" si="23"/>
        <v>1000</v>
      </c>
      <c r="E189" s="370" t="str">
        <f t="shared" si="24"/>
        <v>3</v>
      </c>
      <c r="F189" s="370" t="str">
        <f t="shared" si="25"/>
        <v>0</v>
      </c>
      <c r="G189" s="370">
        <f t="shared" si="20"/>
        <v>0</v>
      </c>
      <c r="H189" s="370">
        <f t="shared" si="26"/>
        <v>0</v>
      </c>
      <c r="I189" s="370"/>
      <c r="J189" s="370"/>
      <c r="K189" s="370"/>
      <c r="M189" s="389"/>
      <c r="N189" s="1089" t="s">
        <v>119</v>
      </c>
      <c r="O189" s="1120"/>
      <c r="P189" s="1089" t="s">
        <v>354</v>
      </c>
      <c r="Q189" s="1120"/>
      <c r="R189" s="1089" t="s">
        <v>356</v>
      </c>
      <c r="S189" s="1120"/>
      <c r="T189" s="1089" t="s">
        <v>321</v>
      </c>
      <c r="U189" s="1120"/>
      <c r="V189" s="1089" t="s">
        <v>312</v>
      </c>
      <c r="W189" s="1120"/>
      <c r="X189" s="1120"/>
      <c r="Y189" s="1089"/>
      <c r="Z189" s="1120"/>
      <c r="AA189" s="1120"/>
      <c r="AB189" s="1089"/>
      <c r="AC189" s="1120"/>
      <c r="AD189" s="1089"/>
      <c r="AE189" s="1120"/>
      <c r="AF189" s="1096" t="s">
        <v>352</v>
      </c>
      <c r="AG189" s="1120"/>
      <c r="AH189" s="1120"/>
      <c r="AI189" s="1120"/>
      <c r="AJ189" s="1120"/>
      <c r="AK189" s="1120"/>
      <c r="AL189" s="1120"/>
      <c r="AM189" s="1120"/>
      <c r="AN189" s="1089" t="s">
        <v>305</v>
      </c>
      <c r="AO189" s="1120"/>
      <c r="AP189" s="1120"/>
      <c r="AQ189" s="1120"/>
      <c r="AR189" s="1120"/>
      <c r="AS189" s="1089" t="s">
        <v>306</v>
      </c>
      <c r="AT189" s="1120"/>
      <c r="AU189" s="1120"/>
      <c r="AV189" s="360" t="s">
        <v>85</v>
      </c>
      <c r="AW189" s="1090" t="s">
        <v>307</v>
      </c>
      <c r="AX189" s="1120"/>
      <c r="AY189" s="1120"/>
      <c r="AZ189" s="1120"/>
      <c r="BA189" s="1120"/>
      <c r="BB189" s="1120"/>
      <c r="BC189" s="361">
        <v>2500000000</v>
      </c>
      <c r="BD189" s="361">
        <v>1864366881</v>
      </c>
      <c r="BE189" s="361">
        <v>635633119</v>
      </c>
      <c r="BF189" s="362">
        <v>0</v>
      </c>
      <c r="BG189" s="361">
        <v>1408767332</v>
      </c>
      <c r="BH189" s="361">
        <v>455599549</v>
      </c>
      <c r="BI189" s="361">
        <v>293430762</v>
      </c>
      <c r="BJ189" s="361">
        <v>1115336570</v>
      </c>
      <c r="BK189" s="361">
        <v>276279646</v>
      </c>
      <c r="BL189" s="361">
        <v>17151116</v>
      </c>
      <c r="BM189" s="361" t="s">
        <v>647</v>
      </c>
      <c r="BN189" s="362" t="s">
        <v>463</v>
      </c>
      <c r="BO189" s="362" t="s">
        <v>463</v>
      </c>
    </row>
    <row r="190" spans="1:67" s="367" customFormat="1" x14ac:dyDescent="0.25">
      <c r="B190" s="370" t="str">
        <f t="shared" si="21"/>
        <v>C</v>
      </c>
      <c r="C190" s="370" t="str">
        <f t="shared" si="22"/>
        <v>2502</v>
      </c>
      <c r="D190" s="370" t="str">
        <f t="shared" si="23"/>
        <v>1000</v>
      </c>
      <c r="E190" s="370" t="str">
        <f t="shared" si="24"/>
        <v>3</v>
      </c>
      <c r="F190" s="370" t="str">
        <f t="shared" si="25"/>
        <v>0</v>
      </c>
      <c r="G190" s="370" t="str">
        <f t="shared" si="20"/>
        <v>1</v>
      </c>
      <c r="H190" s="370">
        <f t="shared" si="26"/>
        <v>0</v>
      </c>
      <c r="I190" s="370"/>
      <c r="J190" s="370"/>
      <c r="K190" s="370"/>
      <c r="M190" s="389"/>
      <c r="N190" s="1089" t="s">
        <v>119</v>
      </c>
      <c r="O190" s="1120"/>
      <c r="P190" s="1089" t="s">
        <v>354</v>
      </c>
      <c r="Q190" s="1120"/>
      <c r="R190" s="1089" t="s">
        <v>356</v>
      </c>
      <c r="S190" s="1120"/>
      <c r="T190" s="1089" t="s">
        <v>321</v>
      </c>
      <c r="U190" s="1120"/>
      <c r="V190" s="1089" t="s">
        <v>312</v>
      </c>
      <c r="W190" s="1120"/>
      <c r="X190" s="1120"/>
      <c r="Y190" s="1089" t="s">
        <v>311</v>
      </c>
      <c r="Z190" s="1120"/>
      <c r="AA190" s="1120"/>
      <c r="AB190" s="1089"/>
      <c r="AC190" s="1120"/>
      <c r="AD190" s="1089"/>
      <c r="AE190" s="1120"/>
      <c r="AF190" s="1096" t="s">
        <v>363</v>
      </c>
      <c r="AG190" s="1120"/>
      <c r="AH190" s="1120"/>
      <c r="AI190" s="1120"/>
      <c r="AJ190" s="1120"/>
      <c r="AK190" s="1120"/>
      <c r="AL190" s="1120"/>
      <c r="AM190" s="1120"/>
      <c r="AN190" s="1089" t="s">
        <v>305</v>
      </c>
      <c r="AO190" s="1120"/>
      <c r="AP190" s="1120"/>
      <c r="AQ190" s="1120"/>
      <c r="AR190" s="1120"/>
      <c r="AS190" s="1089" t="s">
        <v>306</v>
      </c>
      <c r="AT190" s="1120"/>
      <c r="AU190" s="1120"/>
      <c r="AV190" s="360" t="s">
        <v>85</v>
      </c>
      <c r="AW190" s="1090" t="s">
        <v>307</v>
      </c>
      <c r="AX190" s="1120"/>
      <c r="AY190" s="1120"/>
      <c r="AZ190" s="1120"/>
      <c r="BA190" s="1120"/>
      <c r="BB190" s="1120"/>
      <c r="BC190" s="362">
        <v>0</v>
      </c>
      <c r="BD190" s="362">
        <v>0</v>
      </c>
      <c r="BE190" s="362">
        <v>0</v>
      </c>
      <c r="BF190" s="362">
        <v>0</v>
      </c>
      <c r="BG190" s="362">
        <v>0</v>
      </c>
      <c r="BH190" s="362">
        <v>0</v>
      </c>
      <c r="BI190" s="362">
        <v>0</v>
      </c>
      <c r="BJ190" s="362">
        <v>0</v>
      </c>
      <c r="BK190" s="362">
        <v>0</v>
      </c>
      <c r="BL190" s="362">
        <v>0</v>
      </c>
      <c r="BM190" s="362" t="s">
        <v>463</v>
      </c>
      <c r="BN190" s="362" t="s">
        <v>463</v>
      </c>
      <c r="BO190" s="362" t="s">
        <v>463</v>
      </c>
    </row>
    <row r="191" spans="1:67" s="376" customFormat="1" x14ac:dyDescent="0.25">
      <c r="A191" s="376" t="str">
        <f>+B191&amp;"-"&amp;C191&amp;"-"&amp;D191&amp;"-"&amp;E191&amp;"-"&amp;F191&amp;"-"&amp;G191&amp;"-"&amp;H191&amp;"-"&amp;AV191</f>
        <v>C-2502-1000-3-0-1-4-10</v>
      </c>
      <c r="B191" s="377" t="str">
        <f t="shared" si="21"/>
        <v>C</v>
      </c>
      <c r="C191" s="377" t="str">
        <f t="shared" si="22"/>
        <v>2502</v>
      </c>
      <c r="D191" s="377" t="str">
        <f t="shared" si="23"/>
        <v>1000</v>
      </c>
      <c r="E191" s="377" t="str">
        <f t="shared" si="24"/>
        <v>3</v>
      </c>
      <c r="F191" s="377" t="str">
        <f t="shared" si="25"/>
        <v>0</v>
      </c>
      <c r="G191" s="377" t="str">
        <f t="shared" si="20"/>
        <v>1</v>
      </c>
      <c r="H191" s="377" t="str">
        <f t="shared" si="26"/>
        <v>4</v>
      </c>
      <c r="I191" s="377"/>
      <c r="J191" s="377"/>
      <c r="K191" s="377"/>
      <c r="M191" s="390"/>
      <c r="N191" s="1232" t="s">
        <v>119</v>
      </c>
      <c r="O191" s="1233"/>
      <c r="P191" s="1232" t="s">
        <v>354</v>
      </c>
      <c r="Q191" s="1233"/>
      <c r="R191" s="1232" t="s">
        <v>356</v>
      </c>
      <c r="S191" s="1233"/>
      <c r="T191" s="1232" t="s">
        <v>321</v>
      </c>
      <c r="U191" s="1233"/>
      <c r="V191" s="1232" t="s">
        <v>312</v>
      </c>
      <c r="W191" s="1233"/>
      <c r="X191" s="1233"/>
      <c r="Y191" s="1232" t="s">
        <v>311</v>
      </c>
      <c r="Z191" s="1233"/>
      <c r="AA191" s="1233"/>
      <c r="AB191" s="1232" t="s">
        <v>315</v>
      </c>
      <c r="AC191" s="1233"/>
      <c r="AD191" s="1232"/>
      <c r="AE191" s="1233"/>
      <c r="AF191" s="1235" t="s">
        <v>104</v>
      </c>
      <c r="AG191" s="1233"/>
      <c r="AH191" s="1233"/>
      <c r="AI191" s="1233"/>
      <c r="AJ191" s="1233"/>
      <c r="AK191" s="1233"/>
      <c r="AL191" s="1233"/>
      <c r="AM191" s="1233"/>
      <c r="AN191" s="1232" t="s">
        <v>305</v>
      </c>
      <c r="AO191" s="1233"/>
      <c r="AP191" s="1233"/>
      <c r="AQ191" s="1233"/>
      <c r="AR191" s="1233"/>
      <c r="AS191" s="1232" t="s">
        <v>306</v>
      </c>
      <c r="AT191" s="1233"/>
      <c r="AU191" s="1233"/>
      <c r="AV191" s="378" t="s">
        <v>85</v>
      </c>
      <c r="AW191" s="1234" t="s">
        <v>307</v>
      </c>
      <c r="AX191" s="1233"/>
      <c r="AY191" s="1233"/>
      <c r="AZ191" s="1233"/>
      <c r="BA191" s="1233"/>
      <c r="BB191" s="1233"/>
      <c r="BC191" s="380">
        <v>0</v>
      </c>
      <c r="BD191" s="380">
        <v>0</v>
      </c>
      <c r="BE191" s="380">
        <v>0</v>
      </c>
      <c r="BF191" s="380">
        <v>0</v>
      </c>
      <c r="BG191" s="380">
        <v>0</v>
      </c>
      <c r="BH191" s="380">
        <v>0</v>
      </c>
      <c r="BI191" s="380">
        <v>0</v>
      </c>
      <c r="BJ191" s="380">
        <v>0</v>
      </c>
      <c r="BK191" s="380">
        <v>0</v>
      </c>
      <c r="BL191" s="380">
        <v>0</v>
      </c>
      <c r="BM191" s="380" t="s">
        <v>463</v>
      </c>
      <c r="BN191" s="380" t="s">
        <v>463</v>
      </c>
      <c r="BO191" s="380" t="s">
        <v>463</v>
      </c>
    </row>
    <row r="192" spans="1:67" s="367" customFormat="1" ht="14.45" customHeight="1" x14ac:dyDescent="0.25">
      <c r="B192" s="370" t="str">
        <f t="shared" si="21"/>
        <v>C</v>
      </c>
      <c r="C192" s="370" t="str">
        <f t="shared" si="22"/>
        <v>2502</v>
      </c>
      <c r="D192" s="370" t="str">
        <f t="shared" si="23"/>
        <v>1000</v>
      </c>
      <c r="E192" s="370" t="str">
        <f t="shared" si="24"/>
        <v>3</v>
      </c>
      <c r="F192" s="370" t="str">
        <f t="shared" si="25"/>
        <v>0</v>
      </c>
      <c r="G192" s="370" t="str">
        <f t="shared" si="20"/>
        <v>2</v>
      </c>
      <c r="H192" s="370">
        <f t="shared" si="26"/>
        <v>0</v>
      </c>
      <c r="I192" s="370"/>
      <c r="J192" s="370"/>
      <c r="K192" s="370"/>
      <c r="M192" s="389"/>
      <c r="N192" s="1089" t="s">
        <v>119</v>
      </c>
      <c r="O192" s="1120"/>
      <c r="P192" s="1089" t="s">
        <v>354</v>
      </c>
      <c r="Q192" s="1120"/>
      <c r="R192" s="1089" t="s">
        <v>356</v>
      </c>
      <c r="S192" s="1120"/>
      <c r="T192" s="1089" t="s">
        <v>321</v>
      </c>
      <c r="U192" s="1120"/>
      <c r="V192" s="1089" t="s">
        <v>312</v>
      </c>
      <c r="W192" s="1120"/>
      <c r="X192" s="1120"/>
      <c r="Y192" s="1089" t="s">
        <v>314</v>
      </c>
      <c r="Z192" s="1120"/>
      <c r="AA192" s="1120"/>
      <c r="AB192" s="1089"/>
      <c r="AC192" s="1120"/>
      <c r="AD192" s="1089"/>
      <c r="AE192" s="1120"/>
      <c r="AF192" s="1096" t="s">
        <v>358</v>
      </c>
      <c r="AG192" s="1120"/>
      <c r="AH192" s="1120"/>
      <c r="AI192" s="1120"/>
      <c r="AJ192" s="1120"/>
      <c r="AK192" s="1120"/>
      <c r="AL192" s="1120"/>
      <c r="AM192" s="1120"/>
      <c r="AN192" s="1089" t="s">
        <v>305</v>
      </c>
      <c r="AO192" s="1120"/>
      <c r="AP192" s="1120"/>
      <c r="AQ192" s="1120"/>
      <c r="AR192" s="1120"/>
      <c r="AS192" s="1089" t="s">
        <v>306</v>
      </c>
      <c r="AT192" s="1120"/>
      <c r="AU192" s="1120"/>
      <c r="AV192" s="360" t="s">
        <v>85</v>
      </c>
      <c r="AW192" s="1090" t="s">
        <v>307</v>
      </c>
      <c r="AX192" s="1120"/>
      <c r="AY192" s="1120"/>
      <c r="AZ192" s="1120"/>
      <c r="BA192" s="1120"/>
      <c r="BB192" s="1120"/>
      <c r="BC192" s="361">
        <v>2500000000</v>
      </c>
      <c r="BD192" s="361">
        <v>1864366881</v>
      </c>
      <c r="BE192" s="361">
        <v>635633119</v>
      </c>
      <c r="BF192" s="362">
        <v>0</v>
      </c>
      <c r="BG192" s="361">
        <v>1408767332</v>
      </c>
      <c r="BH192" s="361">
        <v>455599549</v>
      </c>
      <c r="BI192" s="361">
        <v>293430762</v>
      </c>
      <c r="BJ192" s="361">
        <v>1115336570</v>
      </c>
      <c r="BK192" s="361">
        <v>276279646</v>
      </c>
      <c r="BL192" s="361">
        <v>17151116</v>
      </c>
      <c r="BM192" s="361" t="s">
        <v>647</v>
      </c>
      <c r="BN192" s="362" t="s">
        <v>463</v>
      </c>
      <c r="BO192" s="362" t="s">
        <v>463</v>
      </c>
    </row>
    <row r="193" spans="1:67" s="376" customFormat="1" x14ac:dyDescent="0.25">
      <c r="A193" s="376" t="str">
        <f t="shared" ref="A193:A198" si="29">+B193&amp;"-"&amp;C193&amp;"-"&amp;D193&amp;"-"&amp;E193&amp;"-"&amp;F193&amp;"-"&amp;G193&amp;"-"&amp;H193&amp;"-"&amp;AV193</f>
        <v>C-2502-1000-3-0-2-1-10</v>
      </c>
      <c r="B193" s="377" t="str">
        <f t="shared" si="21"/>
        <v>C</v>
      </c>
      <c r="C193" s="377" t="str">
        <f t="shared" si="22"/>
        <v>2502</v>
      </c>
      <c r="D193" s="377" t="str">
        <f t="shared" si="23"/>
        <v>1000</v>
      </c>
      <c r="E193" s="377" t="str">
        <f t="shared" si="24"/>
        <v>3</v>
      </c>
      <c r="F193" s="377" t="str">
        <f t="shared" si="25"/>
        <v>0</v>
      </c>
      <c r="G193" s="377" t="str">
        <f t="shared" si="20"/>
        <v>2</v>
      </c>
      <c r="H193" s="377" t="str">
        <f t="shared" si="26"/>
        <v>1</v>
      </c>
      <c r="I193" s="377"/>
      <c r="J193" s="377"/>
      <c r="K193" s="377"/>
      <c r="M193" s="390"/>
      <c r="N193" s="1232" t="s">
        <v>119</v>
      </c>
      <c r="O193" s="1233"/>
      <c r="P193" s="1232" t="s">
        <v>354</v>
      </c>
      <c r="Q193" s="1233"/>
      <c r="R193" s="1232" t="s">
        <v>356</v>
      </c>
      <c r="S193" s="1233"/>
      <c r="T193" s="1232" t="s">
        <v>321</v>
      </c>
      <c r="U193" s="1233"/>
      <c r="V193" s="1232" t="s">
        <v>312</v>
      </c>
      <c r="W193" s="1233"/>
      <c r="X193" s="1233"/>
      <c r="Y193" s="1232" t="s">
        <v>314</v>
      </c>
      <c r="Z193" s="1233"/>
      <c r="AA193" s="1233"/>
      <c r="AB193" s="1232" t="s">
        <v>311</v>
      </c>
      <c r="AC193" s="1233"/>
      <c r="AD193" s="1232"/>
      <c r="AE193" s="1233"/>
      <c r="AF193" s="1235" t="s">
        <v>364</v>
      </c>
      <c r="AG193" s="1233"/>
      <c r="AH193" s="1233"/>
      <c r="AI193" s="1233"/>
      <c r="AJ193" s="1233"/>
      <c r="AK193" s="1233"/>
      <c r="AL193" s="1233"/>
      <c r="AM193" s="1233"/>
      <c r="AN193" s="1232" t="s">
        <v>305</v>
      </c>
      <c r="AO193" s="1233"/>
      <c r="AP193" s="1233"/>
      <c r="AQ193" s="1233"/>
      <c r="AR193" s="1233"/>
      <c r="AS193" s="1232" t="s">
        <v>306</v>
      </c>
      <c r="AT193" s="1233"/>
      <c r="AU193" s="1233"/>
      <c r="AV193" s="378" t="s">
        <v>85</v>
      </c>
      <c r="AW193" s="1234" t="s">
        <v>307</v>
      </c>
      <c r="AX193" s="1233"/>
      <c r="AY193" s="1233"/>
      <c r="AZ193" s="1233"/>
      <c r="BA193" s="1233"/>
      <c r="BB193" s="1233"/>
      <c r="BC193" s="379">
        <v>1000000000</v>
      </c>
      <c r="BD193" s="379">
        <v>794366881</v>
      </c>
      <c r="BE193" s="379">
        <v>205633119</v>
      </c>
      <c r="BF193" s="380">
        <v>0</v>
      </c>
      <c r="BG193" s="379">
        <v>571003148</v>
      </c>
      <c r="BH193" s="379">
        <v>223363733</v>
      </c>
      <c r="BI193" s="379">
        <v>79186121</v>
      </c>
      <c r="BJ193" s="379">
        <v>491817027</v>
      </c>
      <c r="BK193" s="379">
        <v>79186121</v>
      </c>
      <c r="BL193" s="380">
        <v>0</v>
      </c>
      <c r="BM193" s="379" t="s">
        <v>648</v>
      </c>
      <c r="BN193" s="380" t="s">
        <v>463</v>
      </c>
      <c r="BO193" s="380" t="s">
        <v>463</v>
      </c>
    </row>
    <row r="194" spans="1:67" s="376" customFormat="1" x14ac:dyDescent="0.25">
      <c r="A194" s="376" t="str">
        <f t="shared" si="29"/>
        <v>C-2502-1000-3-0-2-2-10</v>
      </c>
      <c r="B194" s="377" t="str">
        <f t="shared" si="21"/>
        <v>C</v>
      </c>
      <c r="C194" s="377" t="str">
        <f t="shared" si="22"/>
        <v>2502</v>
      </c>
      <c r="D194" s="377" t="str">
        <f t="shared" si="23"/>
        <v>1000</v>
      </c>
      <c r="E194" s="377" t="str">
        <f t="shared" si="24"/>
        <v>3</v>
      </c>
      <c r="F194" s="377" t="str">
        <f t="shared" si="25"/>
        <v>0</v>
      </c>
      <c r="G194" s="377" t="str">
        <f t="shared" si="20"/>
        <v>2</v>
      </c>
      <c r="H194" s="377" t="str">
        <f t="shared" si="26"/>
        <v>2</v>
      </c>
      <c r="I194" s="377"/>
      <c r="J194" s="377"/>
      <c r="K194" s="377"/>
      <c r="M194" s="390"/>
      <c r="N194" s="1232" t="s">
        <v>119</v>
      </c>
      <c r="O194" s="1233"/>
      <c r="P194" s="1232" t="s">
        <v>354</v>
      </c>
      <c r="Q194" s="1233"/>
      <c r="R194" s="1232" t="s">
        <v>356</v>
      </c>
      <c r="S194" s="1233"/>
      <c r="T194" s="1232" t="s">
        <v>321</v>
      </c>
      <c r="U194" s="1233"/>
      <c r="V194" s="1232" t="s">
        <v>312</v>
      </c>
      <c r="W194" s="1233"/>
      <c r="X194" s="1233"/>
      <c r="Y194" s="1232" t="s">
        <v>314</v>
      </c>
      <c r="Z194" s="1233"/>
      <c r="AA194" s="1233"/>
      <c r="AB194" s="1232" t="s">
        <v>314</v>
      </c>
      <c r="AC194" s="1233"/>
      <c r="AD194" s="1232"/>
      <c r="AE194" s="1233"/>
      <c r="AF194" s="1235" t="s">
        <v>359</v>
      </c>
      <c r="AG194" s="1233"/>
      <c r="AH194" s="1233"/>
      <c r="AI194" s="1233"/>
      <c r="AJ194" s="1233"/>
      <c r="AK194" s="1233"/>
      <c r="AL194" s="1233"/>
      <c r="AM194" s="1233"/>
      <c r="AN194" s="1232" t="s">
        <v>305</v>
      </c>
      <c r="AO194" s="1233"/>
      <c r="AP194" s="1233"/>
      <c r="AQ194" s="1233"/>
      <c r="AR194" s="1233"/>
      <c r="AS194" s="1232" t="s">
        <v>306</v>
      </c>
      <c r="AT194" s="1233"/>
      <c r="AU194" s="1233"/>
      <c r="AV194" s="378" t="s">
        <v>85</v>
      </c>
      <c r="AW194" s="1234" t="s">
        <v>307</v>
      </c>
      <c r="AX194" s="1233"/>
      <c r="AY194" s="1233"/>
      <c r="AZ194" s="1233"/>
      <c r="BA194" s="1233"/>
      <c r="BB194" s="1233"/>
      <c r="BC194" s="379">
        <v>550000000</v>
      </c>
      <c r="BD194" s="379">
        <v>420000000</v>
      </c>
      <c r="BE194" s="379">
        <v>130000000</v>
      </c>
      <c r="BF194" s="380">
        <v>0</v>
      </c>
      <c r="BG194" s="379">
        <v>420000000</v>
      </c>
      <c r="BH194" s="380">
        <v>0</v>
      </c>
      <c r="BI194" s="379">
        <v>84000000</v>
      </c>
      <c r="BJ194" s="379">
        <v>336000000</v>
      </c>
      <c r="BK194" s="379">
        <v>84000000</v>
      </c>
      <c r="BL194" s="380">
        <v>0</v>
      </c>
      <c r="BM194" s="379" t="s">
        <v>649</v>
      </c>
      <c r="BN194" s="380" t="s">
        <v>463</v>
      </c>
      <c r="BO194" s="380" t="s">
        <v>463</v>
      </c>
    </row>
    <row r="195" spans="1:67" s="376" customFormat="1" x14ac:dyDescent="0.25">
      <c r="A195" s="376" t="str">
        <f t="shared" si="29"/>
        <v>C-2502-1000-3-0-2-3-10</v>
      </c>
      <c r="B195" s="377" t="str">
        <f t="shared" si="21"/>
        <v>C</v>
      </c>
      <c r="C195" s="377" t="str">
        <f t="shared" si="22"/>
        <v>2502</v>
      </c>
      <c r="D195" s="377" t="str">
        <f t="shared" si="23"/>
        <v>1000</v>
      </c>
      <c r="E195" s="377" t="str">
        <f t="shared" si="24"/>
        <v>3</v>
      </c>
      <c r="F195" s="377" t="str">
        <f t="shared" si="25"/>
        <v>0</v>
      </c>
      <c r="G195" s="377" t="str">
        <f t="shared" si="20"/>
        <v>2</v>
      </c>
      <c r="H195" s="377" t="str">
        <f t="shared" si="26"/>
        <v>3</v>
      </c>
      <c r="I195" s="377"/>
      <c r="J195" s="377"/>
      <c r="K195" s="377"/>
      <c r="M195" s="390"/>
      <c r="N195" s="1232" t="s">
        <v>119</v>
      </c>
      <c r="O195" s="1233"/>
      <c r="P195" s="1232" t="s">
        <v>354</v>
      </c>
      <c r="Q195" s="1233"/>
      <c r="R195" s="1232" t="s">
        <v>356</v>
      </c>
      <c r="S195" s="1233"/>
      <c r="T195" s="1232" t="s">
        <v>321</v>
      </c>
      <c r="U195" s="1233"/>
      <c r="V195" s="1232" t="s">
        <v>312</v>
      </c>
      <c r="W195" s="1233"/>
      <c r="X195" s="1233"/>
      <c r="Y195" s="1232" t="s">
        <v>314</v>
      </c>
      <c r="Z195" s="1233"/>
      <c r="AA195" s="1233"/>
      <c r="AB195" s="1232" t="s">
        <v>321</v>
      </c>
      <c r="AC195" s="1233"/>
      <c r="AD195" s="1232"/>
      <c r="AE195" s="1233"/>
      <c r="AF195" s="1235" t="s">
        <v>360</v>
      </c>
      <c r="AG195" s="1233"/>
      <c r="AH195" s="1233"/>
      <c r="AI195" s="1233"/>
      <c r="AJ195" s="1233"/>
      <c r="AK195" s="1233"/>
      <c r="AL195" s="1233"/>
      <c r="AM195" s="1233"/>
      <c r="AN195" s="1232" t="s">
        <v>305</v>
      </c>
      <c r="AO195" s="1233"/>
      <c r="AP195" s="1233"/>
      <c r="AQ195" s="1233"/>
      <c r="AR195" s="1233"/>
      <c r="AS195" s="1232" t="s">
        <v>306</v>
      </c>
      <c r="AT195" s="1233"/>
      <c r="AU195" s="1233"/>
      <c r="AV195" s="378" t="s">
        <v>85</v>
      </c>
      <c r="AW195" s="1234" t="s">
        <v>307</v>
      </c>
      <c r="AX195" s="1233"/>
      <c r="AY195" s="1233"/>
      <c r="AZ195" s="1233"/>
      <c r="BA195" s="1233"/>
      <c r="BB195" s="1233"/>
      <c r="BC195" s="379">
        <v>250000000</v>
      </c>
      <c r="BD195" s="379">
        <v>250000000</v>
      </c>
      <c r="BE195" s="380">
        <v>0</v>
      </c>
      <c r="BF195" s="380">
        <v>0</v>
      </c>
      <c r="BG195" s="379">
        <v>250000000</v>
      </c>
      <c r="BH195" s="380">
        <v>0</v>
      </c>
      <c r="BI195" s="379">
        <v>10641756</v>
      </c>
      <c r="BJ195" s="379">
        <v>239358244</v>
      </c>
      <c r="BK195" s="379">
        <v>10641756</v>
      </c>
      <c r="BL195" s="380">
        <v>0</v>
      </c>
      <c r="BM195" s="379" t="s">
        <v>650</v>
      </c>
      <c r="BN195" s="380" t="s">
        <v>463</v>
      </c>
      <c r="BO195" s="380" t="s">
        <v>463</v>
      </c>
    </row>
    <row r="196" spans="1:67" s="376" customFormat="1" ht="14.45" customHeight="1" x14ac:dyDescent="0.25">
      <c r="A196" s="376" t="str">
        <f t="shared" si="29"/>
        <v>C-2502-1000-3-0-2-4-10</v>
      </c>
      <c r="B196" s="377" t="str">
        <f t="shared" si="21"/>
        <v>C</v>
      </c>
      <c r="C196" s="377" t="str">
        <f t="shared" si="22"/>
        <v>2502</v>
      </c>
      <c r="D196" s="377" t="str">
        <f t="shared" si="23"/>
        <v>1000</v>
      </c>
      <c r="E196" s="377" t="str">
        <f t="shared" si="24"/>
        <v>3</v>
      </c>
      <c r="F196" s="377" t="str">
        <f t="shared" si="25"/>
        <v>0</v>
      </c>
      <c r="G196" s="377" t="str">
        <f t="shared" si="20"/>
        <v>2</v>
      </c>
      <c r="H196" s="377" t="str">
        <f t="shared" si="26"/>
        <v>4</v>
      </c>
      <c r="I196" s="377"/>
      <c r="J196" s="377"/>
      <c r="K196" s="377"/>
      <c r="M196" s="390"/>
      <c r="N196" s="1232" t="s">
        <v>119</v>
      </c>
      <c r="O196" s="1233"/>
      <c r="P196" s="1232" t="s">
        <v>354</v>
      </c>
      <c r="Q196" s="1233"/>
      <c r="R196" s="1232" t="s">
        <v>356</v>
      </c>
      <c r="S196" s="1233"/>
      <c r="T196" s="1232" t="s">
        <v>321</v>
      </c>
      <c r="U196" s="1233"/>
      <c r="V196" s="1232" t="s">
        <v>312</v>
      </c>
      <c r="W196" s="1233"/>
      <c r="X196" s="1233"/>
      <c r="Y196" s="1232" t="s">
        <v>314</v>
      </c>
      <c r="Z196" s="1233"/>
      <c r="AA196" s="1233"/>
      <c r="AB196" s="1232" t="s">
        <v>315</v>
      </c>
      <c r="AC196" s="1233"/>
      <c r="AD196" s="1232"/>
      <c r="AE196" s="1233"/>
      <c r="AF196" s="1235" t="s">
        <v>104</v>
      </c>
      <c r="AG196" s="1233"/>
      <c r="AH196" s="1233"/>
      <c r="AI196" s="1233"/>
      <c r="AJ196" s="1233"/>
      <c r="AK196" s="1233"/>
      <c r="AL196" s="1233"/>
      <c r="AM196" s="1233"/>
      <c r="AN196" s="1232" t="s">
        <v>305</v>
      </c>
      <c r="AO196" s="1233"/>
      <c r="AP196" s="1233"/>
      <c r="AQ196" s="1233"/>
      <c r="AR196" s="1233"/>
      <c r="AS196" s="1232" t="s">
        <v>306</v>
      </c>
      <c r="AT196" s="1233"/>
      <c r="AU196" s="1233"/>
      <c r="AV196" s="378" t="s">
        <v>85</v>
      </c>
      <c r="AW196" s="1234" t="s">
        <v>307</v>
      </c>
      <c r="AX196" s="1233"/>
      <c r="AY196" s="1233"/>
      <c r="AZ196" s="1233"/>
      <c r="BA196" s="1233"/>
      <c r="BB196" s="1233"/>
      <c r="BC196" s="379">
        <v>400000000</v>
      </c>
      <c r="BD196" s="379">
        <v>400000000</v>
      </c>
      <c r="BE196" s="380">
        <v>0</v>
      </c>
      <c r="BF196" s="380">
        <v>0</v>
      </c>
      <c r="BG196" s="379">
        <v>167764184</v>
      </c>
      <c r="BH196" s="379">
        <v>232235816</v>
      </c>
      <c r="BI196" s="379">
        <v>119602885</v>
      </c>
      <c r="BJ196" s="379">
        <v>48161299</v>
      </c>
      <c r="BK196" s="379">
        <v>102451769</v>
      </c>
      <c r="BL196" s="379">
        <v>17151116</v>
      </c>
      <c r="BM196" s="379" t="s">
        <v>651</v>
      </c>
      <c r="BN196" s="380" t="s">
        <v>463</v>
      </c>
      <c r="BO196" s="380" t="s">
        <v>463</v>
      </c>
    </row>
    <row r="197" spans="1:67" s="376" customFormat="1" x14ac:dyDescent="0.25">
      <c r="A197" s="376" t="str">
        <f t="shared" si="29"/>
        <v>C-2502-1000-3-0-2-6-10</v>
      </c>
      <c r="B197" s="377" t="str">
        <f t="shared" si="21"/>
        <v>C</v>
      </c>
      <c r="C197" s="377" t="str">
        <f t="shared" si="22"/>
        <v>2502</v>
      </c>
      <c r="D197" s="377" t="str">
        <f t="shared" si="23"/>
        <v>1000</v>
      </c>
      <c r="E197" s="377" t="str">
        <f t="shared" si="24"/>
        <v>3</v>
      </c>
      <c r="F197" s="377" t="str">
        <f t="shared" si="25"/>
        <v>0</v>
      </c>
      <c r="G197" s="377" t="str">
        <f t="shared" si="20"/>
        <v>2</v>
      </c>
      <c r="H197" s="377" t="str">
        <f t="shared" si="26"/>
        <v>6</v>
      </c>
      <c r="I197" s="377"/>
      <c r="J197" s="377"/>
      <c r="K197" s="377"/>
      <c r="M197" s="390"/>
      <c r="N197" s="1232" t="s">
        <v>119</v>
      </c>
      <c r="O197" s="1233"/>
      <c r="P197" s="1232" t="s">
        <v>354</v>
      </c>
      <c r="Q197" s="1233"/>
      <c r="R197" s="1232" t="s">
        <v>356</v>
      </c>
      <c r="S197" s="1233"/>
      <c r="T197" s="1232" t="s">
        <v>321</v>
      </c>
      <c r="U197" s="1233"/>
      <c r="V197" s="1232" t="s">
        <v>312</v>
      </c>
      <c r="W197" s="1233"/>
      <c r="X197" s="1233"/>
      <c r="Y197" s="1232" t="s">
        <v>314</v>
      </c>
      <c r="Z197" s="1233"/>
      <c r="AA197" s="1233"/>
      <c r="AB197" s="1232" t="s">
        <v>324</v>
      </c>
      <c r="AC197" s="1233"/>
      <c r="AD197" s="1232"/>
      <c r="AE197" s="1233"/>
      <c r="AF197" s="1235" t="s">
        <v>361</v>
      </c>
      <c r="AG197" s="1233"/>
      <c r="AH197" s="1233"/>
      <c r="AI197" s="1233"/>
      <c r="AJ197" s="1233"/>
      <c r="AK197" s="1233"/>
      <c r="AL197" s="1233"/>
      <c r="AM197" s="1233"/>
      <c r="AN197" s="1232" t="s">
        <v>305</v>
      </c>
      <c r="AO197" s="1233"/>
      <c r="AP197" s="1233"/>
      <c r="AQ197" s="1233"/>
      <c r="AR197" s="1233"/>
      <c r="AS197" s="1232" t="s">
        <v>306</v>
      </c>
      <c r="AT197" s="1233"/>
      <c r="AU197" s="1233"/>
      <c r="AV197" s="378" t="s">
        <v>85</v>
      </c>
      <c r="AW197" s="1234" t="s">
        <v>307</v>
      </c>
      <c r="AX197" s="1233"/>
      <c r="AY197" s="1233"/>
      <c r="AZ197" s="1233"/>
      <c r="BA197" s="1233"/>
      <c r="BB197" s="1233"/>
      <c r="BC197" s="379">
        <v>200000000</v>
      </c>
      <c r="BD197" s="380">
        <v>0</v>
      </c>
      <c r="BE197" s="379">
        <v>200000000</v>
      </c>
      <c r="BF197" s="380">
        <v>0</v>
      </c>
      <c r="BG197" s="380">
        <v>0</v>
      </c>
      <c r="BH197" s="380">
        <v>0</v>
      </c>
      <c r="BI197" s="380">
        <v>0</v>
      </c>
      <c r="BJ197" s="380">
        <v>0</v>
      </c>
      <c r="BK197" s="380">
        <v>0</v>
      </c>
      <c r="BL197" s="380">
        <v>0</v>
      </c>
      <c r="BM197" s="380" t="s">
        <v>463</v>
      </c>
      <c r="BN197" s="380" t="s">
        <v>463</v>
      </c>
      <c r="BO197" s="380" t="s">
        <v>463</v>
      </c>
    </row>
    <row r="198" spans="1:67" s="376" customFormat="1" x14ac:dyDescent="0.25">
      <c r="A198" s="376" t="str">
        <f t="shared" si="29"/>
        <v>C-2502-1000-3-0-2-11-10</v>
      </c>
      <c r="B198" s="377" t="str">
        <f t="shared" si="21"/>
        <v>C</v>
      </c>
      <c r="C198" s="377" t="str">
        <f t="shared" si="22"/>
        <v>2502</v>
      </c>
      <c r="D198" s="377" t="str">
        <f t="shared" si="23"/>
        <v>1000</v>
      </c>
      <c r="E198" s="377" t="str">
        <f t="shared" si="24"/>
        <v>3</v>
      </c>
      <c r="F198" s="377" t="str">
        <f t="shared" si="25"/>
        <v>0</v>
      </c>
      <c r="G198" s="377" t="str">
        <f t="shared" si="20"/>
        <v>2</v>
      </c>
      <c r="H198" s="377" t="str">
        <f t="shared" si="26"/>
        <v>11</v>
      </c>
      <c r="I198" s="377"/>
      <c r="J198" s="377"/>
      <c r="K198" s="377"/>
      <c r="M198" s="390"/>
      <c r="N198" s="1232" t="s">
        <v>119</v>
      </c>
      <c r="O198" s="1233"/>
      <c r="P198" s="1232" t="s">
        <v>354</v>
      </c>
      <c r="Q198" s="1233"/>
      <c r="R198" s="1232" t="s">
        <v>356</v>
      </c>
      <c r="S198" s="1233"/>
      <c r="T198" s="1232" t="s">
        <v>321</v>
      </c>
      <c r="U198" s="1233"/>
      <c r="V198" s="1232" t="s">
        <v>312</v>
      </c>
      <c r="W198" s="1233"/>
      <c r="X198" s="1233"/>
      <c r="Y198" s="1232" t="s">
        <v>314</v>
      </c>
      <c r="Z198" s="1233"/>
      <c r="AA198" s="1233"/>
      <c r="AB198" s="1232" t="s">
        <v>100</v>
      </c>
      <c r="AC198" s="1233"/>
      <c r="AD198" s="1232"/>
      <c r="AE198" s="1233"/>
      <c r="AF198" s="1235" t="s">
        <v>362</v>
      </c>
      <c r="AG198" s="1233"/>
      <c r="AH198" s="1233"/>
      <c r="AI198" s="1233"/>
      <c r="AJ198" s="1233"/>
      <c r="AK198" s="1233"/>
      <c r="AL198" s="1233"/>
      <c r="AM198" s="1233"/>
      <c r="AN198" s="1232" t="s">
        <v>305</v>
      </c>
      <c r="AO198" s="1233"/>
      <c r="AP198" s="1233"/>
      <c r="AQ198" s="1233"/>
      <c r="AR198" s="1233"/>
      <c r="AS198" s="1232" t="s">
        <v>306</v>
      </c>
      <c r="AT198" s="1233"/>
      <c r="AU198" s="1233"/>
      <c r="AV198" s="378" t="s">
        <v>85</v>
      </c>
      <c r="AW198" s="1234" t="s">
        <v>307</v>
      </c>
      <c r="AX198" s="1233"/>
      <c r="AY198" s="1233"/>
      <c r="AZ198" s="1233"/>
      <c r="BA198" s="1233"/>
      <c r="BB198" s="1233"/>
      <c r="BC198" s="379">
        <v>100000000</v>
      </c>
      <c r="BD198" s="380">
        <v>0</v>
      </c>
      <c r="BE198" s="379">
        <v>100000000</v>
      </c>
      <c r="BF198" s="380">
        <v>0</v>
      </c>
      <c r="BG198" s="380">
        <v>0</v>
      </c>
      <c r="BH198" s="380">
        <v>0</v>
      </c>
      <c r="BI198" s="380">
        <v>0</v>
      </c>
      <c r="BJ198" s="380">
        <v>0</v>
      </c>
      <c r="BK198" s="380">
        <v>0</v>
      </c>
      <c r="BL198" s="380">
        <v>0</v>
      </c>
      <c r="BM198" s="380" t="s">
        <v>463</v>
      </c>
      <c r="BN198" s="380" t="s">
        <v>463</v>
      </c>
      <c r="BO198" s="380" t="s">
        <v>463</v>
      </c>
    </row>
    <row r="199" spans="1:67" s="367" customFormat="1" ht="14.45" customHeight="1" x14ac:dyDescent="0.25">
      <c r="B199" s="370" t="str">
        <f t="shared" si="21"/>
        <v>C</v>
      </c>
      <c r="C199" s="370" t="str">
        <f t="shared" si="22"/>
        <v>2502</v>
      </c>
      <c r="D199" s="370" t="str">
        <f t="shared" si="23"/>
        <v>1000</v>
      </c>
      <c r="E199" s="370" t="str">
        <f t="shared" si="24"/>
        <v>4</v>
      </c>
      <c r="F199" s="370">
        <f t="shared" si="25"/>
        <v>0</v>
      </c>
      <c r="G199" s="370">
        <f t="shared" si="20"/>
        <v>0</v>
      </c>
      <c r="H199" s="370">
        <f t="shared" si="26"/>
        <v>0</v>
      </c>
      <c r="I199" s="370"/>
      <c r="J199" s="370"/>
      <c r="K199" s="370"/>
      <c r="M199" s="389"/>
      <c r="N199" s="1091" t="s">
        <v>119</v>
      </c>
      <c r="O199" s="1120"/>
      <c r="P199" s="1091" t="s">
        <v>354</v>
      </c>
      <c r="Q199" s="1120"/>
      <c r="R199" s="1091" t="s">
        <v>356</v>
      </c>
      <c r="S199" s="1120"/>
      <c r="T199" s="1091" t="s">
        <v>315</v>
      </c>
      <c r="U199" s="1120"/>
      <c r="V199" s="1091"/>
      <c r="W199" s="1120"/>
      <c r="X199" s="1120"/>
      <c r="Y199" s="1091"/>
      <c r="Z199" s="1120"/>
      <c r="AA199" s="1120"/>
      <c r="AB199" s="1091"/>
      <c r="AC199" s="1120"/>
      <c r="AD199" s="1091"/>
      <c r="AE199" s="1120"/>
      <c r="AF199" s="1092" t="s">
        <v>351</v>
      </c>
      <c r="AG199" s="1120"/>
      <c r="AH199" s="1120"/>
      <c r="AI199" s="1120"/>
      <c r="AJ199" s="1120"/>
      <c r="AK199" s="1120"/>
      <c r="AL199" s="1120"/>
      <c r="AM199" s="1120"/>
      <c r="AN199" s="1091" t="s">
        <v>305</v>
      </c>
      <c r="AO199" s="1120"/>
      <c r="AP199" s="1120"/>
      <c r="AQ199" s="1120"/>
      <c r="AR199" s="1120"/>
      <c r="AS199" s="1091" t="s">
        <v>306</v>
      </c>
      <c r="AT199" s="1120"/>
      <c r="AU199" s="1120"/>
      <c r="AV199" s="363" t="s">
        <v>85</v>
      </c>
      <c r="AW199" s="1093" t="s">
        <v>307</v>
      </c>
      <c r="AX199" s="1120"/>
      <c r="AY199" s="1120"/>
      <c r="AZ199" s="1120"/>
      <c r="BA199" s="1120"/>
      <c r="BB199" s="1120"/>
      <c r="BC199" s="364">
        <v>600000000</v>
      </c>
      <c r="BD199" s="364">
        <v>490158583</v>
      </c>
      <c r="BE199" s="364">
        <v>109841417</v>
      </c>
      <c r="BF199" s="364">
        <v>300000000</v>
      </c>
      <c r="BG199" s="364">
        <v>277690783</v>
      </c>
      <c r="BH199" s="364">
        <v>212467800</v>
      </c>
      <c r="BI199" s="364">
        <v>45968087</v>
      </c>
      <c r="BJ199" s="364">
        <v>231722696</v>
      </c>
      <c r="BK199" s="364">
        <v>41315676</v>
      </c>
      <c r="BL199" s="364">
        <v>4652411</v>
      </c>
      <c r="BM199" s="364" t="s">
        <v>652</v>
      </c>
      <c r="BN199" s="365" t="s">
        <v>463</v>
      </c>
      <c r="BO199" s="365" t="s">
        <v>463</v>
      </c>
    </row>
    <row r="200" spans="1:67" s="367" customFormat="1" ht="14.45" customHeight="1" x14ac:dyDescent="0.25">
      <c r="B200" s="370" t="str">
        <f t="shared" si="21"/>
        <v>C</v>
      </c>
      <c r="C200" s="370" t="str">
        <f t="shared" si="22"/>
        <v>2502</v>
      </c>
      <c r="D200" s="370" t="str">
        <f t="shared" si="23"/>
        <v>1000</v>
      </c>
      <c r="E200" s="370" t="str">
        <f t="shared" si="24"/>
        <v>4</v>
      </c>
      <c r="F200" s="370" t="str">
        <f t="shared" si="25"/>
        <v>0</v>
      </c>
      <c r="G200" s="370">
        <f t="shared" si="20"/>
        <v>0</v>
      </c>
      <c r="H200" s="370">
        <f t="shared" si="26"/>
        <v>0</v>
      </c>
      <c r="I200" s="370"/>
      <c r="J200" s="370"/>
      <c r="K200" s="370"/>
      <c r="M200" s="389"/>
      <c r="N200" s="1089" t="s">
        <v>119</v>
      </c>
      <c r="O200" s="1120"/>
      <c r="P200" s="1089" t="s">
        <v>354</v>
      </c>
      <c r="Q200" s="1120"/>
      <c r="R200" s="1089" t="s">
        <v>356</v>
      </c>
      <c r="S200" s="1120"/>
      <c r="T200" s="1089" t="s">
        <v>315</v>
      </c>
      <c r="U200" s="1120"/>
      <c r="V200" s="1089" t="s">
        <v>312</v>
      </c>
      <c r="W200" s="1120"/>
      <c r="X200" s="1120"/>
      <c r="Y200" s="1089"/>
      <c r="Z200" s="1120"/>
      <c r="AA200" s="1120"/>
      <c r="AB200" s="1089"/>
      <c r="AC200" s="1120"/>
      <c r="AD200" s="1089"/>
      <c r="AE200" s="1120"/>
      <c r="AF200" s="1096" t="s">
        <v>351</v>
      </c>
      <c r="AG200" s="1120"/>
      <c r="AH200" s="1120"/>
      <c r="AI200" s="1120"/>
      <c r="AJ200" s="1120"/>
      <c r="AK200" s="1120"/>
      <c r="AL200" s="1120"/>
      <c r="AM200" s="1120"/>
      <c r="AN200" s="1089" t="s">
        <v>305</v>
      </c>
      <c r="AO200" s="1120"/>
      <c r="AP200" s="1120"/>
      <c r="AQ200" s="1120"/>
      <c r="AR200" s="1120"/>
      <c r="AS200" s="1089" t="s">
        <v>306</v>
      </c>
      <c r="AT200" s="1120"/>
      <c r="AU200" s="1120"/>
      <c r="AV200" s="360" t="s">
        <v>85</v>
      </c>
      <c r="AW200" s="1090" t="s">
        <v>307</v>
      </c>
      <c r="AX200" s="1120"/>
      <c r="AY200" s="1120"/>
      <c r="AZ200" s="1120"/>
      <c r="BA200" s="1120"/>
      <c r="BB200" s="1120"/>
      <c r="BC200" s="361">
        <v>600000000</v>
      </c>
      <c r="BD200" s="361">
        <v>490158583</v>
      </c>
      <c r="BE200" s="361">
        <v>109841417</v>
      </c>
      <c r="BF200" s="362">
        <v>0</v>
      </c>
      <c r="BG200" s="361">
        <v>277690783</v>
      </c>
      <c r="BH200" s="361">
        <v>212467800</v>
      </c>
      <c r="BI200" s="361">
        <v>45968087</v>
      </c>
      <c r="BJ200" s="361">
        <v>231722696</v>
      </c>
      <c r="BK200" s="361">
        <v>41315676</v>
      </c>
      <c r="BL200" s="361">
        <v>4652411</v>
      </c>
      <c r="BM200" s="361" t="s">
        <v>652</v>
      </c>
      <c r="BN200" s="362" t="s">
        <v>463</v>
      </c>
      <c r="BO200" s="362" t="s">
        <v>463</v>
      </c>
    </row>
    <row r="201" spans="1:67" s="367" customFormat="1" ht="14.45" customHeight="1" x14ac:dyDescent="0.25">
      <c r="B201" s="370" t="str">
        <f t="shared" si="21"/>
        <v>C</v>
      </c>
      <c r="C201" s="370" t="str">
        <f t="shared" si="22"/>
        <v>2502</v>
      </c>
      <c r="D201" s="370" t="str">
        <f t="shared" si="23"/>
        <v>1000</v>
      </c>
      <c r="E201" s="370" t="str">
        <f t="shared" si="24"/>
        <v>4</v>
      </c>
      <c r="F201" s="370" t="str">
        <f t="shared" si="25"/>
        <v>0</v>
      </c>
      <c r="G201" s="370" t="str">
        <f t="shared" si="20"/>
        <v>2</v>
      </c>
      <c r="H201" s="370">
        <f t="shared" si="26"/>
        <v>0</v>
      </c>
      <c r="I201" s="370"/>
      <c r="J201" s="370"/>
      <c r="K201" s="370"/>
      <c r="M201" s="389"/>
      <c r="N201" s="1089" t="s">
        <v>119</v>
      </c>
      <c r="O201" s="1120"/>
      <c r="P201" s="1089" t="s">
        <v>354</v>
      </c>
      <c r="Q201" s="1120"/>
      <c r="R201" s="1089" t="s">
        <v>356</v>
      </c>
      <c r="S201" s="1120"/>
      <c r="T201" s="1089" t="s">
        <v>315</v>
      </c>
      <c r="U201" s="1120"/>
      <c r="V201" s="1089" t="s">
        <v>312</v>
      </c>
      <c r="W201" s="1120"/>
      <c r="X201" s="1120"/>
      <c r="Y201" s="1089" t="s">
        <v>314</v>
      </c>
      <c r="Z201" s="1120"/>
      <c r="AA201" s="1120"/>
      <c r="AB201" s="1089"/>
      <c r="AC201" s="1120"/>
      <c r="AD201" s="1089"/>
      <c r="AE201" s="1120"/>
      <c r="AF201" s="1096" t="s">
        <v>358</v>
      </c>
      <c r="AG201" s="1120"/>
      <c r="AH201" s="1120"/>
      <c r="AI201" s="1120"/>
      <c r="AJ201" s="1120"/>
      <c r="AK201" s="1120"/>
      <c r="AL201" s="1120"/>
      <c r="AM201" s="1120"/>
      <c r="AN201" s="1089" t="s">
        <v>305</v>
      </c>
      <c r="AO201" s="1120"/>
      <c r="AP201" s="1120"/>
      <c r="AQ201" s="1120"/>
      <c r="AR201" s="1120"/>
      <c r="AS201" s="1089" t="s">
        <v>306</v>
      </c>
      <c r="AT201" s="1120"/>
      <c r="AU201" s="1120"/>
      <c r="AV201" s="360" t="s">
        <v>85</v>
      </c>
      <c r="AW201" s="1090" t="s">
        <v>307</v>
      </c>
      <c r="AX201" s="1120"/>
      <c r="AY201" s="1120"/>
      <c r="AZ201" s="1120"/>
      <c r="BA201" s="1120"/>
      <c r="BB201" s="1120"/>
      <c r="BC201" s="361">
        <v>600000000</v>
      </c>
      <c r="BD201" s="361">
        <v>490158583</v>
      </c>
      <c r="BE201" s="361">
        <v>109841417</v>
      </c>
      <c r="BF201" s="362">
        <v>0</v>
      </c>
      <c r="BG201" s="361">
        <v>277690783</v>
      </c>
      <c r="BH201" s="361">
        <v>212467800</v>
      </c>
      <c r="BI201" s="361">
        <v>45968087</v>
      </c>
      <c r="BJ201" s="361">
        <v>231722696</v>
      </c>
      <c r="BK201" s="361">
        <v>41315676</v>
      </c>
      <c r="BL201" s="361">
        <v>4652411</v>
      </c>
      <c r="BM201" s="361" t="s">
        <v>652</v>
      </c>
      <c r="BN201" s="362" t="s">
        <v>463</v>
      </c>
      <c r="BO201" s="362" t="s">
        <v>463</v>
      </c>
    </row>
    <row r="202" spans="1:67" s="376" customFormat="1" ht="14.45" customHeight="1" x14ac:dyDescent="0.25">
      <c r="A202" s="376" t="str">
        <f t="shared" ref="A202:A207" si="30">+B202&amp;"-"&amp;C202&amp;"-"&amp;D202&amp;"-"&amp;E202&amp;"-"&amp;F202&amp;"-"&amp;G202&amp;"-"&amp;H202&amp;"-"&amp;AV202</f>
        <v>C-2502-1000-4-0-2-1-10</v>
      </c>
      <c r="B202" s="377" t="str">
        <f t="shared" si="21"/>
        <v>C</v>
      </c>
      <c r="C202" s="377" t="str">
        <f t="shared" si="22"/>
        <v>2502</v>
      </c>
      <c r="D202" s="377" t="str">
        <f t="shared" si="23"/>
        <v>1000</v>
      </c>
      <c r="E202" s="377" t="str">
        <f t="shared" si="24"/>
        <v>4</v>
      </c>
      <c r="F202" s="377" t="str">
        <f t="shared" si="25"/>
        <v>0</v>
      </c>
      <c r="G202" s="377" t="str">
        <f t="shared" si="20"/>
        <v>2</v>
      </c>
      <c r="H202" s="377" t="str">
        <f t="shared" si="26"/>
        <v>1</v>
      </c>
      <c r="I202" s="377"/>
      <c r="J202" s="377"/>
      <c r="K202" s="377"/>
      <c r="M202" s="390"/>
      <c r="N202" s="1232" t="s">
        <v>119</v>
      </c>
      <c r="O202" s="1233"/>
      <c r="P202" s="1232" t="s">
        <v>354</v>
      </c>
      <c r="Q202" s="1233"/>
      <c r="R202" s="1232" t="s">
        <v>356</v>
      </c>
      <c r="S202" s="1233"/>
      <c r="T202" s="1232" t="s">
        <v>315</v>
      </c>
      <c r="U202" s="1233"/>
      <c r="V202" s="1232" t="s">
        <v>312</v>
      </c>
      <c r="W202" s="1233"/>
      <c r="X202" s="1233"/>
      <c r="Y202" s="1232" t="s">
        <v>314</v>
      </c>
      <c r="Z202" s="1233"/>
      <c r="AA202" s="1233"/>
      <c r="AB202" s="1232" t="s">
        <v>311</v>
      </c>
      <c r="AC202" s="1233"/>
      <c r="AD202" s="1232"/>
      <c r="AE202" s="1233"/>
      <c r="AF202" s="1235" t="s">
        <v>364</v>
      </c>
      <c r="AG202" s="1233"/>
      <c r="AH202" s="1233"/>
      <c r="AI202" s="1233"/>
      <c r="AJ202" s="1233"/>
      <c r="AK202" s="1233"/>
      <c r="AL202" s="1233"/>
      <c r="AM202" s="1233"/>
      <c r="AN202" s="1232" t="s">
        <v>305</v>
      </c>
      <c r="AO202" s="1233"/>
      <c r="AP202" s="1233"/>
      <c r="AQ202" s="1233"/>
      <c r="AR202" s="1233"/>
      <c r="AS202" s="1232" t="s">
        <v>306</v>
      </c>
      <c r="AT202" s="1233"/>
      <c r="AU202" s="1233"/>
      <c r="AV202" s="378" t="s">
        <v>85</v>
      </c>
      <c r="AW202" s="1234" t="s">
        <v>307</v>
      </c>
      <c r="AX202" s="1233"/>
      <c r="AY202" s="1233"/>
      <c r="AZ202" s="1233"/>
      <c r="BA202" s="1233"/>
      <c r="BB202" s="1233"/>
      <c r="BC202" s="379">
        <v>335914298</v>
      </c>
      <c r="BD202" s="379">
        <v>250437583</v>
      </c>
      <c r="BE202" s="379">
        <v>85476715</v>
      </c>
      <c r="BF202" s="380">
        <v>0</v>
      </c>
      <c r="BG202" s="379">
        <v>200318843</v>
      </c>
      <c r="BH202" s="379">
        <v>50118740</v>
      </c>
      <c r="BI202" s="379">
        <v>22386370</v>
      </c>
      <c r="BJ202" s="379">
        <v>177932473</v>
      </c>
      <c r="BK202" s="379">
        <v>22386370</v>
      </c>
      <c r="BL202" s="380">
        <v>0</v>
      </c>
      <c r="BM202" s="379" t="s">
        <v>653</v>
      </c>
      <c r="BN202" s="380" t="s">
        <v>463</v>
      </c>
      <c r="BO202" s="380" t="s">
        <v>463</v>
      </c>
    </row>
    <row r="203" spans="1:67" s="376" customFormat="1" x14ac:dyDescent="0.25">
      <c r="A203" s="376" t="str">
        <f t="shared" si="30"/>
        <v>C-2502-1000-4-0-2-2-10</v>
      </c>
      <c r="B203" s="377" t="str">
        <f t="shared" si="21"/>
        <v>C</v>
      </c>
      <c r="C203" s="377" t="str">
        <f t="shared" si="22"/>
        <v>2502</v>
      </c>
      <c r="D203" s="377" t="str">
        <f t="shared" si="23"/>
        <v>1000</v>
      </c>
      <c r="E203" s="377" t="str">
        <f t="shared" si="24"/>
        <v>4</v>
      </c>
      <c r="F203" s="377" t="str">
        <f t="shared" si="25"/>
        <v>0</v>
      </c>
      <c r="G203" s="377" t="str">
        <f t="shared" si="20"/>
        <v>2</v>
      </c>
      <c r="H203" s="377" t="str">
        <f t="shared" si="26"/>
        <v>2</v>
      </c>
      <c r="I203" s="377"/>
      <c r="J203" s="377"/>
      <c r="K203" s="377"/>
      <c r="M203" s="390"/>
      <c r="N203" s="1232" t="s">
        <v>119</v>
      </c>
      <c r="O203" s="1233"/>
      <c r="P203" s="1232" t="s">
        <v>354</v>
      </c>
      <c r="Q203" s="1233"/>
      <c r="R203" s="1232" t="s">
        <v>356</v>
      </c>
      <c r="S203" s="1233"/>
      <c r="T203" s="1232" t="s">
        <v>315</v>
      </c>
      <c r="U203" s="1233"/>
      <c r="V203" s="1232" t="s">
        <v>312</v>
      </c>
      <c r="W203" s="1233"/>
      <c r="X203" s="1233"/>
      <c r="Y203" s="1232" t="s">
        <v>314</v>
      </c>
      <c r="Z203" s="1233"/>
      <c r="AA203" s="1233"/>
      <c r="AB203" s="1232" t="s">
        <v>314</v>
      </c>
      <c r="AC203" s="1233"/>
      <c r="AD203" s="1232"/>
      <c r="AE203" s="1233"/>
      <c r="AF203" s="1235" t="s">
        <v>359</v>
      </c>
      <c r="AG203" s="1233"/>
      <c r="AH203" s="1233"/>
      <c r="AI203" s="1233"/>
      <c r="AJ203" s="1233"/>
      <c r="AK203" s="1233"/>
      <c r="AL203" s="1233"/>
      <c r="AM203" s="1233"/>
      <c r="AN203" s="1232" t="s">
        <v>305</v>
      </c>
      <c r="AO203" s="1233"/>
      <c r="AP203" s="1233"/>
      <c r="AQ203" s="1233"/>
      <c r="AR203" s="1233"/>
      <c r="AS203" s="1232" t="s">
        <v>306</v>
      </c>
      <c r="AT203" s="1233"/>
      <c r="AU203" s="1233"/>
      <c r="AV203" s="378" t="s">
        <v>85</v>
      </c>
      <c r="AW203" s="1234" t="s">
        <v>307</v>
      </c>
      <c r="AX203" s="1233"/>
      <c r="AY203" s="1233"/>
      <c r="AZ203" s="1233"/>
      <c r="BA203" s="1233"/>
      <c r="BB203" s="1233"/>
      <c r="BC203" s="379">
        <v>40000000</v>
      </c>
      <c r="BD203" s="379">
        <v>40000000</v>
      </c>
      <c r="BE203" s="380">
        <v>0</v>
      </c>
      <c r="BF203" s="380">
        <v>0</v>
      </c>
      <c r="BG203" s="380">
        <v>0</v>
      </c>
      <c r="BH203" s="379">
        <v>40000000</v>
      </c>
      <c r="BI203" s="380">
        <v>0</v>
      </c>
      <c r="BJ203" s="380">
        <v>0</v>
      </c>
      <c r="BK203" s="380">
        <v>0</v>
      </c>
      <c r="BL203" s="380">
        <v>0</v>
      </c>
      <c r="BM203" s="380" t="s">
        <v>463</v>
      </c>
      <c r="BN203" s="380" t="s">
        <v>463</v>
      </c>
      <c r="BO203" s="380" t="s">
        <v>463</v>
      </c>
    </row>
    <row r="204" spans="1:67" s="376" customFormat="1" x14ac:dyDescent="0.25">
      <c r="A204" s="376" t="str">
        <f t="shared" si="30"/>
        <v>C-2502-1000-4-0-2-3-10</v>
      </c>
      <c r="B204" s="377" t="str">
        <f t="shared" si="21"/>
        <v>C</v>
      </c>
      <c r="C204" s="377" t="str">
        <f t="shared" si="22"/>
        <v>2502</v>
      </c>
      <c r="D204" s="377" t="str">
        <f t="shared" si="23"/>
        <v>1000</v>
      </c>
      <c r="E204" s="377" t="str">
        <f t="shared" si="24"/>
        <v>4</v>
      </c>
      <c r="F204" s="377" t="str">
        <f t="shared" si="25"/>
        <v>0</v>
      </c>
      <c r="G204" s="377" t="str">
        <f t="shared" si="20"/>
        <v>2</v>
      </c>
      <c r="H204" s="377" t="str">
        <f t="shared" si="26"/>
        <v>3</v>
      </c>
      <c r="I204" s="377"/>
      <c r="J204" s="377"/>
      <c r="K204" s="377"/>
      <c r="M204" s="390"/>
      <c r="N204" s="1232" t="s">
        <v>119</v>
      </c>
      <c r="O204" s="1233"/>
      <c r="P204" s="1232" t="s">
        <v>354</v>
      </c>
      <c r="Q204" s="1233"/>
      <c r="R204" s="1232" t="s">
        <v>356</v>
      </c>
      <c r="S204" s="1233"/>
      <c r="T204" s="1232" t="s">
        <v>315</v>
      </c>
      <c r="U204" s="1233"/>
      <c r="V204" s="1232" t="s">
        <v>312</v>
      </c>
      <c r="W204" s="1233"/>
      <c r="X204" s="1233"/>
      <c r="Y204" s="1232" t="s">
        <v>314</v>
      </c>
      <c r="Z204" s="1233"/>
      <c r="AA204" s="1233"/>
      <c r="AB204" s="1232" t="s">
        <v>321</v>
      </c>
      <c r="AC204" s="1233"/>
      <c r="AD204" s="1232"/>
      <c r="AE204" s="1233"/>
      <c r="AF204" s="1235" t="s">
        <v>360</v>
      </c>
      <c r="AG204" s="1233"/>
      <c r="AH204" s="1233"/>
      <c r="AI204" s="1233"/>
      <c r="AJ204" s="1233"/>
      <c r="AK204" s="1233"/>
      <c r="AL204" s="1233"/>
      <c r="AM204" s="1233"/>
      <c r="AN204" s="1232" t="s">
        <v>305</v>
      </c>
      <c r="AO204" s="1233"/>
      <c r="AP204" s="1233"/>
      <c r="AQ204" s="1233"/>
      <c r="AR204" s="1233"/>
      <c r="AS204" s="1232" t="s">
        <v>306</v>
      </c>
      <c r="AT204" s="1233"/>
      <c r="AU204" s="1233"/>
      <c r="AV204" s="378" t="s">
        <v>85</v>
      </c>
      <c r="AW204" s="1234" t="s">
        <v>307</v>
      </c>
      <c r="AX204" s="1233"/>
      <c r="AY204" s="1233"/>
      <c r="AZ204" s="1233"/>
      <c r="BA204" s="1233"/>
      <c r="BB204" s="1233"/>
      <c r="BC204" s="379">
        <v>45000000</v>
      </c>
      <c r="BD204" s="379">
        <v>45000000</v>
      </c>
      <c r="BE204" s="380">
        <v>0</v>
      </c>
      <c r="BF204" s="380">
        <v>0</v>
      </c>
      <c r="BG204" s="379">
        <v>45000000</v>
      </c>
      <c r="BH204" s="380">
        <v>0</v>
      </c>
      <c r="BI204" s="379">
        <v>2144809</v>
      </c>
      <c r="BJ204" s="379">
        <v>42855191</v>
      </c>
      <c r="BK204" s="379">
        <v>2144809</v>
      </c>
      <c r="BL204" s="380">
        <v>0</v>
      </c>
      <c r="BM204" s="379" t="s">
        <v>654</v>
      </c>
      <c r="BN204" s="380" t="s">
        <v>463</v>
      </c>
      <c r="BO204" s="380" t="s">
        <v>463</v>
      </c>
    </row>
    <row r="205" spans="1:67" s="376" customFormat="1" ht="14.45" customHeight="1" x14ac:dyDescent="0.25">
      <c r="A205" s="376" t="str">
        <f t="shared" si="30"/>
        <v>C-2502-1000-4-0-2-4-10</v>
      </c>
      <c r="B205" s="377" t="str">
        <f t="shared" si="21"/>
        <v>C</v>
      </c>
      <c r="C205" s="377" t="str">
        <f t="shared" si="22"/>
        <v>2502</v>
      </c>
      <c r="D205" s="377" t="str">
        <f t="shared" si="23"/>
        <v>1000</v>
      </c>
      <c r="E205" s="377" t="str">
        <f t="shared" si="24"/>
        <v>4</v>
      </c>
      <c r="F205" s="377" t="str">
        <f t="shared" si="25"/>
        <v>0</v>
      </c>
      <c r="G205" s="377" t="str">
        <f t="shared" si="20"/>
        <v>2</v>
      </c>
      <c r="H205" s="377" t="str">
        <f t="shared" si="26"/>
        <v>4</v>
      </c>
      <c r="I205" s="377"/>
      <c r="J205" s="377"/>
      <c r="K205" s="377"/>
      <c r="M205" s="390"/>
      <c r="N205" s="1232" t="s">
        <v>119</v>
      </c>
      <c r="O205" s="1233"/>
      <c r="P205" s="1232" t="s">
        <v>354</v>
      </c>
      <c r="Q205" s="1233"/>
      <c r="R205" s="1232" t="s">
        <v>356</v>
      </c>
      <c r="S205" s="1233"/>
      <c r="T205" s="1232" t="s">
        <v>315</v>
      </c>
      <c r="U205" s="1233"/>
      <c r="V205" s="1232" t="s">
        <v>312</v>
      </c>
      <c r="W205" s="1233"/>
      <c r="X205" s="1233"/>
      <c r="Y205" s="1232" t="s">
        <v>314</v>
      </c>
      <c r="Z205" s="1233"/>
      <c r="AA205" s="1233"/>
      <c r="AB205" s="1232" t="s">
        <v>315</v>
      </c>
      <c r="AC205" s="1233"/>
      <c r="AD205" s="1232"/>
      <c r="AE205" s="1233"/>
      <c r="AF205" s="1235" t="s">
        <v>104</v>
      </c>
      <c r="AG205" s="1233"/>
      <c r="AH205" s="1233"/>
      <c r="AI205" s="1233"/>
      <c r="AJ205" s="1233"/>
      <c r="AK205" s="1233"/>
      <c r="AL205" s="1233"/>
      <c r="AM205" s="1233"/>
      <c r="AN205" s="1232" t="s">
        <v>305</v>
      </c>
      <c r="AO205" s="1233"/>
      <c r="AP205" s="1233"/>
      <c r="AQ205" s="1233"/>
      <c r="AR205" s="1233"/>
      <c r="AS205" s="1232" t="s">
        <v>306</v>
      </c>
      <c r="AT205" s="1233"/>
      <c r="AU205" s="1233"/>
      <c r="AV205" s="378" t="s">
        <v>85</v>
      </c>
      <c r="AW205" s="1234" t="s">
        <v>307</v>
      </c>
      <c r="AX205" s="1233"/>
      <c r="AY205" s="1233"/>
      <c r="AZ205" s="1233"/>
      <c r="BA205" s="1233"/>
      <c r="BB205" s="1233"/>
      <c r="BC205" s="379">
        <v>159085702</v>
      </c>
      <c r="BD205" s="379">
        <v>134721000</v>
      </c>
      <c r="BE205" s="379">
        <v>24364702</v>
      </c>
      <c r="BF205" s="380">
        <v>0</v>
      </c>
      <c r="BG205" s="379">
        <v>32371940</v>
      </c>
      <c r="BH205" s="379">
        <v>102349060</v>
      </c>
      <c r="BI205" s="379">
        <v>21436908</v>
      </c>
      <c r="BJ205" s="379">
        <v>10935032</v>
      </c>
      <c r="BK205" s="379">
        <v>16784497</v>
      </c>
      <c r="BL205" s="379">
        <v>4652411</v>
      </c>
      <c r="BM205" s="379" t="s">
        <v>655</v>
      </c>
      <c r="BN205" s="380" t="s">
        <v>463</v>
      </c>
      <c r="BO205" s="380" t="s">
        <v>463</v>
      </c>
    </row>
    <row r="206" spans="1:67" s="376" customFormat="1" x14ac:dyDescent="0.25">
      <c r="A206" s="376" t="str">
        <f t="shared" si="30"/>
        <v>C-2502-1000-4-0-2-6-10</v>
      </c>
      <c r="B206" s="377" t="str">
        <f t="shared" si="21"/>
        <v>C</v>
      </c>
      <c r="C206" s="377" t="str">
        <f t="shared" si="22"/>
        <v>2502</v>
      </c>
      <c r="D206" s="377" t="str">
        <f t="shared" si="23"/>
        <v>1000</v>
      </c>
      <c r="E206" s="377" t="str">
        <f t="shared" si="24"/>
        <v>4</v>
      </c>
      <c r="F206" s="377" t="str">
        <f t="shared" si="25"/>
        <v>0</v>
      </c>
      <c r="G206" s="377" t="str">
        <f t="shared" si="20"/>
        <v>2</v>
      </c>
      <c r="H206" s="377" t="str">
        <f t="shared" si="26"/>
        <v>6</v>
      </c>
      <c r="I206" s="377"/>
      <c r="J206" s="377"/>
      <c r="K206" s="377"/>
      <c r="M206" s="390"/>
      <c r="N206" s="1232" t="s">
        <v>119</v>
      </c>
      <c r="O206" s="1233"/>
      <c r="P206" s="1232" t="s">
        <v>354</v>
      </c>
      <c r="Q206" s="1233"/>
      <c r="R206" s="1232" t="s">
        <v>356</v>
      </c>
      <c r="S206" s="1233"/>
      <c r="T206" s="1232" t="s">
        <v>315</v>
      </c>
      <c r="U206" s="1233"/>
      <c r="V206" s="1232" t="s">
        <v>312</v>
      </c>
      <c r="W206" s="1233"/>
      <c r="X206" s="1233"/>
      <c r="Y206" s="1232" t="s">
        <v>314</v>
      </c>
      <c r="Z206" s="1233"/>
      <c r="AA206" s="1233"/>
      <c r="AB206" s="1232" t="s">
        <v>324</v>
      </c>
      <c r="AC206" s="1233"/>
      <c r="AD206" s="1232"/>
      <c r="AE206" s="1233"/>
      <c r="AF206" s="1235" t="s">
        <v>361</v>
      </c>
      <c r="AG206" s="1233"/>
      <c r="AH206" s="1233"/>
      <c r="AI206" s="1233"/>
      <c r="AJ206" s="1233"/>
      <c r="AK206" s="1233"/>
      <c r="AL206" s="1233"/>
      <c r="AM206" s="1233"/>
      <c r="AN206" s="1232" t="s">
        <v>305</v>
      </c>
      <c r="AO206" s="1233"/>
      <c r="AP206" s="1233"/>
      <c r="AQ206" s="1233"/>
      <c r="AR206" s="1233"/>
      <c r="AS206" s="1232" t="s">
        <v>306</v>
      </c>
      <c r="AT206" s="1233"/>
      <c r="AU206" s="1233"/>
      <c r="AV206" s="378" t="s">
        <v>85</v>
      </c>
      <c r="AW206" s="1234" t="s">
        <v>307</v>
      </c>
      <c r="AX206" s="1233"/>
      <c r="AY206" s="1233"/>
      <c r="AZ206" s="1233"/>
      <c r="BA206" s="1233"/>
      <c r="BB206" s="1233"/>
      <c r="BC206" s="379">
        <v>20000000</v>
      </c>
      <c r="BD206" s="379">
        <v>20000000</v>
      </c>
      <c r="BE206" s="380">
        <v>0</v>
      </c>
      <c r="BF206" s="380">
        <v>0</v>
      </c>
      <c r="BG206" s="380">
        <v>0</v>
      </c>
      <c r="BH206" s="379">
        <v>20000000</v>
      </c>
      <c r="BI206" s="380">
        <v>0</v>
      </c>
      <c r="BJ206" s="380">
        <v>0</v>
      </c>
      <c r="BK206" s="380">
        <v>0</v>
      </c>
      <c r="BL206" s="380">
        <v>0</v>
      </c>
      <c r="BM206" s="380" t="s">
        <v>463</v>
      </c>
      <c r="BN206" s="380" t="s">
        <v>463</v>
      </c>
      <c r="BO206" s="380" t="s">
        <v>463</v>
      </c>
    </row>
    <row r="207" spans="1:67" s="376" customFormat="1" x14ac:dyDescent="0.25">
      <c r="A207" s="376" t="str">
        <f t="shared" si="30"/>
        <v>C-2502-1000-4-0-2-11-10</v>
      </c>
      <c r="B207" s="377" t="str">
        <f t="shared" si="21"/>
        <v>C</v>
      </c>
      <c r="C207" s="377" t="str">
        <f t="shared" si="22"/>
        <v>2502</v>
      </c>
      <c r="D207" s="377" t="str">
        <f t="shared" si="23"/>
        <v>1000</v>
      </c>
      <c r="E207" s="377" t="str">
        <f t="shared" si="24"/>
        <v>4</v>
      </c>
      <c r="F207" s="377" t="str">
        <f t="shared" si="25"/>
        <v>0</v>
      </c>
      <c r="G207" s="377" t="str">
        <f t="shared" si="20"/>
        <v>2</v>
      </c>
      <c r="H207" s="377" t="str">
        <f t="shared" si="26"/>
        <v>11</v>
      </c>
      <c r="I207" s="377"/>
      <c r="J207" s="377"/>
      <c r="K207" s="377"/>
      <c r="M207" s="390"/>
      <c r="N207" s="1232" t="s">
        <v>119</v>
      </c>
      <c r="O207" s="1233"/>
      <c r="P207" s="1232" t="s">
        <v>354</v>
      </c>
      <c r="Q207" s="1233"/>
      <c r="R207" s="1232" t="s">
        <v>356</v>
      </c>
      <c r="S207" s="1233"/>
      <c r="T207" s="1232" t="s">
        <v>315</v>
      </c>
      <c r="U207" s="1233"/>
      <c r="V207" s="1232" t="s">
        <v>312</v>
      </c>
      <c r="W207" s="1233"/>
      <c r="X207" s="1233"/>
      <c r="Y207" s="1232" t="s">
        <v>314</v>
      </c>
      <c r="Z207" s="1233"/>
      <c r="AA207" s="1233"/>
      <c r="AB207" s="1232" t="s">
        <v>100</v>
      </c>
      <c r="AC207" s="1233"/>
      <c r="AD207" s="1232"/>
      <c r="AE207" s="1233"/>
      <c r="AF207" s="1235" t="s">
        <v>362</v>
      </c>
      <c r="AG207" s="1233"/>
      <c r="AH207" s="1233"/>
      <c r="AI207" s="1233"/>
      <c r="AJ207" s="1233"/>
      <c r="AK207" s="1233"/>
      <c r="AL207" s="1233"/>
      <c r="AM207" s="1233"/>
      <c r="AN207" s="1232" t="s">
        <v>305</v>
      </c>
      <c r="AO207" s="1233"/>
      <c r="AP207" s="1233"/>
      <c r="AQ207" s="1233"/>
      <c r="AR207" s="1233"/>
      <c r="AS207" s="1232" t="s">
        <v>306</v>
      </c>
      <c r="AT207" s="1233"/>
      <c r="AU207" s="1233"/>
      <c r="AV207" s="378" t="s">
        <v>85</v>
      </c>
      <c r="AW207" s="1234" t="s">
        <v>307</v>
      </c>
      <c r="AX207" s="1233"/>
      <c r="AY207" s="1233"/>
      <c r="AZ207" s="1233"/>
      <c r="BA207" s="1233"/>
      <c r="BB207" s="1233"/>
      <c r="BC207" s="380">
        <v>0</v>
      </c>
      <c r="BD207" s="380">
        <v>0</v>
      </c>
      <c r="BE207" s="380">
        <v>0</v>
      </c>
      <c r="BF207" s="380">
        <v>0</v>
      </c>
      <c r="BG207" s="380">
        <v>0</v>
      </c>
      <c r="BH207" s="380">
        <v>0</v>
      </c>
      <c r="BI207" s="380">
        <v>0</v>
      </c>
      <c r="BJ207" s="380">
        <v>0</v>
      </c>
      <c r="BK207" s="380">
        <v>0</v>
      </c>
      <c r="BL207" s="380">
        <v>0</v>
      </c>
      <c r="BM207" s="380" t="s">
        <v>463</v>
      </c>
      <c r="BN207" s="380" t="s">
        <v>463</v>
      </c>
      <c r="BO207" s="380" t="s">
        <v>463</v>
      </c>
    </row>
    <row r="208" spans="1:67" s="367" customFormat="1" x14ac:dyDescent="0.25">
      <c r="B208" s="370" t="str">
        <f t="shared" si="21"/>
        <v>C</v>
      </c>
      <c r="C208" s="370" t="str">
        <f t="shared" si="22"/>
        <v>2502</v>
      </c>
      <c r="D208" s="370" t="str">
        <f t="shared" si="23"/>
        <v>1000</v>
      </c>
      <c r="E208" s="370" t="str">
        <f t="shared" si="24"/>
        <v>5</v>
      </c>
      <c r="F208" s="370">
        <f t="shared" si="25"/>
        <v>0</v>
      </c>
      <c r="G208" s="370">
        <f t="shared" si="20"/>
        <v>0</v>
      </c>
      <c r="H208" s="370">
        <f t="shared" si="26"/>
        <v>0</v>
      </c>
      <c r="I208" s="370"/>
      <c r="J208" s="370"/>
      <c r="K208" s="370"/>
      <c r="M208" s="389"/>
      <c r="N208" s="1091" t="s">
        <v>119</v>
      </c>
      <c r="O208" s="1120"/>
      <c r="P208" s="1091" t="s">
        <v>354</v>
      </c>
      <c r="Q208" s="1120"/>
      <c r="R208" s="1091" t="s">
        <v>356</v>
      </c>
      <c r="S208" s="1120"/>
      <c r="T208" s="1091" t="s">
        <v>316</v>
      </c>
      <c r="U208" s="1120"/>
      <c r="V208" s="1091"/>
      <c r="W208" s="1120"/>
      <c r="X208" s="1120"/>
      <c r="Y208" s="1091"/>
      <c r="Z208" s="1120"/>
      <c r="AA208" s="1120"/>
      <c r="AB208" s="1091"/>
      <c r="AC208" s="1120"/>
      <c r="AD208" s="1091"/>
      <c r="AE208" s="1120"/>
      <c r="AF208" s="1092" t="s">
        <v>365</v>
      </c>
      <c r="AG208" s="1120"/>
      <c r="AH208" s="1120"/>
      <c r="AI208" s="1120"/>
      <c r="AJ208" s="1120"/>
      <c r="AK208" s="1120"/>
      <c r="AL208" s="1120"/>
      <c r="AM208" s="1120"/>
      <c r="AN208" s="1091" t="s">
        <v>305</v>
      </c>
      <c r="AO208" s="1120"/>
      <c r="AP208" s="1120"/>
      <c r="AQ208" s="1120"/>
      <c r="AR208" s="1120"/>
      <c r="AS208" s="1091" t="s">
        <v>306</v>
      </c>
      <c r="AT208" s="1120"/>
      <c r="AU208" s="1120"/>
      <c r="AV208" s="363" t="s">
        <v>85</v>
      </c>
      <c r="AW208" s="1093" t="s">
        <v>307</v>
      </c>
      <c r="AX208" s="1120"/>
      <c r="AY208" s="1120"/>
      <c r="AZ208" s="1120"/>
      <c r="BA208" s="1120"/>
      <c r="BB208" s="1120"/>
      <c r="BC208" s="364">
        <v>900000000</v>
      </c>
      <c r="BD208" s="364">
        <v>879000000</v>
      </c>
      <c r="BE208" s="364">
        <v>21000000</v>
      </c>
      <c r="BF208" s="364">
        <v>300000000</v>
      </c>
      <c r="BG208" s="364">
        <v>599000906</v>
      </c>
      <c r="BH208" s="364">
        <v>279999094</v>
      </c>
      <c r="BI208" s="364">
        <v>163019426</v>
      </c>
      <c r="BJ208" s="364">
        <v>435981480</v>
      </c>
      <c r="BK208" s="364">
        <v>146817759</v>
      </c>
      <c r="BL208" s="364">
        <v>16201667</v>
      </c>
      <c r="BM208" s="364" t="s">
        <v>656</v>
      </c>
      <c r="BN208" s="365" t="s">
        <v>463</v>
      </c>
      <c r="BO208" s="365" t="s">
        <v>463</v>
      </c>
    </row>
    <row r="209" spans="1:67" s="367" customFormat="1" ht="14.45" customHeight="1" x14ac:dyDescent="0.25">
      <c r="B209" s="370" t="str">
        <f t="shared" si="21"/>
        <v>C</v>
      </c>
      <c r="C209" s="370" t="str">
        <f t="shared" si="22"/>
        <v>2502</v>
      </c>
      <c r="D209" s="370" t="str">
        <f t="shared" si="23"/>
        <v>1000</v>
      </c>
      <c r="E209" s="370" t="str">
        <f t="shared" si="24"/>
        <v>5</v>
      </c>
      <c r="F209" s="370" t="str">
        <f t="shared" si="25"/>
        <v>0</v>
      </c>
      <c r="G209" s="370">
        <f t="shared" si="20"/>
        <v>0</v>
      </c>
      <c r="H209" s="370">
        <f t="shared" si="26"/>
        <v>0</v>
      </c>
      <c r="I209" s="370"/>
      <c r="J209" s="370"/>
      <c r="K209" s="370"/>
      <c r="M209" s="389"/>
      <c r="N209" s="1089" t="s">
        <v>119</v>
      </c>
      <c r="O209" s="1120"/>
      <c r="P209" s="1089" t="s">
        <v>354</v>
      </c>
      <c r="Q209" s="1120"/>
      <c r="R209" s="1089" t="s">
        <v>356</v>
      </c>
      <c r="S209" s="1120"/>
      <c r="T209" s="1089" t="s">
        <v>316</v>
      </c>
      <c r="U209" s="1120"/>
      <c r="V209" s="1089" t="s">
        <v>312</v>
      </c>
      <c r="W209" s="1120"/>
      <c r="X209" s="1120"/>
      <c r="Y209" s="1089"/>
      <c r="Z209" s="1120"/>
      <c r="AA209" s="1120"/>
      <c r="AB209" s="1089"/>
      <c r="AC209" s="1120"/>
      <c r="AD209" s="1089"/>
      <c r="AE209" s="1120"/>
      <c r="AF209" s="1096" t="s">
        <v>365</v>
      </c>
      <c r="AG209" s="1120"/>
      <c r="AH209" s="1120"/>
      <c r="AI209" s="1120"/>
      <c r="AJ209" s="1120"/>
      <c r="AK209" s="1120"/>
      <c r="AL209" s="1120"/>
      <c r="AM209" s="1120"/>
      <c r="AN209" s="1089" t="s">
        <v>305</v>
      </c>
      <c r="AO209" s="1120"/>
      <c r="AP209" s="1120"/>
      <c r="AQ209" s="1120"/>
      <c r="AR209" s="1120"/>
      <c r="AS209" s="1089" t="s">
        <v>306</v>
      </c>
      <c r="AT209" s="1120"/>
      <c r="AU209" s="1120"/>
      <c r="AV209" s="360" t="s">
        <v>85</v>
      </c>
      <c r="AW209" s="1090" t="s">
        <v>307</v>
      </c>
      <c r="AX209" s="1120"/>
      <c r="AY209" s="1120"/>
      <c r="AZ209" s="1120"/>
      <c r="BA209" s="1120"/>
      <c r="BB209" s="1120"/>
      <c r="BC209" s="361">
        <v>900000000</v>
      </c>
      <c r="BD209" s="361">
        <v>879000000</v>
      </c>
      <c r="BE209" s="361">
        <v>21000000</v>
      </c>
      <c r="BF209" s="362">
        <v>0</v>
      </c>
      <c r="BG209" s="361">
        <v>599000906</v>
      </c>
      <c r="BH209" s="361">
        <v>279999094</v>
      </c>
      <c r="BI209" s="361">
        <v>163019426</v>
      </c>
      <c r="BJ209" s="361">
        <v>435981480</v>
      </c>
      <c r="BK209" s="361">
        <v>146817759</v>
      </c>
      <c r="BL209" s="361">
        <v>16201667</v>
      </c>
      <c r="BM209" s="361" t="s">
        <v>656</v>
      </c>
      <c r="BN209" s="362" t="s">
        <v>463</v>
      </c>
      <c r="BO209" s="362" t="s">
        <v>463</v>
      </c>
    </row>
    <row r="210" spans="1:67" s="367" customFormat="1" ht="14.45" customHeight="1" x14ac:dyDescent="0.25">
      <c r="B210" s="370" t="str">
        <f t="shared" si="21"/>
        <v>C</v>
      </c>
      <c r="C210" s="370" t="str">
        <f t="shared" si="22"/>
        <v>2502</v>
      </c>
      <c r="D210" s="370" t="str">
        <f t="shared" si="23"/>
        <v>1000</v>
      </c>
      <c r="E210" s="370" t="str">
        <f t="shared" si="24"/>
        <v>5</v>
      </c>
      <c r="F210" s="370" t="str">
        <f t="shared" si="25"/>
        <v>0</v>
      </c>
      <c r="G210" s="370" t="str">
        <f t="shared" si="20"/>
        <v>2</v>
      </c>
      <c r="H210" s="370">
        <f t="shared" si="26"/>
        <v>0</v>
      </c>
      <c r="I210" s="370"/>
      <c r="J210" s="370"/>
      <c r="K210" s="370"/>
      <c r="M210" s="389"/>
      <c r="N210" s="1089" t="s">
        <v>119</v>
      </c>
      <c r="O210" s="1120"/>
      <c r="P210" s="1089" t="s">
        <v>354</v>
      </c>
      <c r="Q210" s="1120"/>
      <c r="R210" s="1089" t="s">
        <v>356</v>
      </c>
      <c r="S210" s="1120"/>
      <c r="T210" s="1089" t="s">
        <v>316</v>
      </c>
      <c r="U210" s="1120"/>
      <c r="V210" s="1089" t="s">
        <v>312</v>
      </c>
      <c r="W210" s="1120"/>
      <c r="X210" s="1120"/>
      <c r="Y210" s="1089" t="s">
        <v>314</v>
      </c>
      <c r="Z210" s="1120"/>
      <c r="AA210" s="1120"/>
      <c r="AB210" s="1089"/>
      <c r="AC210" s="1120"/>
      <c r="AD210" s="1089"/>
      <c r="AE210" s="1120"/>
      <c r="AF210" s="1096" t="s">
        <v>358</v>
      </c>
      <c r="AG210" s="1120"/>
      <c r="AH210" s="1120"/>
      <c r="AI210" s="1120"/>
      <c r="AJ210" s="1120"/>
      <c r="AK210" s="1120"/>
      <c r="AL210" s="1120"/>
      <c r="AM210" s="1120"/>
      <c r="AN210" s="1089" t="s">
        <v>305</v>
      </c>
      <c r="AO210" s="1120"/>
      <c r="AP210" s="1120"/>
      <c r="AQ210" s="1120"/>
      <c r="AR210" s="1120"/>
      <c r="AS210" s="1089" t="s">
        <v>306</v>
      </c>
      <c r="AT210" s="1120"/>
      <c r="AU210" s="1120"/>
      <c r="AV210" s="360" t="s">
        <v>85</v>
      </c>
      <c r="AW210" s="1090" t="s">
        <v>307</v>
      </c>
      <c r="AX210" s="1120"/>
      <c r="AY210" s="1120"/>
      <c r="AZ210" s="1120"/>
      <c r="BA210" s="1120"/>
      <c r="BB210" s="1120"/>
      <c r="BC210" s="361">
        <v>900000000</v>
      </c>
      <c r="BD210" s="361">
        <v>879000000</v>
      </c>
      <c r="BE210" s="361">
        <v>21000000</v>
      </c>
      <c r="BF210" s="362">
        <v>0</v>
      </c>
      <c r="BG210" s="361">
        <v>599000906</v>
      </c>
      <c r="BH210" s="361">
        <v>279999094</v>
      </c>
      <c r="BI210" s="361">
        <v>163019426</v>
      </c>
      <c r="BJ210" s="361">
        <v>435981480</v>
      </c>
      <c r="BK210" s="361">
        <v>146817759</v>
      </c>
      <c r="BL210" s="361">
        <v>16201667</v>
      </c>
      <c r="BM210" s="361" t="s">
        <v>656</v>
      </c>
      <c r="BN210" s="362" t="s">
        <v>463</v>
      </c>
      <c r="BO210" s="362" t="s">
        <v>463</v>
      </c>
    </row>
    <row r="211" spans="1:67" s="376" customFormat="1" x14ac:dyDescent="0.25">
      <c r="A211" s="376" t="str">
        <f t="shared" ref="A211:A216" si="31">+B211&amp;"-"&amp;C211&amp;"-"&amp;D211&amp;"-"&amp;E211&amp;"-"&amp;F211&amp;"-"&amp;G211&amp;"-"&amp;H211&amp;"-"&amp;AV211</f>
        <v>C-2502-1000-5-0-2-1-10</v>
      </c>
      <c r="B211" s="377" t="str">
        <f t="shared" si="21"/>
        <v>C</v>
      </c>
      <c r="C211" s="377" t="str">
        <f t="shared" si="22"/>
        <v>2502</v>
      </c>
      <c r="D211" s="377" t="str">
        <f t="shared" si="23"/>
        <v>1000</v>
      </c>
      <c r="E211" s="377" t="str">
        <f t="shared" si="24"/>
        <v>5</v>
      </c>
      <c r="F211" s="377" t="str">
        <f t="shared" si="25"/>
        <v>0</v>
      </c>
      <c r="G211" s="377" t="str">
        <f t="shared" ref="G211:G233" si="32">+Y211</f>
        <v>2</v>
      </c>
      <c r="H211" s="377" t="str">
        <f t="shared" si="26"/>
        <v>1</v>
      </c>
      <c r="I211" s="377"/>
      <c r="J211" s="377"/>
      <c r="K211" s="377"/>
      <c r="M211" s="390"/>
      <c r="N211" s="1232" t="s">
        <v>119</v>
      </c>
      <c r="O211" s="1233"/>
      <c r="P211" s="1232" t="s">
        <v>354</v>
      </c>
      <c r="Q211" s="1233"/>
      <c r="R211" s="1232" t="s">
        <v>356</v>
      </c>
      <c r="S211" s="1233"/>
      <c r="T211" s="1232" t="s">
        <v>316</v>
      </c>
      <c r="U211" s="1233"/>
      <c r="V211" s="1232" t="s">
        <v>312</v>
      </c>
      <c r="W211" s="1233"/>
      <c r="X211" s="1233"/>
      <c r="Y211" s="1232" t="s">
        <v>314</v>
      </c>
      <c r="Z211" s="1233"/>
      <c r="AA211" s="1233"/>
      <c r="AB211" s="1232" t="s">
        <v>311</v>
      </c>
      <c r="AC211" s="1233"/>
      <c r="AD211" s="1232"/>
      <c r="AE211" s="1233"/>
      <c r="AF211" s="1235" t="s">
        <v>364</v>
      </c>
      <c r="AG211" s="1233"/>
      <c r="AH211" s="1233"/>
      <c r="AI211" s="1233"/>
      <c r="AJ211" s="1233"/>
      <c r="AK211" s="1233"/>
      <c r="AL211" s="1233"/>
      <c r="AM211" s="1233"/>
      <c r="AN211" s="1232" t="s">
        <v>305</v>
      </c>
      <c r="AO211" s="1233"/>
      <c r="AP211" s="1233"/>
      <c r="AQ211" s="1233"/>
      <c r="AR211" s="1233"/>
      <c r="AS211" s="1232" t="s">
        <v>306</v>
      </c>
      <c r="AT211" s="1233"/>
      <c r="AU211" s="1233"/>
      <c r="AV211" s="378" t="s">
        <v>85</v>
      </c>
      <c r="AW211" s="1234" t="s">
        <v>307</v>
      </c>
      <c r="AX211" s="1233"/>
      <c r="AY211" s="1233"/>
      <c r="AZ211" s="1233"/>
      <c r="BA211" s="1233"/>
      <c r="BB211" s="1233"/>
      <c r="BC211" s="379">
        <v>550000000</v>
      </c>
      <c r="BD211" s="379">
        <v>550000000</v>
      </c>
      <c r="BE211" s="380">
        <v>0</v>
      </c>
      <c r="BF211" s="380">
        <v>0</v>
      </c>
      <c r="BG211" s="379">
        <v>333700000</v>
      </c>
      <c r="BH211" s="379">
        <v>216300000</v>
      </c>
      <c r="BI211" s="379">
        <v>66013333</v>
      </c>
      <c r="BJ211" s="379">
        <v>267686667</v>
      </c>
      <c r="BK211" s="379">
        <v>66013333</v>
      </c>
      <c r="BL211" s="380">
        <v>0</v>
      </c>
      <c r="BM211" s="379" t="s">
        <v>657</v>
      </c>
      <c r="BN211" s="380" t="s">
        <v>463</v>
      </c>
      <c r="BO211" s="380" t="s">
        <v>463</v>
      </c>
    </row>
    <row r="212" spans="1:67" s="376" customFormat="1" x14ac:dyDescent="0.25">
      <c r="A212" s="376" t="str">
        <f t="shared" si="31"/>
        <v>C-2502-1000-5-0-2-2-10</v>
      </c>
      <c r="B212" s="377" t="str">
        <f t="shared" si="21"/>
        <v>C</v>
      </c>
      <c r="C212" s="377" t="str">
        <f t="shared" si="22"/>
        <v>2502</v>
      </c>
      <c r="D212" s="377" t="str">
        <f t="shared" si="23"/>
        <v>1000</v>
      </c>
      <c r="E212" s="377" t="str">
        <f t="shared" si="24"/>
        <v>5</v>
      </c>
      <c r="F212" s="377" t="str">
        <f t="shared" si="25"/>
        <v>0</v>
      </c>
      <c r="G212" s="377" t="str">
        <f t="shared" si="32"/>
        <v>2</v>
      </c>
      <c r="H212" s="377" t="str">
        <f t="shared" si="26"/>
        <v>2</v>
      </c>
      <c r="I212" s="377"/>
      <c r="J212" s="377"/>
      <c r="K212" s="377"/>
      <c r="M212" s="390"/>
      <c r="N212" s="1232" t="s">
        <v>119</v>
      </c>
      <c r="O212" s="1233"/>
      <c r="P212" s="1232" t="s">
        <v>354</v>
      </c>
      <c r="Q212" s="1233"/>
      <c r="R212" s="1232" t="s">
        <v>356</v>
      </c>
      <c r="S212" s="1233"/>
      <c r="T212" s="1232" t="s">
        <v>316</v>
      </c>
      <c r="U212" s="1233"/>
      <c r="V212" s="1232" t="s">
        <v>312</v>
      </c>
      <c r="W212" s="1233"/>
      <c r="X212" s="1233"/>
      <c r="Y212" s="1232" t="s">
        <v>314</v>
      </c>
      <c r="Z212" s="1233"/>
      <c r="AA212" s="1233"/>
      <c r="AB212" s="1232" t="s">
        <v>314</v>
      </c>
      <c r="AC212" s="1233"/>
      <c r="AD212" s="1232"/>
      <c r="AE212" s="1233"/>
      <c r="AF212" s="1235" t="s">
        <v>359</v>
      </c>
      <c r="AG212" s="1233"/>
      <c r="AH212" s="1233"/>
      <c r="AI212" s="1233"/>
      <c r="AJ212" s="1233"/>
      <c r="AK212" s="1233"/>
      <c r="AL212" s="1233"/>
      <c r="AM212" s="1233"/>
      <c r="AN212" s="1232" t="s">
        <v>305</v>
      </c>
      <c r="AO212" s="1233"/>
      <c r="AP212" s="1233"/>
      <c r="AQ212" s="1233"/>
      <c r="AR212" s="1233"/>
      <c r="AS212" s="1232" t="s">
        <v>306</v>
      </c>
      <c r="AT212" s="1233"/>
      <c r="AU212" s="1233"/>
      <c r="AV212" s="378" t="s">
        <v>85</v>
      </c>
      <c r="AW212" s="1234" t="s">
        <v>307</v>
      </c>
      <c r="AX212" s="1233"/>
      <c r="AY212" s="1233"/>
      <c r="AZ212" s="1233"/>
      <c r="BA212" s="1233"/>
      <c r="BB212" s="1233"/>
      <c r="BC212" s="379">
        <v>120000000</v>
      </c>
      <c r="BD212" s="379">
        <v>120000000</v>
      </c>
      <c r="BE212" s="380">
        <v>0</v>
      </c>
      <c r="BF212" s="380">
        <v>0</v>
      </c>
      <c r="BG212" s="379">
        <v>120000000</v>
      </c>
      <c r="BH212" s="380">
        <v>0</v>
      </c>
      <c r="BI212" s="379">
        <v>24000000</v>
      </c>
      <c r="BJ212" s="379">
        <v>96000000</v>
      </c>
      <c r="BK212" s="379">
        <v>24000000</v>
      </c>
      <c r="BL212" s="380">
        <v>0</v>
      </c>
      <c r="BM212" s="379" t="s">
        <v>658</v>
      </c>
      <c r="BN212" s="380" t="s">
        <v>463</v>
      </c>
      <c r="BO212" s="380" t="s">
        <v>463</v>
      </c>
    </row>
    <row r="213" spans="1:67" s="376" customFormat="1" x14ac:dyDescent="0.25">
      <c r="A213" s="376" t="str">
        <f t="shared" si="31"/>
        <v>C-2502-1000-5-0-2-3-10</v>
      </c>
      <c r="B213" s="377" t="str">
        <f t="shared" si="21"/>
        <v>C</v>
      </c>
      <c r="C213" s="377" t="str">
        <f t="shared" si="22"/>
        <v>2502</v>
      </c>
      <c r="D213" s="377" t="str">
        <f t="shared" si="23"/>
        <v>1000</v>
      </c>
      <c r="E213" s="377" t="str">
        <f t="shared" si="24"/>
        <v>5</v>
      </c>
      <c r="F213" s="377" t="str">
        <f t="shared" si="25"/>
        <v>0</v>
      </c>
      <c r="G213" s="377" t="str">
        <f t="shared" si="32"/>
        <v>2</v>
      </c>
      <c r="H213" s="377" t="str">
        <f t="shared" si="26"/>
        <v>3</v>
      </c>
      <c r="I213" s="377"/>
      <c r="J213" s="377"/>
      <c r="K213" s="377"/>
      <c r="M213" s="390"/>
      <c r="N213" s="1232" t="s">
        <v>119</v>
      </c>
      <c r="O213" s="1233"/>
      <c r="P213" s="1232" t="s">
        <v>354</v>
      </c>
      <c r="Q213" s="1233"/>
      <c r="R213" s="1232" t="s">
        <v>356</v>
      </c>
      <c r="S213" s="1233"/>
      <c r="T213" s="1232" t="s">
        <v>316</v>
      </c>
      <c r="U213" s="1233"/>
      <c r="V213" s="1232" t="s">
        <v>312</v>
      </c>
      <c r="W213" s="1233"/>
      <c r="X213" s="1233"/>
      <c r="Y213" s="1232" t="s">
        <v>314</v>
      </c>
      <c r="Z213" s="1233"/>
      <c r="AA213" s="1233"/>
      <c r="AB213" s="1232" t="s">
        <v>321</v>
      </c>
      <c r="AC213" s="1233"/>
      <c r="AD213" s="1232"/>
      <c r="AE213" s="1233"/>
      <c r="AF213" s="1235" t="s">
        <v>360</v>
      </c>
      <c r="AG213" s="1233"/>
      <c r="AH213" s="1233"/>
      <c r="AI213" s="1233"/>
      <c r="AJ213" s="1233"/>
      <c r="AK213" s="1233"/>
      <c r="AL213" s="1233"/>
      <c r="AM213" s="1233"/>
      <c r="AN213" s="1232" t="s">
        <v>305</v>
      </c>
      <c r="AO213" s="1233"/>
      <c r="AP213" s="1233"/>
      <c r="AQ213" s="1233"/>
      <c r="AR213" s="1233"/>
      <c r="AS213" s="1232" t="s">
        <v>306</v>
      </c>
      <c r="AT213" s="1233"/>
      <c r="AU213" s="1233"/>
      <c r="AV213" s="378" t="s">
        <v>85</v>
      </c>
      <c r="AW213" s="1234" t="s">
        <v>307</v>
      </c>
      <c r="AX213" s="1233"/>
      <c r="AY213" s="1233"/>
      <c r="AZ213" s="1233"/>
      <c r="BA213" s="1233"/>
      <c r="BB213" s="1233"/>
      <c r="BC213" s="379">
        <v>55000000</v>
      </c>
      <c r="BD213" s="379">
        <v>55000000</v>
      </c>
      <c r="BE213" s="380">
        <v>0</v>
      </c>
      <c r="BF213" s="380">
        <v>0</v>
      </c>
      <c r="BG213" s="379">
        <v>55000000</v>
      </c>
      <c r="BH213" s="380">
        <v>0</v>
      </c>
      <c r="BI213" s="379">
        <v>8962482</v>
      </c>
      <c r="BJ213" s="379">
        <v>46037518</v>
      </c>
      <c r="BK213" s="379">
        <v>8962482</v>
      </c>
      <c r="BL213" s="380">
        <v>0</v>
      </c>
      <c r="BM213" s="379" t="s">
        <v>659</v>
      </c>
      <c r="BN213" s="380" t="s">
        <v>463</v>
      </c>
      <c r="BO213" s="380" t="s">
        <v>463</v>
      </c>
    </row>
    <row r="214" spans="1:67" s="376" customFormat="1" ht="14.45" customHeight="1" x14ac:dyDescent="0.25">
      <c r="A214" s="376" t="str">
        <f t="shared" si="31"/>
        <v>C-2502-1000-5-0-2-4-10</v>
      </c>
      <c r="B214" s="377" t="str">
        <f t="shared" si="21"/>
        <v>C</v>
      </c>
      <c r="C214" s="377" t="str">
        <f t="shared" si="22"/>
        <v>2502</v>
      </c>
      <c r="D214" s="377" t="str">
        <f t="shared" si="23"/>
        <v>1000</v>
      </c>
      <c r="E214" s="377" t="str">
        <f t="shared" si="24"/>
        <v>5</v>
      </c>
      <c r="F214" s="377" t="str">
        <f t="shared" si="25"/>
        <v>0</v>
      </c>
      <c r="G214" s="377" t="str">
        <f t="shared" si="32"/>
        <v>2</v>
      </c>
      <c r="H214" s="377" t="str">
        <f t="shared" si="26"/>
        <v>4</v>
      </c>
      <c r="I214" s="377"/>
      <c r="J214" s="377"/>
      <c r="K214" s="377"/>
      <c r="M214" s="390"/>
      <c r="N214" s="1232" t="s">
        <v>119</v>
      </c>
      <c r="O214" s="1233"/>
      <c r="P214" s="1232" t="s">
        <v>354</v>
      </c>
      <c r="Q214" s="1233"/>
      <c r="R214" s="1232" t="s">
        <v>356</v>
      </c>
      <c r="S214" s="1233"/>
      <c r="T214" s="1232" t="s">
        <v>316</v>
      </c>
      <c r="U214" s="1233"/>
      <c r="V214" s="1232" t="s">
        <v>312</v>
      </c>
      <c r="W214" s="1233"/>
      <c r="X214" s="1233"/>
      <c r="Y214" s="1232" t="s">
        <v>314</v>
      </c>
      <c r="Z214" s="1233"/>
      <c r="AA214" s="1233"/>
      <c r="AB214" s="1232" t="s">
        <v>315</v>
      </c>
      <c r="AC214" s="1233"/>
      <c r="AD214" s="1232"/>
      <c r="AE214" s="1233"/>
      <c r="AF214" s="1235" t="s">
        <v>104</v>
      </c>
      <c r="AG214" s="1233"/>
      <c r="AH214" s="1233"/>
      <c r="AI214" s="1233"/>
      <c r="AJ214" s="1233"/>
      <c r="AK214" s="1233"/>
      <c r="AL214" s="1233"/>
      <c r="AM214" s="1233"/>
      <c r="AN214" s="1232" t="s">
        <v>305</v>
      </c>
      <c r="AO214" s="1233"/>
      <c r="AP214" s="1233"/>
      <c r="AQ214" s="1233"/>
      <c r="AR214" s="1233"/>
      <c r="AS214" s="1232" t="s">
        <v>306</v>
      </c>
      <c r="AT214" s="1233"/>
      <c r="AU214" s="1233"/>
      <c r="AV214" s="378" t="s">
        <v>85</v>
      </c>
      <c r="AW214" s="1234" t="s">
        <v>307</v>
      </c>
      <c r="AX214" s="1233"/>
      <c r="AY214" s="1233"/>
      <c r="AZ214" s="1233"/>
      <c r="BA214" s="1233"/>
      <c r="BB214" s="1233"/>
      <c r="BC214" s="379">
        <v>154000000</v>
      </c>
      <c r="BD214" s="379">
        <v>154000000</v>
      </c>
      <c r="BE214" s="380">
        <v>0</v>
      </c>
      <c r="BF214" s="380">
        <v>0</v>
      </c>
      <c r="BG214" s="379">
        <v>90300906</v>
      </c>
      <c r="BH214" s="379">
        <v>63699094</v>
      </c>
      <c r="BI214" s="379">
        <v>64043611</v>
      </c>
      <c r="BJ214" s="379">
        <v>26257295</v>
      </c>
      <c r="BK214" s="379">
        <v>47841944</v>
      </c>
      <c r="BL214" s="379">
        <v>16201667</v>
      </c>
      <c r="BM214" s="379" t="s">
        <v>660</v>
      </c>
      <c r="BN214" s="380" t="s">
        <v>463</v>
      </c>
      <c r="BO214" s="380" t="s">
        <v>463</v>
      </c>
    </row>
    <row r="215" spans="1:67" s="376" customFormat="1" x14ac:dyDescent="0.25">
      <c r="A215" s="376" t="str">
        <f t="shared" si="31"/>
        <v>C-2502-1000-5-0-2-6-10</v>
      </c>
      <c r="B215" s="377" t="str">
        <f t="shared" si="21"/>
        <v>C</v>
      </c>
      <c r="C215" s="377" t="str">
        <f t="shared" si="22"/>
        <v>2502</v>
      </c>
      <c r="D215" s="377" t="str">
        <f t="shared" si="23"/>
        <v>1000</v>
      </c>
      <c r="E215" s="377" t="str">
        <f t="shared" si="24"/>
        <v>5</v>
      </c>
      <c r="F215" s="377" t="str">
        <f t="shared" si="25"/>
        <v>0</v>
      </c>
      <c r="G215" s="377" t="str">
        <f t="shared" si="32"/>
        <v>2</v>
      </c>
      <c r="H215" s="377" t="str">
        <f t="shared" si="26"/>
        <v>6</v>
      </c>
      <c r="I215" s="377"/>
      <c r="J215" s="377"/>
      <c r="K215" s="377"/>
      <c r="M215" s="390"/>
      <c r="N215" s="1232" t="s">
        <v>119</v>
      </c>
      <c r="O215" s="1233"/>
      <c r="P215" s="1232" t="s">
        <v>354</v>
      </c>
      <c r="Q215" s="1233"/>
      <c r="R215" s="1232" t="s">
        <v>356</v>
      </c>
      <c r="S215" s="1233"/>
      <c r="T215" s="1232" t="s">
        <v>316</v>
      </c>
      <c r="U215" s="1233"/>
      <c r="V215" s="1232" t="s">
        <v>312</v>
      </c>
      <c r="W215" s="1233"/>
      <c r="X215" s="1233"/>
      <c r="Y215" s="1232" t="s">
        <v>314</v>
      </c>
      <c r="Z215" s="1233"/>
      <c r="AA215" s="1233"/>
      <c r="AB215" s="1232" t="s">
        <v>324</v>
      </c>
      <c r="AC215" s="1233"/>
      <c r="AD215" s="1232"/>
      <c r="AE215" s="1233"/>
      <c r="AF215" s="1235" t="s">
        <v>361</v>
      </c>
      <c r="AG215" s="1233"/>
      <c r="AH215" s="1233"/>
      <c r="AI215" s="1233"/>
      <c r="AJ215" s="1233"/>
      <c r="AK215" s="1233"/>
      <c r="AL215" s="1233"/>
      <c r="AM215" s="1233"/>
      <c r="AN215" s="1232" t="s">
        <v>305</v>
      </c>
      <c r="AO215" s="1233"/>
      <c r="AP215" s="1233"/>
      <c r="AQ215" s="1233"/>
      <c r="AR215" s="1233"/>
      <c r="AS215" s="1232" t="s">
        <v>306</v>
      </c>
      <c r="AT215" s="1233"/>
      <c r="AU215" s="1233"/>
      <c r="AV215" s="378" t="s">
        <v>85</v>
      </c>
      <c r="AW215" s="1234" t="s">
        <v>307</v>
      </c>
      <c r="AX215" s="1233"/>
      <c r="AY215" s="1233"/>
      <c r="AZ215" s="1233"/>
      <c r="BA215" s="1233"/>
      <c r="BB215" s="1233"/>
      <c r="BC215" s="379">
        <v>21000000</v>
      </c>
      <c r="BD215" s="380">
        <v>0</v>
      </c>
      <c r="BE215" s="379">
        <v>21000000</v>
      </c>
      <c r="BF215" s="380">
        <v>0</v>
      </c>
      <c r="BG215" s="380">
        <v>0</v>
      </c>
      <c r="BH215" s="380">
        <v>0</v>
      </c>
      <c r="BI215" s="380">
        <v>0</v>
      </c>
      <c r="BJ215" s="380">
        <v>0</v>
      </c>
      <c r="BK215" s="380">
        <v>0</v>
      </c>
      <c r="BL215" s="380">
        <v>0</v>
      </c>
      <c r="BM215" s="380" t="s">
        <v>463</v>
      </c>
      <c r="BN215" s="380" t="s">
        <v>463</v>
      </c>
      <c r="BO215" s="380" t="s">
        <v>463</v>
      </c>
    </row>
    <row r="216" spans="1:67" s="376" customFormat="1" x14ac:dyDescent="0.25">
      <c r="A216" s="376" t="str">
        <f t="shared" si="31"/>
        <v>C-2502-1000-5-0-2-11-10</v>
      </c>
      <c r="B216" s="377" t="str">
        <f t="shared" si="21"/>
        <v>C</v>
      </c>
      <c r="C216" s="377" t="str">
        <f t="shared" si="22"/>
        <v>2502</v>
      </c>
      <c r="D216" s="377" t="str">
        <f t="shared" si="23"/>
        <v>1000</v>
      </c>
      <c r="E216" s="377" t="str">
        <f t="shared" si="24"/>
        <v>5</v>
      </c>
      <c r="F216" s="377" t="str">
        <f t="shared" si="25"/>
        <v>0</v>
      </c>
      <c r="G216" s="377" t="str">
        <f t="shared" si="32"/>
        <v>2</v>
      </c>
      <c r="H216" s="377" t="str">
        <f t="shared" si="26"/>
        <v>11</v>
      </c>
      <c r="I216" s="377"/>
      <c r="J216" s="377"/>
      <c r="K216" s="377"/>
      <c r="M216" s="390"/>
      <c r="N216" s="1232" t="s">
        <v>119</v>
      </c>
      <c r="O216" s="1233"/>
      <c r="P216" s="1232" t="s">
        <v>354</v>
      </c>
      <c r="Q216" s="1233"/>
      <c r="R216" s="1232" t="s">
        <v>356</v>
      </c>
      <c r="S216" s="1233"/>
      <c r="T216" s="1232" t="s">
        <v>316</v>
      </c>
      <c r="U216" s="1233"/>
      <c r="V216" s="1232" t="s">
        <v>312</v>
      </c>
      <c r="W216" s="1233"/>
      <c r="X216" s="1233"/>
      <c r="Y216" s="1232" t="s">
        <v>314</v>
      </c>
      <c r="Z216" s="1233"/>
      <c r="AA216" s="1233"/>
      <c r="AB216" s="1232" t="s">
        <v>100</v>
      </c>
      <c r="AC216" s="1233"/>
      <c r="AD216" s="1232"/>
      <c r="AE216" s="1233"/>
      <c r="AF216" s="1235" t="s">
        <v>362</v>
      </c>
      <c r="AG216" s="1233"/>
      <c r="AH216" s="1233"/>
      <c r="AI216" s="1233"/>
      <c r="AJ216" s="1233"/>
      <c r="AK216" s="1233"/>
      <c r="AL216" s="1233"/>
      <c r="AM216" s="1233"/>
      <c r="AN216" s="1232" t="s">
        <v>305</v>
      </c>
      <c r="AO216" s="1233"/>
      <c r="AP216" s="1233"/>
      <c r="AQ216" s="1233"/>
      <c r="AR216" s="1233"/>
      <c r="AS216" s="1232" t="s">
        <v>306</v>
      </c>
      <c r="AT216" s="1233"/>
      <c r="AU216" s="1233"/>
      <c r="AV216" s="378" t="s">
        <v>85</v>
      </c>
      <c r="AW216" s="1234" t="s">
        <v>307</v>
      </c>
      <c r="AX216" s="1233"/>
      <c r="AY216" s="1233"/>
      <c r="AZ216" s="1233"/>
      <c r="BA216" s="1233"/>
      <c r="BB216" s="1233"/>
      <c r="BC216" s="380">
        <v>0</v>
      </c>
      <c r="BD216" s="380">
        <v>0</v>
      </c>
      <c r="BE216" s="380">
        <v>0</v>
      </c>
      <c r="BF216" s="380">
        <v>0</v>
      </c>
      <c r="BG216" s="380">
        <v>0</v>
      </c>
      <c r="BH216" s="380">
        <v>0</v>
      </c>
      <c r="BI216" s="380">
        <v>0</v>
      </c>
      <c r="BJ216" s="380">
        <v>0</v>
      </c>
      <c r="BK216" s="380">
        <v>0</v>
      </c>
      <c r="BL216" s="380">
        <v>0</v>
      </c>
      <c r="BM216" s="380" t="s">
        <v>463</v>
      </c>
      <c r="BN216" s="380" t="s">
        <v>463</v>
      </c>
      <c r="BO216" s="380" t="s">
        <v>463</v>
      </c>
    </row>
    <row r="217" spans="1:67" s="367" customFormat="1" x14ac:dyDescent="0.25">
      <c r="B217" s="370" t="str">
        <f t="shared" ref="B217:B239" si="33">+N217</f>
        <v>C</v>
      </c>
      <c r="C217" s="370" t="str">
        <f t="shared" ref="C217:C239" si="34">+P217</f>
        <v>2502</v>
      </c>
      <c r="D217" s="370" t="str">
        <f t="shared" si="23"/>
        <v>1000</v>
      </c>
      <c r="E217" s="370" t="str">
        <f t="shared" si="24"/>
        <v>6</v>
      </c>
      <c r="F217" s="370">
        <f t="shared" si="25"/>
        <v>0</v>
      </c>
      <c r="G217" s="370">
        <f t="shared" si="32"/>
        <v>0</v>
      </c>
      <c r="H217" s="370">
        <f t="shared" si="26"/>
        <v>0</v>
      </c>
      <c r="I217" s="370"/>
      <c r="J217" s="370"/>
      <c r="K217" s="370"/>
      <c r="M217" s="389"/>
      <c r="N217" s="1091" t="s">
        <v>119</v>
      </c>
      <c r="O217" s="1120"/>
      <c r="P217" s="1091" t="s">
        <v>354</v>
      </c>
      <c r="Q217" s="1120"/>
      <c r="R217" s="1091" t="s">
        <v>356</v>
      </c>
      <c r="S217" s="1120"/>
      <c r="T217" s="1091" t="s">
        <v>324</v>
      </c>
      <c r="U217" s="1120"/>
      <c r="V217" s="1091"/>
      <c r="W217" s="1120"/>
      <c r="X217" s="1120"/>
      <c r="Y217" s="1091"/>
      <c r="Z217" s="1120"/>
      <c r="AA217" s="1120"/>
      <c r="AB217" s="1091"/>
      <c r="AC217" s="1120"/>
      <c r="AD217" s="1091"/>
      <c r="AE217" s="1120"/>
      <c r="AF217" s="1092" t="s">
        <v>366</v>
      </c>
      <c r="AG217" s="1120"/>
      <c r="AH217" s="1120"/>
      <c r="AI217" s="1120"/>
      <c r="AJ217" s="1120"/>
      <c r="AK217" s="1120"/>
      <c r="AL217" s="1120"/>
      <c r="AM217" s="1120"/>
      <c r="AN217" s="1091" t="s">
        <v>305</v>
      </c>
      <c r="AO217" s="1120"/>
      <c r="AP217" s="1120"/>
      <c r="AQ217" s="1120"/>
      <c r="AR217" s="1120"/>
      <c r="AS217" s="1091" t="s">
        <v>306</v>
      </c>
      <c r="AT217" s="1120"/>
      <c r="AU217" s="1120"/>
      <c r="AV217" s="363" t="s">
        <v>85</v>
      </c>
      <c r="AW217" s="1093" t="s">
        <v>307</v>
      </c>
      <c r="AX217" s="1120"/>
      <c r="AY217" s="1120"/>
      <c r="AZ217" s="1120"/>
      <c r="BA217" s="1120"/>
      <c r="BB217" s="1120"/>
      <c r="BC217" s="364">
        <v>3600000000</v>
      </c>
      <c r="BD217" s="364">
        <v>2800000000</v>
      </c>
      <c r="BE217" s="364">
        <v>800000000</v>
      </c>
      <c r="BF217" s="364">
        <v>400000000</v>
      </c>
      <c r="BG217" s="364">
        <v>2310942536</v>
      </c>
      <c r="BH217" s="364">
        <v>489057464</v>
      </c>
      <c r="BI217" s="364">
        <v>1034888759</v>
      </c>
      <c r="BJ217" s="364">
        <v>1276053777</v>
      </c>
      <c r="BK217" s="364">
        <v>981629607</v>
      </c>
      <c r="BL217" s="364">
        <v>53259152</v>
      </c>
      <c r="BM217" s="364" t="s">
        <v>661</v>
      </c>
      <c r="BN217" s="364" t="s">
        <v>630</v>
      </c>
      <c r="BO217" s="364" t="s">
        <v>662</v>
      </c>
    </row>
    <row r="218" spans="1:67" s="367" customFormat="1" ht="14.45" customHeight="1" x14ac:dyDescent="0.25">
      <c r="B218" s="370" t="str">
        <f t="shared" si="33"/>
        <v>C</v>
      </c>
      <c r="C218" s="370" t="str">
        <f t="shared" si="34"/>
        <v>2502</v>
      </c>
      <c r="D218" s="370" t="str">
        <f t="shared" si="23"/>
        <v>1000</v>
      </c>
      <c r="E218" s="370" t="str">
        <f t="shared" si="24"/>
        <v>6</v>
      </c>
      <c r="F218" s="370" t="str">
        <f t="shared" si="25"/>
        <v>0</v>
      </c>
      <c r="G218" s="370">
        <f t="shared" si="32"/>
        <v>0</v>
      </c>
      <c r="H218" s="370">
        <f t="shared" si="26"/>
        <v>0</v>
      </c>
      <c r="I218" s="370"/>
      <c r="J218" s="370"/>
      <c r="K218" s="370"/>
      <c r="M218" s="389"/>
      <c r="N218" s="1089" t="s">
        <v>119</v>
      </c>
      <c r="O218" s="1120"/>
      <c r="P218" s="1089" t="s">
        <v>354</v>
      </c>
      <c r="Q218" s="1120"/>
      <c r="R218" s="1089" t="s">
        <v>356</v>
      </c>
      <c r="S218" s="1120"/>
      <c r="T218" s="1089" t="s">
        <v>324</v>
      </c>
      <c r="U218" s="1120"/>
      <c r="V218" s="1089" t="s">
        <v>312</v>
      </c>
      <c r="W218" s="1120"/>
      <c r="X218" s="1120"/>
      <c r="Y218" s="1089"/>
      <c r="Z218" s="1120"/>
      <c r="AA218" s="1120"/>
      <c r="AB218" s="1089"/>
      <c r="AC218" s="1120"/>
      <c r="AD218" s="1089"/>
      <c r="AE218" s="1120"/>
      <c r="AF218" s="1096" t="s">
        <v>366</v>
      </c>
      <c r="AG218" s="1120"/>
      <c r="AH218" s="1120"/>
      <c r="AI218" s="1120"/>
      <c r="AJ218" s="1120"/>
      <c r="AK218" s="1120"/>
      <c r="AL218" s="1120"/>
      <c r="AM218" s="1120"/>
      <c r="AN218" s="1089" t="s">
        <v>305</v>
      </c>
      <c r="AO218" s="1120"/>
      <c r="AP218" s="1120"/>
      <c r="AQ218" s="1120"/>
      <c r="AR218" s="1120"/>
      <c r="AS218" s="1089" t="s">
        <v>306</v>
      </c>
      <c r="AT218" s="1120"/>
      <c r="AU218" s="1120"/>
      <c r="AV218" s="360" t="s">
        <v>85</v>
      </c>
      <c r="AW218" s="1090" t="s">
        <v>307</v>
      </c>
      <c r="AX218" s="1120"/>
      <c r="AY218" s="1120"/>
      <c r="AZ218" s="1120"/>
      <c r="BA218" s="1120"/>
      <c r="BB218" s="1120"/>
      <c r="BC218" s="361">
        <v>2900000000</v>
      </c>
      <c r="BD218" s="361">
        <v>2800000000</v>
      </c>
      <c r="BE218" s="361">
        <v>100000000</v>
      </c>
      <c r="BF218" s="362">
        <v>0</v>
      </c>
      <c r="BG218" s="361">
        <v>2310942536</v>
      </c>
      <c r="BH218" s="361">
        <v>489057464</v>
      </c>
      <c r="BI218" s="361">
        <v>1034888759</v>
      </c>
      <c r="BJ218" s="361">
        <v>1276053777</v>
      </c>
      <c r="BK218" s="361">
        <v>981629607</v>
      </c>
      <c r="BL218" s="361">
        <v>53259152</v>
      </c>
      <c r="BM218" s="361" t="s">
        <v>661</v>
      </c>
      <c r="BN218" s="361" t="s">
        <v>630</v>
      </c>
      <c r="BO218" s="361" t="s">
        <v>662</v>
      </c>
    </row>
    <row r="219" spans="1:67" s="367" customFormat="1" ht="14.45" customHeight="1" x14ac:dyDescent="0.25">
      <c r="B219" s="370" t="str">
        <f t="shared" si="33"/>
        <v>C</v>
      </c>
      <c r="C219" s="370" t="str">
        <f t="shared" si="34"/>
        <v>2502</v>
      </c>
      <c r="D219" s="370" t="str">
        <f t="shared" ref="D219:D233" si="35">+R219</f>
        <v>1000</v>
      </c>
      <c r="E219" s="370" t="str">
        <f t="shared" si="24"/>
        <v>6</v>
      </c>
      <c r="F219" s="370" t="str">
        <f t="shared" si="25"/>
        <v>0</v>
      </c>
      <c r="G219" s="370" t="str">
        <f t="shared" si="32"/>
        <v>1</v>
      </c>
      <c r="H219" s="370">
        <f t="shared" si="26"/>
        <v>0</v>
      </c>
      <c r="I219" s="370"/>
      <c r="J219" s="370"/>
      <c r="K219" s="370"/>
      <c r="M219" s="389"/>
      <c r="N219" s="1089" t="s">
        <v>119</v>
      </c>
      <c r="O219" s="1120"/>
      <c r="P219" s="1089" t="s">
        <v>354</v>
      </c>
      <c r="Q219" s="1120"/>
      <c r="R219" s="1089" t="s">
        <v>356</v>
      </c>
      <c r="S219" s="1120"/>
      <c r="T219" s="1089" t="s">
        <v>324</v>
      </c>
      <c r="U219" s="1120"/>
      <c r="V219" s="1089" t="s">
        <v>312</v>
      </c>
      <c r="W219" s="1120"/>
      <c r="X219" s="1120"/>
      <c r="Y219" s="1089" t="s">
        <v>311</v>
      </c>
      <c r="Z219" s="1120"/>
      <c r="AA219" s="1120"/>
      <c r="AB219" s="1089"/>
      <c r="AC219" s="1120"/>
      <c r="AD219" s="1089"/>
      <c r="AE219" s="1120"/>
      <c r="AF219" s="1096" t="s">
        <v>363</v>
      </c>
      <c r="AG219" s="1120"/>
      <c r="AH219" s="1120"/>
      <c r="AI219" s="1120"/>
      <c r="AJ219" s="1120"/>
      <c r="AK219" s="1120"/>
      <c r="AL219" s="1120"/>
      <c r="AM219" s="1120"/>
      <c r="AN219" s="1089" t="s">
        <v>305</v>
      </c>
      <c r="AO219" s="1120"/>
      <c r="AP219" s="1120"/>
      <c r="AQ219" s="1120"/>
      <c r="AR219" s="1120"/>
      <c r="AS219" s="1089" t="s">
        <v>306</v>
      </c>
      <c r="AT219" s="1120"/>
      <c r="AU219" s="1120"/>
      <c r="AV219" s="360" t="s">
        <v>85</v>
      </c>
      <c r="AW219" s="1090" t="s">
        <v>307</v>
      </c>
      <c r="AX219" s="1120"/>
      <c r="AY219" s="1120"/>
      <c r="AZ219" s="1120"/>
      <c r="BA219" s="1120"/>
      <c r="BB219" s="1120"/>
      <c r="BC219" s="361">
        <v>2900000000</v>
      </c>
      <c r="BD219" s="361">
        <v>2800000000</v>
      </c>
      <c r="BE219" s="361">
        <v>100000000</v>
      </c>
      <c r="BF219" s="362">
        <v>0</v>
      </c>
      <c r="BG219" s="361">
        <v>2310942536</v>
      </c>
      <c r="BH219" s="361">
        <v>489057464</v>
      </c>
      <c r="BI219" s="361">
        <v>1034888759</v>
      </c>
      <c r="BJ219" s="361">
        <v>1276053777</v>
      </c>
      <c r="BK219" s="361">
        <v>981629607</v>
      </c>
      <c r="BL219" s="361">
        <v>53259152</v>
      </c>
      <c r="BM219" s="361" t="s">
        <v>661</v>
      </c>
      <c r="BN219" s="361" t="s">
        <v>630</v>
      </c>
      <c r="BO219" s="361" t="s">
        <v>662</v>
      </c>
    </row>
    <row r="220" spans="1:67" s="376" customFormat="1" ht="14.45" customHeight="1" x14ac:dyDescent="0.25">
      <c r="A220" s="376" t="str">
        <f>+B220&amp;"-"&amp;C220&amp;"-"&amp;D220&amp;"-"&amp;E220&amp;"-"&amp;F220&amp;"-"&amp;G220&amp;"-"&amp;H220&amp;"-"&amp;AV220</f>
        <v>C-2502-1000-6-0-1-1-10</v>
      </c>
      <c r="B220" s="377" t="str">
        <f t="shared" si="33"/>
        <v>C</v>
      </c>
      <c r="C220" s="377" t="str">
        <f t="shared" si="34"/>
        <v>2502</v>
      </c>
      <c r="D220" s="377" t="str">
        <f t="shared" si="35"/>
        <v>1000</v>
      </c>
      <c r="E220" s="377" t="str">
        <f t="shared" si="24"/>
        <v>6</v>
      </c>
      <c r="F220" s="377" t="str">
        <f t="shared" si="25"/>
        <v>0</v>
      </c>
      <c r="G220" s="377" t="str">
        <f t="shared" si="32"/>
        <v>1</v>
      </c>
      <c r="H220" s="377" t="str">
        <f t="shared" si="26"/>
        <v>1</v>
      </c>
      <c r="I220" s="377"/>
      <c r="J220" s="377"/>
      <c r="K220" s="377"/>
      <c r="M220" s="390"/>
      <c r="N220" s="1232" t="s">
        <v>119</v>
      </c>
      <c r="O220" s="1233"/>
      <c r="P220" s="1232" t="s">
        <v>354</v>
      </c>
      <c r="Q220" s="1233"/>
      <c r="R220" s="1232" t="s">
        <v>356</v>
      </c>
      <c r="S220" s="1233"/>
      <c r="T220" s="1232" t="s">
        <v>324</v>
      </c>
      <c r="U220" s="1233"/>
      <c r="V220" s="1232" t="s">
        <v>312</v>
      </c>
      <c r="W220" s="1233"/>
      <c r="X220" s="1233"/>
      <c r="Y220" s="1232" t="s">
        <v>311</v>
      </c>
      <c r="Z220" s="1233"/>
      <c r="AA220" s="1233"/>
      <c r="AB220" s="1232" t="s">
        <v>311</v>
      </c>
      <c r="AC220" s="1233"/>
      <c r="AD220" s="1232"/>
      <c r="AE220" s="1233"/>
      <c r="AF220" s="1235" t="s">
        <v>364</v>
      </c>
      <c r="AG220" s="1233"/>
      <c r="AH220" s="1233"/>
      <c r="AI220" s="1233"/>
      <c r="AJ220" s="1233"/>
      <c r="AK220" s="1233"/>
      <c r="AL220" s="1233"/>
      <c r="AM220" s="1233"/>
      <c r="AN220" s="1232" t="s">
        <v>305</v>
      </c>
      <c r="AO220" s="1233"/>
      <c r="AP220" s="1233"/>
      <c r="AQ220" s="1233"/>
      <c r="AR220" s="1233"/>
      <c r="AS220" s="1232" t="s">
        <v>306</v>
      </c>
      <c r="AT220" s="1233"/>
      <c r="AU220" s="1233"/>
      <c r="AV220" s="378" t="s">
        <v>85</v>
      </c>
      <c r="AW220" s="1234" t="s">
        <v>307</v>
      </c>
      <c r="AX220" s="1233"/>
      <c r="AY220" s="1233"/>
      <c r="AZ220" s="1233"/>
      <c r="BA220" s="1233"/>
      <c r="BB220" s="1233"/>
      <c r="BC220" s="379">
        <v>868452358</v>
      </c>
      <c r="BD220" s="379">
        <v>868452358</v>
      </c>
      <c r="BE220" s="380">
        <v>0</v>
      </c>
      <c r="BF220" s="380">
        <v>0</v>
      </c>
      <c r="BG220" s="379">
        <v>698897733</v>
      </c>
      <c r="BH220" s="379">
        <v>169554625</v>
      </c>
      <c r="BI220" s="379">
        <v>198594233</v>
      </c>
      <c r="BJ220" s="379">
        <v>500303500</v>
      </c>
      <c r="BK220" s="379">
        <v>198594233</v>
      </c>
      <c r="BL220" s="380">
        <v>0</v>
      </c>
      <c r="BM220" s="379" t="s">
        <v>663</v>
      </c>
      <c r="BN220" s="379" t="s">
        <v>630</v>
      </c>
      <c r="BO220" s="380" t="s">
        <v>463</v>
      </c>
    </row>
    <row r="221" spans="1:67" s="376" customFormat="1" x14ac:dyDescent="0.25">
      <c r="A221" s="376" t="str">
        <f>+B221&amp;"-"&amp;C221&amp;"-"&amp;D221&amp;"-"&amp;E221&amp;"-"&amp;F221&amp;"-"&amp;G221&amp;"-"&amp;H221&amp;"-"&amp;AV221</f>
        <v>C-2502-1000-6-0-1-2-10</v>
      </c>
      <c r="B221" s="377" t="str">
        <f t="shared" si="33"/>
        <v>C</v>
      </c>
      <c r="C221" s="377" t="str">
        <f t="shared" si="34"/>
        <v>2502</v>
      </c>
      <c r="D221" s="377" t="str">
        <f t="shared" si="35"/>
        <v>1000</v>
      </c>
      <c r="E221" s="377" t="str">
        <f t="shared" ref="E221:E233" si="36">+T221</f>
        <v>6</v>
      </c>
      <c r="F221" s="377" t="str">
        <f t="shared" ref="F221:F233" si="37">+V221</f>
        <v>0</v>
      </c>
      <c r="G221" s="377" t="str">
        <f t="shared" si="32"/>
        <v>1</v>
      </c>
      <c r="H221" s="377" t="str">
        <f t="shared" ref="H221:H232" si="38">+AB221</f>
        <v>2</v>
      </c>
      <c r="I221" s="377"/>
      <c r="J221" s="377"/>
      <c r="K221" s="377"/>
      <c r="M221" s="390"/>
      <c r="N221" s="1232" t="s">
        <v>119</v>
      </c>
      <c r="O221" s="1233"/>
      <c r="P221" s="1232" t="s">
        <v>354</v>
      </c>
      <c r="Q221" s="1233"/>
      <c r="R221" s="1232" t="s">
        <v>356</v>
      </c>
      <c r="S221" s="1233"/>
      <c r="T221" s="1232" t="s">
        <v>324</v>
      </c>
      <c r="U221" s="1233"/>
      <c r="V221" s="1232" t="s">
        <v>312</v>
      </c>
      <c r="W221" s="1233"/>
      <c r="X221" s="1233"/>
      <c r="Y221" s="1232" t="s">
        <v>311</v>
      </c>
      <c r="Z221" s="1233"/>
      <c r="AA221" s="1233"/>
      <c r="AB221" s="1232" t="s">
        <v>314</v>
      </c>
      <c r="AC221" s="1233"/>
      <c r="AD221" s="1232"/>
      <c r="AE221" s="1233"/>
      <c r="AF221" s="1235" t="s">
        <v>359</v>
      </c>
      <c r="AG221" s="1233"/>
      <c r="AH221" s="1233"/>
      <c r="AI221" s="1233"/>
      <c r="AJ221" s="1233"/>
      <c r="AK221" s="1233"/>
      <c r="AL221" s="1233"/>
      <c r="AM221" s="1233"/>
      <c r="AN221" s="1232" t="s">
        <v>305</v>
      </c>
      <c r="AO221" s="1233"/>
      <c r="AP221" s="1233"/>
      <c r="AQ221" s="1233"/>
      <c r="AR221" s="1233"/>
      <c r="AS221" s="1232" t="s">
        <v>306</v>
      </c>
      <c r="AT221" s="1233"/>
      <c r="AU221" s="1233"/>
      <c r="AV221" s="378" t="s">
        <v>85</v>
      </c>
      <c r="AW221" s="1234" t="s">
        <v>307</v>
      </c>
      <c r="AX221" s="1233"/>
      <c r="AY221" s="1233"/>
      <c r="AZ221" s="1233"/>
      <c r="BA221" s="1233"/>
      <c r="BB221" s="1233"/>
      <c r="BC221" s="379">
        <v>370000000</v>
      </c>
      <c r="BD221" s="379">
        <v>370000000</v>
      </c>
      <c r="BE221" s="380">
        <v>0</v>
      </c>
      <c r="BF221" s="380">
        <v>0</v>
      </c>
      <c r="BG221" s="379">
        <v>370000000</v>
      </c>
      <c r="BH221" s="380">
        <v>0</v>
      </c>
      <c r="BI221" s="379">
        <v>74000000</v>
      </c>
      <c r="BJ221" s="379">
        <v>296000000</v>
      </c>
      <c r="BK221" s="379">
        <v>74000000</v>
      </c>
      <c r="BL221" s="380">
        <v>0</v>
      </c>
      <c r="BM221" s="379" t="s">
        <v>664</v>
      </c>
      <c r="BN221" s="380" t="s">
        <v>463</v>
      </c>
      <c r="BO221" s="380" t="s">
        <v>463</v>
      </c>
    </row>
    <row r="222" spans="1:67" s="376" customFormat="1" x14ac:dyDescent="0.25">
      <c r="A222" s="376" t="str">
        <f>+B222&amp;"-"&amp;C222&amp;"-"&amp;D222&amp;"-"&amp;E222&amp;"-"&amp;F222&amp;"-"&amp;G222&amp;"-"&amp;H222&amp;"-"&amp;AV222</f>
        <v>C-2502-1000-6-0-1-3-10</v>
      </c>
      <c r="B222" s="377" t="str">
        <f t="shared" si="33"/>
        <v>C</v>
      </c>
      <c r="C222" s="377" t="str">
        <f t="shared" si="34"/>
        <v>2502</v>
      </c>
      <c r="D222" s="377" t="str">
        <f t="shared" si="35"/>
        <v>1000</v>
      </c>
      <c r="E222" s="377" t="str">
        <f t="shared" si="36"/>
        <v>6</v>
      </c>
      <c r="F222" s="377" t="str">
        <f t="shared" si="37"/>
        <v>0</v>
      </c>
      <c r="G222" s="377" t="str">
        <f t="shared" si="32"/>
        <v>1</v>
      </c>
      <c r="H222" s="377" t="str">
        <f t="shared" si="38"/>
        <v>3</v>
      </c>
      <c r="I222" s="377"/>
      <c r="J222" s="377"/>
      <c r="K222" s="377"/>
      <c r="M222" s="390"/>
      <c r="N222" s="1232" t="s">
        <v>119</v>
      </c>
      <c r="O222" s="1233"/>
      <c r="P222" s="1232" t="s">
        <v>354</v>
      </c>
      <c r="Q222" s="1233"/>
      <c r="R222" s="1232" t="s">
        <v>356</v>
      </c>
      <c r="S222" s="1233"/>
      <c r="T222" s="1232" t="s">
        <v>324</v>
      </c>
      <c r="U222" s="1233"/>
      <c r="V222" s="1232" t="s">
        <v>312</v>
      </c>
      <c r="W222" s="1233"/>
      <c r="X222" s="1233"/>
      <c r="Y222" s="1232" t="s">
        <v>311</v>
      </c>
      <c r="Z222" s="1233"/>
      <c r="AA222" s="1233"/>
      <c r="AB222" s="1232" t="s">
        <v>321</v>
      </c>
      <c r="AC222" s="1233"/>
      <c r="AD222" s="1232"/>
      <c r="AE222" s="1233"/>
      <c r="AF222" s="1235" t="s">
        <v>360</v>
      </c>
      <c r="AG222" s="1233"/>
      <c r="AH222" s="1233"/>
      <c r="AI222" s="1233"/>
      <c r="AJ222" s="1233"/>
      <c r="AK222" s="1233"/>
      <c r="AL222" s="1233"/>
      <c r="AM222" s="1233"/>
      <c r="AN222" s="1232" t="s">
        <v>305</v>
      </c>
      <c r="AO222" s="1233"/>
      <c r="AP222" s="1233"/>
      <c r="AQ222" s="1233"/>
      <c r="AR222" s="1233"/>
      <c r="AS222" s="1232" t="s">
        <v>306</v>
      </c>
      <c r="AT222" s="1233"/>
      <c r="AU222" s="1233"/>
      <c r="AV222" s="378" t="s">
        <v>85</v>
      </c>
      <c r="AW222" s="1234" t="s">
        <v>307</v>
      </c>
      <c r="AX222" s="1233"/>
      <c r="AY222" s="1233"/>
      <c r="AZ222" s="1233"/>
      <c r="BA222" s="1233"/>
      <c r="BB222" s="1233"/>
      <c r="BC222" s="379">
        <v>390000000</v>
      </c>
      <c r="BD222" s="379">
        <v>390000000</v>
      </c>
      <c r="BE222" s="380">
        <v>0</v>
      </c>
      <c r="BF222" s="380">
        <v>0</v>
      </c>
      <c r="BG222" s="379">
        <v>390000000</v>
      </c>
      <c r="BH222" s="380">
        <v>0</v>
      </c>
      <c r="BI222" s="379">
        <v>35331031</v>
      </c>
      <c r="BJ222" s="379">
        <v>354668969</v>
      </c>
      <c r="BK222" s="379">
        <v>35331031</v>
      </c>
      <c r="BL222" s="380">
        <v>0</v>
      </c>
      <c r="BM222" s="379" t="s">
        <v>665</v>
      </c>
      <c r="BN222" s="380" t="s">
        <v>463</v>
      </c>
      <c r="BO222" s="380" t="s">
        <v>463</v>
      </c>
    </row>
    <row r="223" spans="1:67" s="376" customFormat="1" x14ac:dyDescent="0.25">
      <c r="A223" s="376" t="str">
        <f>+B223&amp;"-"&amp;C223&amp;"-"&amp;D223&amp;"-"&amp;E223&amp;"-"&amp;F223&amp;"-"&amp;G223&amp;"-"&amp;H223&amp;"-"&amp;AV223</f>
        <v>C-2502-1000-6-0-1-4-10</v>
      </c>
      <c r="B223" s="377" t="str">
        <f t="shared" si="33"/>
        <v>C</v>
      </c>
      <c r="C223" s="377" t="str">
        <f t="shared" si="34"/>
        <v>2502</v>
      </c>
      <c r="D223" s="377" t="str">
        <f t="shared" si="35"/>
        <v>1000</v>
      </c>
      <c r="E223" s="377" t="str">
        <f t="shared" si="36"/>
        <v>6</v>
      </c>
      <c r="F223" s="377" t="str">
        <f t="shared" si="37"/>
        <v>0</v>
      </c>
      <c r="G223" s="377" t="str">
        <f t="shared" si="32"/>
        <v>1</v>
      </c>
      <c r="H223" s="377" t="str">
        <f t="shared" si="38"/>
        <v>4</v>
      </c>
      <c r="I223" s="377"/>
      <c r="J223" s="377"/>
      <c r="K223" s="377"/>
      <c r="M223" s="390"/>
      <c r="N223" s="1232" t="s">
        <v>119</v>
      </c>
      <c r="O223" s="1233"/>
      <c r="P223" s="1232" t="s">
        <v>354</v>
      </c>
      <c r="Q223" s="1233"/>
      <c r="R223" s="1232" t="s">
        <v>356</v>
      </c>
      <c r="S223" s="1233"/>
      <c r="T223" s="1232" t="s">
        <v>324</v>
      </c>
      <c r="U223" s="1233"/>
      <c r="V223" s="1232" t="s">
        <v>312</v>
      </c>
      <c r="W223" s="1233"/>
      <c r="X223" s="1233"/>
      <c r="Y223" s="1232" t="s">
        <v>311</v>
      </c>
      <c r="Z223" s="1233"/>
      <c r="AA223" s="1233"/>
      <c r="AB223" s="1232" t="s">
        <v>315</v>
      </c>
      <c r="AC223" s="1233"/>
      <c r="AD223" s="1232"/>
      <c r="AE223" s="1233"/>
      <c r="AF223" s="1235" t="s">
        <v>104</v>
      </c>
      <c r="AG223" s="1233"/>
      <c r="AH223" s="1233"/>
      <c r="AI223" s="1233"/>
      <c r="AJ223" s="1233"/>
      <c r="AK223" s="1233"/>
      <c r="AL223" s="1233"/>
      <c r="AM223" s="1233"/>
      <c r="AN223" s="1232" t="s">
        <v>305</v>
      </c>
      <c r="AO223" s="1233"/>
      <c r="AP223" s="1233"/>
      <c r="AQ223" s="1233"/>
      <c r="AR223" s="1233"/>
      <c r="AS223" s="1232" t="s">
        <v>306</v>
      </c>
      <c r="AT223" s="1233"/>
      <c r="AU223" s="1233"/>
      <c r="AV223" s="378" t="s">
        <v>85</v>
      </c>
      <c r="AW223" s="1234" t="s">
        <v>307</v>
      </c>
      <c r="AX223" s="1233"/>
      <c r="AY223" s="1233"/>
      <c r="AZ223" s="1233"/>
      <c r="BA223" s="1233"/>
      <c r="BB223" s="1233"/>
      <c r="BC223" s="379">
        <v>1171547642</v>
      </c>
      <c r="BD223" s="379">
        <v>1171547642</v>
      </c>
      <c r="BE223" s="380">
        <v>0</v>
      </c>
      <c r="BF223" s="380">
        <v>0</v>
      </c>
      <c r="BG223" s="379">
        <v>852044803</v>
      </c>
      <c r="BH223" s="379">
        <v>319502839</v>
      </c>
      <c r="BI223" s="379">
        <v>726963495</v>
      </c>
      <c r="BJ223" s="379">
        <v>125081308</v>
      </c>
      <c r="BK223" s="379">
        <v>673704343</v>
      </c>
      <c r="BL223" s="379">
        <v>53259152</v>
      </c>
      <c r="BM223" s="379" t="s">
        <v>666</v>
      </c>
      <c r="BN223" s="380" t="s">
        <v>463</v>
      </c>
      <c r="BO223" s="379" t="s">
        <v>662</v>
      </c>
    </row>
    <row r="224" spans="1:67" s="376" customFormat="1" x14ac:dyDescent="0.25">
      <c r="A224" s="376" t="str">
        <f>+B224&amp;"-"&amp;C224&amp;"-"&amp;D224&amp;"-"&amp;E224&amp;"-"&amp;F224&amp;"-"&amp;G224&amp;"-"&amp;H224&amp;"-"&amp;AV224</f>
        <v>C-2502-1000-6-0-1-7-10</v>
      </c>
      <c r="B224" s="377" t="str">
        <f t="shared" si="33"/>
        <v>C</v>
      </c>
      <c r="C224" s="377" t="str">
        <f t="shared" si="34"/>
        <v>2502</v>
      </c>
      <c r="D224" s="377" t="str">
        <f t="shared" si="35"/>
        <v>1000</v>
      </c>
      <c r="E224" s="377" t="str">
        <f t="shared" si="36"/>
        <v>6</v>
      </c>
      <c r="F224" s="377" t="str">
        <f t="shared" si="37"/>
        <v>0</v>
      </c>
      <c r="G224" s="377" t="str">
        <f t="shared" si="32"/>
        <v>1</v>
      </c>
      <c r="H224" s="377" t="str">
        <f t="shared" si="38"/>
        <v>7</v>
      </c>
      <c r="I224" s="377"/>
      <c r="J224" s="377"/>
      <c r="K224" s="377"/>
      <c r="M224" s="390"/>
      <c r="N224" s="1232" t="s">
        <v>119</v>
      </c>
      <c r="O224" s="1233"/>
      <c r="P224" s="1232" t="s">
        <v>354</v>
      </c>
      <c r="Q224" s="1233"/>
      <c r="R224" s="1232" t="s">
        <v>356</v>
      </c>
      <c r="S224" s="1233"/>
      <c r="T224" s="1232" t="s">
        <v>324</v>
      </c>
      <c r="U224" s="1233"/>
      <c r="V224" s="1232" t="s">
        <v>312</v>
      </c>
      <c r="W224" s="1233"/>
      <c r="X224" s="1233"/>
      <c r="Y224" s="1232" t="s">
        <v>311</v>
      </c>
      <c r="Z224" s="1233"/>
      <c r="AA224" s="1233"/>
      <c r="AB224" s="1232" t="s">
        <v>325</v>
      </c>
      <c r="AC224" s="1233"/>
      <c r="AD224" s="1232"/>
      <c r="AE224" s="1233"/>
      <c r="AF224" s="1235" t="s">
        <v>367</v>
      </c>
      <c r="AG224" s="1233"/>
      <c r="AH224" s="1233"/>
      <c r="AI224" s="1233"/>
      <c r="AJ224" s="1233"/>
      <c r="AK224" s="1233"/>
      <c r="AL224" s="1233"/>
      <c r="AM224" s="1233"/>
      <c r="AN224" s="1232" t="s">
        <v>305</v>
      </c>
      <c r="AO224" s="1233"/>
      <c r="AP224" s="1233"/>
      <c r="AQ224" s="1233"/>
      <c r="AR224" s="1233"/>
      <c r="AS224" s="1232" t="s">
        <v>306</v>
      </c>
      <c r="AT224" s="1233"/>
      <c r="AU224" s="1233"/>
      <c r="AV224" s="378" t="s">
        <v>85</v>
      </c>
      <c r="AW224" s="1234" t="s">
        <v>307</v>
      </c>
      <c r="AX224" s="1233"/>
      <c r="AY224" s="1233"/>
      <c r="AZ224" s="1233"/>
      <c r="BA224" s="1233"/>
      <c r="BB224" s="1233"/>
      <c r="BC224" s="379">
        <v>100000000</v>
      </c>
      <c r="BD224" s="380">
        <v>0</v>
      </c>
      <c r="BE224" s="379">
        <v>100000000</v>
      </c>
      <c r="BF224" s="380">
        <v>0</v>
      </c>
      <c r="BG224" s="380">
        <v>0</v>
      </c>
      <c r="BH224" s="380">
        <v>0</v>
      </c>
      <c r="BI224" s="380">
        <v>0</v>
      </c>
      <c r="BJ224" s="380">
        <v>0</v>
      </c>
      <c r="BK224" s="380">
        <v>0</v>
      </c>
      <c r="BL224" s="380">
        <v>0</v>
      </c>
      <c r="BM224" s="380" t="s">
        <v>463</v>
      </c>
      <c r="BN224" s="380" t="s">
        <v>463</v>
      </c>
      <c r="BO224" s="380" t="s">
        <v>463</v>
      </c>
    </row>
    <row r="225" spans="1:67" s="367" customFormat="1" x14ac:dyDescent="0.25">
      <c r="B225" s="370" t="str">
        <f t="shared" si="33"/>
        <v>C</v>
      </c>
      <c r="C225" s="370" t="str">
        <f t="shared" si="34"/>
        <v>2502</v>
      </c>
      <c r="D225" s="370" t="str">
        <f t="shared" si="35"/>
        <v>1000</v>
      </c>
      <c r="E225" s="370" t="str">
        <f t="shared" si="36"/>
        <v>7</v>
      </c>
      <c r="F225" s="370">
        <f t="shared" si="37"/>
        <v>0</v>
      </c>
      <c r="G225" s="370">
        <f t="shared" si="32"/>
        <v>0</v>
      </c>
      <c r="H225" s="370">
        <f t="shared" si="38"/>
        <v>0</v>
      </c>
      <c r="I225" s="370"/>
      <c r="J225" s="370"/>
      <c r="K225" s="370"/>
      <c r="M225" s="389"/>
      <c r="N225" s="1091" t="s">
        <v>119</v>
      </c>
      <c r="O225" s="1120"/>
      <c r="P225" s="1091" t="s">
        <v>354</v>
      </c>
      <c r="Q225" s="1120"/>
      <c r="R225" s="1091" t="s">
        <v>356</v>
      </c>
      <c r="S225" s="1120"/>
      <c r="T225" s="1091" t="s">
        <v>325</v>
      </c>
      <c r="U225" s="1120"/>
      <c r="V225" s="1091"/>
      <c r="W225" s="1120"/>
      <c r="X225" s="1120"/>
      <c r="Y225" s="1091"/>
      <c r="Z225" s="1120"/>
      <c r="AA225" s="1120"/>
      <c r="AB225" s="1091"/>
      <c r="AC225" s="1120"/>
      <c r="AD225" s="1091"/>
      <c r="AE225" s="1120"/>
      <c r="AF225" s="1092" t="s">
        <v>368</v>
      </c>
      <c r="AG225" s="1120"/>
      <c r="AH225" s="1120"/>
      <c r="AI225" s="1120"/>
      <c r="AJ225" s="1120"/>
      <c r="AK225" s="1120"/>
      <c r="AL225" s="1120"/>
      <c r="AM225" s="1120"/>
      <c r="AN225" s="1091" t="s">
        <v>305</v>
      </c>
      <c r="AO225" s="1120"/>
      <c r="AP225" s="1120"/>
      <c r="AQ225" s="1120"/>
      <c r="AR225" s="1120"/>
      <c r="AS225" s="1091" t="s">
        <v>306</v>
      </c>
      <c r="AT225" s="1120"/>
      <c r="AU225" s="1120"/>
      <c r="AV225" s="363" t="s">
        <v>85</v>
      </c>
      <c r="AW225" s="1093" t="s">
        <v>307</v>
      </c>
      <c r="AX225" s="1120"/>
      <c r="AY225" s="1120"/>
      <c r="AZ225" s="1120"/>
      <c r="BA225" s="1120"/>
      <c r="BB225" s="1120"/>
      <c r="BC225" s="364">
        <v>3500000000</v>
      </c>
      <c r="BD225" s="364">
        <v>3367220000</v>
      </c>
      <c r="BE225" s="364">
        <v>132780000</v>
      </c>
      <c r="BF225" s="364">
        <v>1500000000</v>
      </c>
      <c r="BG225" s="364">
        <v>2520045224</v>
      </c>
      <c r="BH225" s="364">
        <v>847174776</v>
      </c>
      <c r="BI225" s="364">
        <v>613084132</v>
      </c>
      <c r="BJ225" s="364">
        <v>1906961092</v>
      </c>
      <c r="BK225" s="364">
        <v>596769668</v>
      </c>
      <c r="BL225" s="364">
        <v>16314464</v>
      </c>
      <c r="BM225" s="364" t="s">
        <v>667</v>
      </c>
      <c r="BN225" s="365" t="s">
        <v>463</v>
      </c>
      <c r="BO225" s="365" t="s">
        <v>463</v>
      </c>
    </row>
    <row r="226" spans="1:67" s="367" customFormat="1" ht="14.45" customHeight="1" x14ac:dyDescent="0.25">
      <c r="B226" s="370" t="str">
        <f t="shared" si="33"/>
        <v>C</v>
      </c>
      <c r="C226" s="370" t="str">
        <f t="shared" si="34"/>
        <v>2502</v>
      </c>
      <c r="D226" s="370" t="str">
        <f t="shared" si="35"/>
        <v>1000</v>
      </c>
      <c r="E226" s="370" t="str">
        <f t="shared" si="36"/>
        <v>7</v>
      </c>
      <c r="F226" s="370" t="str">
        <f t="shared" si="37"/>
        <v>0</v>
      </c>
      <c r="G226" s="370">
        <f t="shared" si="32"/>
        <v>0</v>
      </c>
      <c r="H226" s="370">
        <f t="shared" si="38"/>
        <v>0</v>
      </c>
      <c r="I226" s="370"/>
      <c r="J226" s="370"/>
      <c r="K226" s="370"/>
      <c r="M226" s="389"/>
      <c r="N226" s="1089" t="s">
        <v>119</v>
      </c>
      <c r="O226" s="1120"/>
      <c r="P226" s="1089" t="s">
        <v>354</v>
      </c>
      <c r="Q226" s="1120"/>
      <c r="R226" s="1089" t="s">
        <v>356</v>
      </c>
      <c r="S226" s="1120"/>
      <c r="T226" s="1089" t="s">
        <v>325</v>
      </c>
      <c r="U226" s="1120"/>
      <c r="V226" s="1089" t="s">
        <v>312</v>
      </c>
      <c r="W226" s="1120"/>
      <c r="X226" s="1120"/>
      <c r="Y226" s="1089"/>
      <c r="Z226" s="1120"/>
      <c r="AA226" s="1120"/>
      <c r="AB226" s="1089"/>
      <c r="AC226" s="1120"/>
      <c r="AD226" s="1089"/>
      <c r="AE226" s="1120"/>
      <c r="AF226" s="1096" t="s">
        <v>368</v>
      </c>
      <c r="AG226" s="1120"/>
      <c r="AH226" s="1120"/>
      <c r="AI226" s="1120"/>
      <c r="AJ226" s="1120"/>
      <c r="AK226" s="1120"/>
      <c r="AL226" s="1120"/>
      <c r="AM226" s="1120"/>
      <c r="AN226" s="1089" t="s">
        <v>305</v>
      </c>
      <c r="AO226" s="1120"/>
      <c r="AP226" s="1120"/>
      <c r="AQ226" s="1120"/>
      <c r="AR226" s="1120"/>
      <c r="AS226" s="1089" t="s">
        <v>306</v>
      </c>
      <c r="AT226" s="1120"/>
      <c r="AU226" s="1120"/>
      <c r="AV226" s="360" t="s">
        <v>85</v>
      </c>
      <c r="AW226" s="1090" t="s">
        <v>307</v>
      </c>
      <c r="AX226" s="1120"/>
      <c r="AY226" s="1120"/>
      <c r="AZ226" s="1120"/>
      <c r="BA226" s="1120"/>
      <c r="BB226" s="1120"/>
      <c r="BC226" s="361">
        <v>3500000000</v>
      </c>
      <c r="BD226" s="361">
        <v>3367220000</v>
      </c>
      <c r="BE226" s="361">
        <v>132780000</v>
      </c>
      <c r="BF226" s="362">
        <v>0</v>
      </c>
      <c r="BG226" s="361">
        <v>2520045224</v>
      </c>
      <c r="BH226" s="361">
        <v>847174776</v>
      </c>
      <c r="BI226" s="361">
        <v>613084132</v>
      </c>
      <c r="BJ226" s="361">
        <v>1906961092</v>
      </c>
      <c r="BK226" s="361">
        <v>596769668</v>
      </c>
      <c r="BL226" s="361">
        <v>16314464</v>
      </c>
      <c r="BM226" s="361" t="s">
        <v>667</v>
      </c>
      <c r="BN226" s="362" t="s">
        <v>463</v>
      </c>
      <c r="BO226" s="362" t="s">
        <v>463</v>
      </c>
    </row>
    <row r="227" spans="1:67" s="367" customFormat="1" ht="14.45" customHeight="1" x14ac:dyDescent="0.25">
      <c r="B227" s="370" t="str">
        <f t="shared" si="33"/>
        <v>C</v>
      </c>
      <c r="C227" s="370" t="str">
        <f t="shared" si="34"/>
        <v>2502</v>
      </c>
      <c r="D227" s="370" t="str">
        <f t="shared" si="35"/>
        <v>1000</v>
      </c>
      <c r="E227" s="370" t="str">
        <f t="shared" si="36"/>
        <v>7</v>
      </c>
      <c r="F227" s="370" t="str">
        <f t="shared" si="37"/>
        <v>0</v>
      </c>
      <c r="G227" s="370" t="str">
        <f t="shared" si="32"/>
        <v>2</v>
      </c>
      <c r="H227" s="370">
        <f t="shared" si="38"/>
        <v>0</v>
      </c>
      <c r="I227" s="370"/>
      <c r="J227" s="370"/>
      <c r="K227" s="370"/>
      <c r="M227" s="389"/>
      <c r="N227" s="1089" t="s">
        <v>119</v>
      </c>
      <c r="O227" s="1120"/>
      <c r="P227" s="1089" t="s">
        <v>354</v>
      </c>
      <c r="Q227" s="1120"/>
      <c r="R227" s="1089" t="s">
        <v>356</v>
      </c>
      <c r="S227" s="1120"/>
      <c r="T227" s="1089" t="s">
        <v>325</v>
      </c>
      <c r="U227" s="1120"/>
      <c r="V227" s="1089" t="s">
        <v>312</v>
      </c>
      <c r="W227" s="1120"/>
      <c r="X227" s="1120"/>
      <c r="Y227" s="1089" t="s">
        <v>314</v>
      </c>
      <c r="Z227" s="1120"/>
      <c r="AA227" s="1120"/>
      <c r="AB227" s="1089"/>
      <c r="AC227" s="1120"/>
      <c r="AD227" s="1089"/>
      <c r="AE227" s="1120"/>
      <c r="AF227" s="1096" t="s">
        <v>358</v>
      </c>
      <c r="AG227" s="1120"/>
      <c r="AH227" s="1120"/>
      <c r="AI227" s="1120"/>
      <c r="AJ227" s="1120"/>
      <c r="AK227" s="1120"/>
      <c r="AL227" s="1120"/>
      <c r="AM227" s="1120"/>
      <c r="AN227" s="1089" t="s">
        <v>305</v>
      </c>
      <c r="AO227" s="1120"/>
      <c r="AP227" s="1120"/>
      <c r="AQ227" s="1120"/>
      <c r="AR227" s="1120"/>
      <c r="AS227" s="1089" t="s">
        <v>306</v>
      </c>
      <c r="AT227" s="1120"/>
      <c r="AU227" s="1120"/>
      <c r="AV227" s="360" t="s">
        <v>85</v>
      </c>
      <c r="AW227" s="1090" t="s">
        <v>307</v>
      </c>
      <c r="AX227" s="1120"/>
      <c r="AY227" s="1120"/>
      <c r="AZ227" s="1120"/>
      <c r="BA227" s="1120"/>
      <c r="BB227" s="1120"/>
      <c r="BC227" s="361">
        <v>3500000000</v>
      </c>
      <c r="BD227" s="361">
        <v>3367220000</v>
      </c>
      <c r="BE227" s="361">
        <v>132780000</v>
      </c>
      <c r="BF227" s="362">
        <v>0</v>
      </c>
      <c r="BG227" s="361">
        <v>2520045224</v>
      </c>
      <c r="BH227" s="361">
        <v>847174776</v>
      </c>
      <c r="BI227" s="361">
        <v>613084132</v>
      </c>
      <c r="BJ227" s="361">
        <v>1906961092</v>
      </c>
      <c r="BK227" s="361">
        <v>596769668</v>
      </c>
      <c r="BL227" s="361">
        <v>16314464</v>
      </c>
      <c r="BM227" s="361" t="s">
        <v>667</v>
      </c>
      <c r="BN227" s="362" t="s">
        <v>463</v>
      </c>
      <c r="BO227" s="362" t="s">
        <v>463</v>
      </c>
    </row>
    <row r="228" spans="1:67" s="376" customFormat="1" x14ac:dyDescent="0.25">
      <c r="A228" s="376" t="str">
        <f t="shared" ref="A228:A233" si="39">+B228&amp;"-"&amp;C228&amp;"-"&amp;D228&amp;"-"&amp;E228&amp;"-"&amp;F228&amp;"-"&amp;G228&amp;"-"&amp;H228&amp;"-"&amp;AV228</f>
        <v>C-2502-1000-7-0-2-1-10</v>
      </c>
      <c r="B228" s="377" t="str">
        <f t="shared" si="33"/>
        <v>C</v>
      </c>
      <c r="C228" s="377" t="str">
        <f t="shared" si="34"/>
        <v>2502</v>
      </c>
      <c r="D228" s="377" t="str">
        <f t="shared" si="35"/>
        <v>1000</v>
      </c>
      <c r="E228" s="377" t="str">
        <f t="shared" si="36"/>
        <v>7</v>
      </c>
      <c r="F228" s="377" t="str">
        <f t="shared" si="37"/>
        <v>0</v>
      </c>
      <c r="G228" s="377" t="str">
        <f t="shared" si="32"/>
        <v>2</v>
      </c>
      <c r="H228" s="377" t="str">
        <f t="shared" si="38"/>
        <v>1</v>
      </c>
      <c r="I228" s="377"/>
      <c r="J228" s="377"/>
      <c r="K228" s="377"/>
      <c r="M228" s="390"/>
      <c r="N228" s="1232" t="s">
        <v>119</v>
      </c>
      <c r="O228" s="1233"/>
      <c r="P228" s="1232" t="s">
        <v>354</v>
      </c>
      <c r="Q228" s="1233"/>
      <c r="R228" s="1232" t="s">
        <v>356</v>
      </c>
      <c r="S228" s="1233"/>
      <c r="T228" s="1232" t="s">
        <v>325</v>
      </c>
      <c r="U228" s="1233"/>
      <c r="V228" s="1232" t="s">
        <v>312</v>
      </c>
      <c r="W228" s="1233"/>
      <c r="X228" s="1233"/>
      <c r="Y228" s="1232" t="s">
        <v>314</v>
      </c>
      <c r="Z228" s="1233"/>
      <c r="AA228" s="1233"/>
      <c r="AB228" s="1232" t="s">
        <v>311</v>
      </c>
      <c r="AC228" s="1233"/>
      <c r="AD228" s="1232"/>
      <c r="AE228" s="1233"/>
      <c r="AF228" s="1235" t="s">
        <v>364</v>
      </c>
      <c r="AG228" s="1233"/>
      <c r="AH228" s="1233"/>
      <c r="AI228" s="1233"/>
      <c r="AJ228" s="1233"/>
      <c r="AK228" s="1233"/>
      <c r="AL228" s="1233"/>
      <c r="AM228" s="1233"/>
      <c r="AN228" s="1232" t="s">
        <v>305</v>
      </c>
      <c r="AO228" s="1233"/>
      <c r="AP228" s="1233"/>
      <c r="AQ228" s="1233"/>
      <c r="AR228" s="1233"/>
      <c r="AS228" s="1232" t="s">
        <v>306</v>
      </c>
      <c r="AT228" s="1233"/>
      <c r="AU228" s="1233"/>
      <c r="AV228" s="378" t="s">
        <v>85</v>
      </c>
      <c r="AW228" s="1234" t="s">
        <v>307</v>
      </c>
      <c r="AX228" s="1233"/>
      <c r="AY228" s="1233"/>
      <c r="AZ228" s="1233"/>
      <c r="BA228" s="1233"/>
      <c r="BB228" s="1233"/>
      <c r="BC228" s="379">
        <v>2400000000</v>
      </c>
      <c r="BD228" s="379">
        <v>2342220000</v>
      </c>
      <c r="BE228" s="379">
        <v>57780000</v>
      </c>
      <c r="BF228" s="380">
        <v>0</v>
      </c>
      <c r="BG228" s="379">
        <v>1784397999</v>
      </c>
      <c r="BH228" s="379">
        <v>557822001</v>
      </c>
      <c r="BI228" s="379">
        <v>381941653</v>
      </c>
      <c r="BJ228" s="379">
        <v>1402456346</v>
      </c>
      <c r="BK228" s="379">
        <v>381941653</v>
      </c>
      <c r="BL228" s="380">
        <v>0</v>
      </c>
      <c r="BM228" s="379" t="s">
        <v>668</v>
      </c>
      <c r="BN228" s="380" t="s">
        <v>463</v>
      </c>
      <c r="BO228" s="380" t="s">
        <v>463</v>
      </c>
    </row>
    <row r="229" spans="1:67" s="376" customFormat="1" x14ac:dyDescent="0.25">
      <c r="A229" s="376" t="str">
        <f t="shared" si="39"/>
        <v>C-2502-1000-7-0-2-2-10</v>
      </c>
      <c r="B229" s="377" t="str">
        <f t="shared" si="33"/>
        <v>C</v>
      </c>
      <c r="C229" s="377" t="str">
        <f t="shared" si="34"/>
        <v>2502</v>
      </c>
      <c r="D229" s="377" t="str">
        <f t="shared" si="35"/>
        <v>1000</v>
      </c>
      <c r="E229" s="377" t="str">
        <f t="shared" si="36"/>
        <v>7</v>
      </c>
      <c r="F229" s="377" t="str">
        <f t="shared" si="37"/>
        <v>0</v>
      </c>
      <c r="G229" s="377" t="str">
        <f t="shared" si="32"/>
        <v>2</v>
      </c>
      <c r="H229" s="377" t="str">
        <f t="shared" si="38"/>
        <v>2</v>
      </c>
      <c r="I229" s="377"/>
      <c r="J229" s="377"/>
      <c r="K229" s="377"/>
      <c r="M229" s="390"/>
      <c r="N229" s="1232" t="s">
        <v>119</v>
      </c>
      <c r="O229" s="1233"/>
      <c r="P229" s="1232" t="s">
        <v>354</v>
      </c>
      <c r="Q229" s="1233"/>
      <c r="R229" s="1232" t="s">
        <v>356</v>
      </c>
      <c r="S229" s="1233"/>
      <c r="T229" s="1232" t="s">
        <v>325</v>
      </c>
      <c r="U229" s="1233"/>
      <c r="V229" s="1232" t="s">
        <v>312</v>
      </c>
      <c r="W229" s="1233"/>
      <c r="X229" s="1233"/>
      <c r="Y229" s="1232" t="s">
        <v>314</v>
      </c>
      <c r="Z229" s="1233"/>
      <c r="AA229" s="1233"/>
      <c r="AB229" s="1232" t="s">
        <v>314</v>
      </c>
      <c r="AC229" s="1233"/>
      <c r="AD229" s="1232"/>
      <c r="AE229" s="1233"/>
      <c r="AF229" s="1235" t="s">
        <v>359</v>
      </c>
      <c r="AG229" s="1233"/>
      <c r="AH229" s="1233"/>
      <c r="AI229" s="1233"/>
      <c r="AJ229" s="1233"/>
      <c r="AK229" s="1233"/>
      <c r="AL229" s="1233"/>
      <c r="AM229" s="1233"/>
      <c r="AN229" s="1232" t="s">
        <v>305</v>
      </c>
      <c r="AO229" s="1233"/>
      <c r="AP229" s="1233"/>
      <c r="AQ229" s="1233"/>
      <c r="AR229" s="1233"/>
      <c r="AS229" s="1232" t="s">
        <v>306</v>
      </c>
      <c r="AT229" s="1233"/>
      <c r="AU229" s="1233"/>
      <c r="AV229" s="378" t="s">
        <v>85</v>
      </c>
      <c r="AW229" s="1234" t="s">
        <v>307</v>
      </c>
      <c r="AX229" s="1233"/>
      <c r="AY229" s="1233"/>
      <c r="AZ229" s="1233"/>
      <c r="BA229" s="1233"/>
      <c r="BB229" s="1233"/>
      <c r="BC229" s="379">
        <v>375000000</v>
      </c>
      <c r="BD229" s="379">
        <v>375000000</v>
      </c>
      <c r="BE229" s="380">
        <v>0</v>
      </c>
      <c r="BF229" s="380">
        <v>0</v>
      </c>
      <c r="BG229" s="379">
        <v>375000000</v>
      </c>
      <c r="BH229" s="380">
        <v>0</v>
      </c>
      <c r="BI229" s="379">
        <v>75000000</v>
      </c>
      <c r="BJ229" s="379">
        <v>300000000</v>
      </c>
      <c r="BK229" s="379">
        <v>75000000</v>
      </c>
      <c r="BL229" s="380">
        <v>0</v>
      </c>
      <c r="BM229" s="379" t="s">
        <v>570</v>
      </c>
      <c r="BN229" s="380" t="s">
        <v>463</v>
      </c>
      <c r="BO229" s="380" t="s">
        <v>463</v>
      </c>
    </row>
    <row r="230" spans="1:67" s="376" customFormat="1" x14ac:dyDescent="0.25">
      <c r="A230" s="376" t="str">
        <f t="shared" si="39"/>
        <v>C-2502-1000-7-0-2-3-10</v>
      </c>
      <c r="B230" s="377" t="str">
        <f t="shared" si="33"/>
        <v>C</v>
      </c>
      <c r="C230" s="377" t="str">
        <f t="shared" si="34"/>
        <v>2502</v>
      </c>
      <c r="D230" s="377" t="str">
        <f t="shared" si="35"/>
        <v>1000</v>
      </c>
      <c r="E230" s="377" t="str">
        <f t="shared" si="36"/>
        <v>7</v>
      </c>
      <c r="F230" s="377" t="str">
        <f t="shared" si="37"/>
        <v>0</v>
      </c>
      <c r="G230" s="377" t="str">
        <f t="shared" si="32"/>
        <v>2</v>
      </c>
      <c r="H230" s="377" t="str">
        <f t="shared" si="38"/>
        <v>3</v>
      </c>
      <c r="I230" s="377"/>
      <c r="J230" s="377"/>
      <c r="K230" s="377"/>
      <c r="M230" s="390"/>
      <c r="N230" s="1232" t="s">
        <v>119</v>
      </c>
      <c r="O230" s="1233"/>
      <c r="P230" s="1232" t="s">
        <v>354</v>
      </c>
      <c r="Q230" s="1233"/>
      <c r="R230" s="1232" t="s">
        <v>356</v>
      </c>
      <c r="S230" s="1233"/>
      <c r="T230" s="1232" t="s">
        <v>325</v>
      </c>
      <c r="U230" s="1233"/>
      <c r="V230" s="1232" t="s">
        <v>312</v>
      </c>
      <c r="W230" s="1233"/>
      <c r="X230" s="1233"/>
      <c r="Y230" s="1232" t="s">
        <v>314</v>
      </c>
      <c r="Z230" s="1233"/>
      <c r="AA230" s="1233"/>
      <c r="AB230" s="1232" t="s">
        <v>321</v>
      </c>
      <c r="AC230" s="1233"/>
      <c r="AD230" s="1232"/>
      <c r="AE230" s="1233"/>
      <c r="AF230" s="1235" t="s">
        <v>360</v>
      </c>
      <c r="AG230" s="1233"/>
      <c r="AH230" s="1233"/>
      <c r="AI230" s="1233"/>
      <c r="AJ230" s="1233"/>
      <c r="AK230" s="1233"/>
      <c r="AL230" s="1233"/>
      <c r="AM230" s="1233"/>
      <c r="AN230" s="1232" t="s">
        <v>305</v>
      </c>
      <c r="AO230" s="1233"/>
      <c r="AP230" s="1233"/>
      <c r="AQ230" s="1233"/>
      <c r="AR230" s="1233"/>
      <c r="AS230" s="1232" t="s">
        <v>306</v>
      </c>
      <c r="AT230" s="1233"/>
      <c r="AU230" s="1233"/>
      <c r="AV230" s="378" t="s">
        <v>85</v>
      </c>
      <c r="AW230" s="1234" t="s">
        <v>307</v>
      </c>
      <c r="AX230" s="1233"/>
      <c r="AY230" s="1233"/>
      <c r="AZ230" s="1233"/>
      <c r="BA230" s="1233"/>
      <c r="BB230" s="1233"/>
      <c r="BC230" s="379">
        <v>150000000</v>
      </c>
      <c r="BD230" s="379">
        <v>150000000</v>
      </c>
      <c r="BE230" s="380">
        <v>0</v>
      </c>
      <c r="BF230" s="380">
        <v>0</v>
      </c>
      <c r="BG230" s="379">
        <v>150000000</v>
      </c>
      <c r="BH230" s="380">
        <v>0</v>
      </c>
      <c r="BI230" s="379">
        <v>14010313</v>
      </c>
      <c r="BJ230" s="379">
        <v>135989687</v>
      </c>
      <c r="BK230" s="379">
        <v>14010313</v>
      </c>
      <c r="BL230" s="380">
        <v>0</v>
      </c>
      <c r="BM230" s="379" t="s">
        <v>669</v>
      </c>
      <c r="BN230" s="380" t="s">
        <v>463</v>
      </c>
      <c r="BO230" s="380" t="s">
        <v>463</v>
      </c>
    </row>
    <row r="231" spans="1:67" s="376" customFormat="1" ht="14.45" customHeight="1" x14ac:dyDescent="0.25">
      <c r="A231" s="376" t="str">
        <f t="shared" si="39"/>
        <v>C-2502-1000-7-0-2-4-10</v>
      </c>
      <c r="B231" s="377" t="str">
        <f t="shared" si="33"/>
        <v>C</v>
      </c>
      <c r="C231" s="377" t="str">
        <f t="shared" si="34"/>
        <v>2502</v>
      </c>
      <c r="D231" s="377" t="str">
        <f t="shared" si="35"/>
        <v>1000</v>
      </c>
      <c r="E231" s="377" t="str">
        <f t="shared" si="36"/>
        <v>7</v>
      </c>
      <c r="F231" s="377" t="str">
        <f t="shared" si="37"/>
        <v>0</v>
      </c>
      <c r="G231" s="377" t="str">
        <f t="shared" si="32"/>
        <v>2</v>
      </c>
      <c r="H231" s="377" t="str">
        <f t="shared" si="38"/>
        <v>4</v>
      </c>
      <c r="I231" s="377"/>
      <c r="J231" s="377"/>
      <c r="K231" s="377"/>
      <c r="M231" s="390"/>
      <c r="N231" s="1232" t="s">
        <v>119</v>
      </c>
      <c r="O231" s="1233"/>
      <c r="P231" s="1232" t="s">
        <v>354</v>
      </c>
      <c r="Q231" s="1233"/>
      <c r="R231" s="1232" t="s">
        <v>356</v>
      </c>
      <c r="S231" s="1233"/>
      <c r="T231" s="1232" t="s">
        <v>325</v>
      </c>
      <c r="U231" s="1233"/>
      <c r="V231" s="1232" t="s">
        <v>312</v>
      </c>
      <c r="W231" s="1233"/>
      <c r="X231" s="1233"/>
      <c r="Y231" s="1232" t="s">
        <v>314</v>
      </c>
      <c r="Z231" s="1233"/>
      <c r="AA231" s="1233"/>
      <c r="AB231" s="1232" t="s">
        <v>315</v>
      </c>
      <c r="AC231" s="1233"/>
      <c r="AD231" s="1232"/>
      <c r="AE231" s="1233"/>
      <c r="AF231" s="1235" t="s">
        <v>104</v>
      </c>
      <c r="AG231" s="1233"/>
      <c r="AH231" s="1233"/>
      <c r="AI231" s="1233"/>
      <c r="AJ231" s="1233"/>
      <c r="AK231" s="1233"/>
      <c r="AL231" s="1233"/>
      <c r="AM231" s="1233"/>
      <c r="AN231" s="1232" t="s">
        <v>305</v>
      </c>
      <c r="AO231" s="1233"/>
      <c r="AP231" s="1233"/>
      <c r="AQ231" s="1233"/>
      <c r="AR231" s="1233"/>
      <c r="AS231" s="1232" t="s">
        <v>306</v>
      </c>
      <c r="AT231" s="1233"/>
      <c r="AU231" s="1233"/>
      <c r="AV231" s="378" t="s">
        <v>85</v>
      </c>
      <c r="AW231" s="1234" t="s">
        <v>307</v>
      </c>
      <c r="AX231" s="1233"/>
      <c r="AY231" s="1233"/>
      <c r="AZ231" s="1233"/>
      <c r="BA231" s="1233"/>
      <c r="BB231" s="1233"/>
      <c r="BC231" s="379">
        <v>500000000</v>
      </c>
      <c r="BD231" s="379">
        <v>500000000</v>
      </c>
      <c r="BE231" s="380">
        <v>0</v>
      </c>
      <c r="BF231" s="380">
        <v>0</v>
      </c>
      <c r="BG231" s="379">
        <v>210647225</v>
      </c>
      <c r="BH231" s="379">
        <v>289352775</v>
      </c>
      <c r="BI231" s="379">
        <v>142132166</v>
      </c>
      <c r="BJ231" s="379">
        <v>68515059</v>
      </c>
      <c r="BK231" s="379">
        <v>125817702</v>
      </c>
      <c r="BL231" s="379">
        <v>16314464</v>
      </c>
      <c r="BM231" s="379" t="s">
        <v>670</v>
      </c>
      <c r="BN231" s="380" t="s">
        <v>463</v>
      </c>
      <c r="BO231" s="380" t="s">
        <v>463</v>
      </c>
    </row>
    <row r="232" spans="1:67" s="376" customFormat="1" x14ac:dyDescent="0.25">
      <c r="A232" s="376" t="str">
        <f t="shared" si="39"/>
        <v>C-2502-1000-7-0-2-6-10</v>
      </c>
      <c r="B232" s="377" t="str">
        <f t="shared" si="33"/>
        <v>C</v>
      </c>
      <c r="C232" s="377" t="str">
        <f t="shared" si="34"/>
        <v>2502</v>
      </c>
      <c r="D232" s="377" t="str">
        <f t="shared" si="35"/>
        <v>1000</v>
      </c>
      <c r="E232" s="377" t="str">
        <f t="shared" si="36"/>
        <v>7</v>
      </c>
      <c r="F232" s="377" t="str">
        <f t="shared" si="37"/>
        <v>0</v>
      </c>
      <c r="G232" s="377" t="str">
        <f t="shared" si="32"/>
        <v>2</v>
      </c>
      <c r="H232" s="377" t="str">
        <f t="shared" si="38"/>
        <v>6</v>
      </c>
      <c r="I232" s="377"/>
      <c r="J232" s="377"/>
      <c r="K232" s="377"/>
      <c r="M232" s="390"/>
      <c r="N232" s="1232" t="s">
        <v>119</v>
      </c>
      <c r="O232" s="1233"/>
      <c r="P232" s="1232" t="s">
        <v>354</v>
      </c>
      <c r="Q232" s="1233"/>
      <c r="R232" s="1232" t="s">
        <v>356</v>
      </c>
      <c r="S232" s="1233"/>
      <c r="T232" s="1232" t="s">
        <v>325</v>
      </c>
      <c r="U232" s="1233"/>
      <c r="V232" s="1232" t="s">
        <v>312</v>
      </c>
      <c r="W232" s="1233"/>
      <c r="X232" s="1233"/>
      <c r="Y232" s="1232" t="s">
        <v>314</v>
      </c>
      <c r="Z232" s="1233"/>
      <c r="AA232" s="1233"/>
      <c r="AB232" s="1232" t="s">
        <v>324</v>
      </c>
      <c r="AC232" s="1233"/>
      <c r="AD232" s="1232"/>
      <c r="AE232" s="1233"/>
      <c r="AF232" s="1235" t="s">
        <v>361</v>
      </c>
      <c r="AG232" s="1233"/>
      <c r="AH232" s="1233"/>
      <c r="AI232" s="1233"/>
      <c r="AJ232" s="1233"/>
      <c r="AK232" s="1233"/>
      <c r="AL232" s="1233"/>
      <c r="AM232" s="1233"/>
      <c r="AN232" s="1232" t="s">
        <v>305</v>
      </c>
      <c r="AO232" s="1233"/>
      <c r="AP232" s="1233"/>
      <c r="AQ232" s="1233"/>
      <c r="AR232" s="1233"/>
      <c r="AS232" s="1232" t="s">
        <v>306</v>
      </c>
      <c r="AT232" s="1233"/>
      <c r="AU232" s="1233"/>
      <c r="AV232" s="378" t="s">
        <v>85</v>
      </c>
      <c r="AW232" s="1234" t="s">
        <v>307</v>
      </c>
      <c r="AX232" s="1233"/>
      <c r="AY232" s="1233"/>
      <c r="AZ232" s="1233"/>
      <c r="BA232" s="1233"/>
      <c r="BB232" s="1233"/>
      <c r="BC232" s="379">
        <v>75000000</v>
      </c>
      <c r="BD232" s="380">
        <v>0</v>
      </c>
      <c r="BE232" s="379">
        <v>75000000</v>
      </c>
      <c r="BF232" s="380">
        <v>0</v>
      </c>
      <c r="BG232" s="380">
        <v>0</v>
      </c>
      <c r="BH232" s="380">
        <v>0</v>
      </c>
      <c r="BI232" s="380">
        <v>0</v>
      </c>
      <c r="BJ232" s="380">
        <v>0</v>
      </c>
      <c r="BK232" s="380">
        <v>0</v>
      </c>
      <c r="BL232" s="380">
        <v>0</v>
      </c>
      <c r="BM232" s="380" t="s">
        <v>463</v>
      </c>
      <c r="BN232" s="380" t="s">
        <v>463</v>
      </c>
      <c r="BO232" s="380" t="s">
        <v>463</v>
      </c>
    </row>
    <row r="233" spans="1:67" s="376" customFormat="1" x14ac:dyDescent="0.25">
      <c r="A233" s="376" t="str">
        <f t="shared" si="39"/>
        <v>C-2502-1000-7-0-2-11-10</v>
      </c>
      <c r="B233" s="377" t="str">
        <f t="shared" si="33"/>
        <v>C</v>
      </c>
      <c r="C233" s="377" t="str">
        <f t="shared" si="34"/>
        <v>2502</v>
      </c>
      <c r="D233" s="377" t="str">
        <f t="shared" si="35"/>
        <v>1000</v>
      </c>
      <c r="E233" s="377" t="str">
        <f t="shared" si="36"/>
        <v>7</v>
      </c>
      <c r="F233" s="377" t="str">
        <f t="shared" si="37"/>
        <v>0</v>
      </c>
      <c r="G233" s="377" t="str">
        <f t="shared" si="32"/>
        <v>2</v>
      </c>
      <c r="H233" s="377" t="str">
        <f>+AB233</f>
        <v>11</v>
      </c>
      <c r="I233" s="377"/>
      <c r="J233" s="377"/>
      <c r="K233" s="377"/>
      <c r="M233" s="390"/>
      <c r="N233" s="1232" t="s">
        <v>119</v>
      </c>
      <c r="O233" s="1233"/>
      <c r="P233" s="1232" t="s">
        <v>354</v>
      </c>
      <c r="Q233" s="1233"/>
      <c r="R233" s="1232" t="s">
        <v>356</v>
      </c>
      <c r="S233" s="1233"/>
      <c r="T233" s="1232" t="s">
        <v>325</v>
      </c>
      <c r="U233" s="1233"/>
      <c r="V233" s="1232" t="s">
        <v>312</v>
      </c>
      <c r="W233" s="1233"/>
      <c r="X233" s="1233"/>
      <c r="Y233" s="1232" t="s">
        <v>314</v>
      </c>
      <c r="Z233" s="1233"/>
      <c r="AA233" s="1233"/>
      <c r="AB233" s="1232" t="s">
        <v>100</v>
      </c>
      <c r="AC233" s="1233"/>
      <c r="AD233" s="1232"/>
      <c r="AE233" s="1233"/>
      <c r="AF233" s="1235" t="s">
        <v>362</v>
      </c>
      <c r="AG233" s="1233"/>
      <c r="AH233" s="1233"/>
      <c r="AI233" s="1233"/>
      <c r="AJ233" s="1233"/>
      <c r="AK233" s="1233"/>
      <c r="AL233" s="1233"/>
      <c r="AM233" s="1233"/>
      <c r="AN233" s="1232" t="s">
        <v>305</v>
      </c>
      <c r="AO233" s="1233"/>
      <c r="AP233" s="1233"/>
      <c r="AQ233" s="1233"/>
      <c r="AR233" s="1233"/>
      <c r="AS233" s="1232" t="s">
        <v>306</v>
      </c>
      <c r="AT233" s="1233"/>
      <c r="AU233" s="1233"/>
      <c r="AV233" s="378" t="s">
        <v>85</v>
      </c>
      <c r="AW233" s="1234" t="s">
        <v>307</v>
      </c>
      <c r="AX233" s="1233"/>
      <c r="AY233" s="1233"/>
      <c r="AZ233" s="1233"/>
      <c r="BA233" s="1233"/>
      <c r="BB233" s="1233"/>
      <c r="BC233" s="380">
        <v>0</v>
      </c>
      <c r="BD233" s="380">
        <v>0</v>
      </c>
      <c r="BE233" s="380">
        <v>0</v>
      </c>
      <c r="BF233" s="380">
        <v>0</v>
      </c>
      <c r="BG233" s="380">
        <v>0</v>
      </c>
      <c r="BH233" s="380">
        <v>0</v>
      </c>
      <c r="BI233" s="380">
        <v>0</v>
      </c>
      <c r="BJ233" s="380">
        <v>0</v>
      </c>
      <c r="BK233" s="380">
        <v>0</v>
      </c>
      <c r="BL233" s="380">
        <v>0</v>
      </c>
      <c r="BM233" s="380" t="s">
        <v>463</v>
      </c>
      <c r="BN233" s="380" t="s">
        <v>463</v>
      </c>
      <c r="BO233" s="380" t="s">
        <v>463</v>
      </c>
    </row>
    <row r="234" spans="1:67" s="367" customFormat="1" x14ac:dyDescent="0.25">
      <c r="B234" s="370" t="str">
        <f t="shared" si="33"/>
        <v>C</v>
      </c>
      <c r="C234" s="370" t="str">
        <f t="shared" si="34"/>
        <v>2599</v>
      </c>
      <c r="D234" s="370"/>
      <c r="E234" s="370"/>
      <c r="F234" s="370"/>
      <c r="G234" s="370"/>
      <c r="H234" s="370"/>
      <c r="I234" s="370"/>
      <c r="J234" s="370"/>
      <c r="K234" s="370"/>
      <c r="M234" s="389"/>
      <c r="N234" s="1089" t="s">
        <v>119</v>
      </c>
      <c r="O234" s="1120"/>
      <c r="P234" s="1089" t="s">
        <v>369</v>
      </c>
      <c r="Q234" s="1120"/>
      <c r="R234" s="1089"/>
      <c r="S234" s="1120"/>
      <c r="T234" s="1089"/>
      <c r="U234" s="1120"/>
      <c r="V234" s="1089"/>
      <c r="W234" s="1120"/>
      <c r="X234" s="1120"/>
      <c r="Y234" s="1089"/>
      <c r="Z234" s="1120"/>
      <c r="AA234" s="1120"/>
      <c r="AB234" s="1089"/>
      <c r="AC234" s="1120"/>
      <c r="AD234" s="1089"/>
      <c r="AE234" s="1120"/>
      <c r="AF234" s="1096" t="s">
        <v>370</v>
      </c>
      <c r="AG234" s="1120"/>
      <c r="AH234" s="1120"/>
      <c r="AI234" s="1120"/>
      <c r="AJ234" s="1120"/>
      <c r="AK234" s="1120"/>
      <c r="AL234" s="1120"/>
      <c r="AM234" s="1120"/>
      <c r="AN234" s="1089" t="s">
        <v>305</v>
      </c>
      <c r="AO234" s="1120"/>
      <c r="AP234" s="1120"/>
      <c r="AQ234" s="1120"/>
      <c r="AR234" s="1120"/>
      <c r="AS234" s="1089" t="s">
        <v>306</v>
      </c>
      <c r="AT234" s="1120"/>
      <c r="AU234" s="1120"/>
      <c r="AV234" s="360" t="s">
        <v>85</v>
      </c>
      <c r="AW234" s="1090" t="s">
        <v>307</v>
      </c>
      <c r="AX234" s="1120"/>
      <c r="AY234" s="1120"/>
      <c r="AZ234" s="1120"/>
      <c r="BA234" s="1120"/>
      <c r="BB234" s="1120"/>
      <c r="BC234" s="362">
        <v>0</v>
      </c>
      <c r="BD234" s="362">
        <v>0</v>
      </c>
      <c r="BE234" s="362">
        <v>0</v>
      </c>
      <c r="BF234" s="361">
        <v>10875414179</v>
      </c>
      <c r="BG234" s="362">
        <v>0</v>
      </c>
      <c r="BH234" s="362">
        <v>0</v>
      </c>
      <c r="BI234" s="362">
        <v>0</v>
      </c>
      <c r="BJ234" s="362">
        <v>0</v>
      </c>
      <c r="BK234" s="362">
        <v>0</v>
      </c>
      <c r="BL234" s="362">
        <v>0</v>
      </c>
      <c r="BM234" s="362" t="s">
        <v>463</v>
      </c>
      <c r="BN234" s="362" t="s">
        <v>463</v>
      </c>
      <c r="BO234" s="362" t="s">
        <v>463</v>
      </c>
    </row>
    <row r="235" spans="1:67" s="367" customFormat="1" x14ac:dyDescent="0.25">
      <c r="B235" s="370" t="str">
        <f t="shared" si="33"/>
        <v>C</v>
      </c>
      <c r="C235" s="370" t="str">
        <f t="shared" si="34"/>
        <v>2599</v>
      </c>
      <c r="D235" s="370"/>
      <c r="E235" s="370"/>
      <c r="F235" s="370"/>
      <c r="G235" s="370"/>
      <c r="H235" s="370"/>
      <c r="I235" s="370"/>
      <c r="J235" s="370"/>
      <c r="K235" s="370"/>
      <c r="M235" s="389"/>
      <c r="N235" s="1089" t="s">
        <v>119</v>
      </c>
      <c r="O235" s="1120"/>
      <c r="P235" s="1089" t="s">
        <v>369</v>
      </c>
      <c r="Q235" s="1120"/>
      <c r="R235" s="1089"/>
      <c r="S235" s="1120"/>
      <c r="T235" s="1089"/>
      <c r="U235" s="1120"/>
      <c r="V235" s="1089"/>
      <c r="W235" s="1120"/>
      <c r="X235" s="1120"/>
      <c r="Y235" s="1089"/>
      <c r="Z235" s="1120"/>
      <c r="AA235" s="1120"/>
      <c r="AB235" s="1089"/>
      <c r="AC235" s="1120"/>
      <c r="AD235" s="1089"/>
      <c r="AE235" s="1120"/>
      <c r="AF235" s="1096" t="s">
        <v>370</v>
      </c>
      <c r="AG235" s="1120"/>
      <c r="AH235" s="1120"/>
      <c r="AI235" s="1120"/>
      <c r="AJ235" s="1120"/>
      <c r="AK235" s="1120"/>
      <c r="AL235" s="1120"/>
      <c r="AM235" s="1120"/>
      <c r="AN235" s="1089" t="s">
        <v>305</v>
      </c>
      <c r="AO235" s="1120"/>
      <c r="AP235" s="1120"/>
      <c r="AQ235" s="1120"/>
      <c r="AR235" s="1120"/>
      <c r="AS235" s="1089" t="s">
        <v>306</v>
      </c>
      <c r="AT235" s="1120"/>
      <c r="AU235" s="1120"/>
      <c r="AV235" s="360" t="s">
        <v>335</v>
      </c>
      <c r="AW235" s="1090" t="s">
        <v>353</v>
      </c>
      <c r="AX235" s="1120"/>
      <c r="AY235" s="1120"/>
      <c r="AZ235" s="1120"/>
      <c r="BA235" s="1120"/>
      <c r="BB235" s="1120"/>
      <c r="BC235" s="361">
        <v>5000000000</v>
      </c>
      <c r="BD235" s="361">
        <v>5000000000</v>
      </c>
      <c r="BE235" s="362">
        <v>0</v>
      </c>
      <c r="BF235" s="361">
        <v>4021085821</v>
      </c>
      <c r="BG235" s="361">
        <v>5000000000</v>
      </c>
      <c r="BH235" s="362">
        <v>0</v>
      </c>
      <c r="BI235" s="362">
        <v>0</v>
      </c>
      <c r="BJ235" s="361">
        <v>5000000000</v>
      </c>
      <c r="BK235" s="362">
        <v>0</v>
      </c>
      <c r="BL235" s="362">
        <v>0</v>
      </c>
      <c r="BM235" s="362" t="s">
        <v>463</v>
      </c>
      <c r="BN235" s="362" t="s">
        <v>463</v>
      </c>
      <c r="BO235" s="362" t="s">
        <v>463</v>
      </c>
    </row>
    <row r="236" spans="1:67" s="367" customFormat="1" x14ac:dyDescent="0.25">
      <c r="B236" s="370" t="str">
        <f t="shared" si="33"/>
        <v>C</v>
      </c>
      <c r="C236" s="370" t="str">
        <f t="shared" si="34"/>
        <v>2599</v>
      </c>
      <c r="D236" s="370" t="str">
        <f>+R236</f>
        <v>1000</v>
      </c>
      <c r="E236" s="370">
        <f>+T236</f>
        <v>0</v>
      </c>
      <c r="F236" s="370"/>
      <c r="G236" s="370"/>
      <c r="H236" s="370"/>
      <c r="I236" s="370"/>
      <c r="J236" s="370"/>
      <c r="K236" s="370"/>
      <c r="M236" s="389"/>
      <c r="N236" s="1089" t="s">
        <v>119</v>
      </c>
      <c r="O236" s="1120"/>
      <c r="P236" s="1089" t="s">
        <v>369</v>
      </c>
      <c r="Q236" s="1120"/>
      <c r="R236" s="1089" t="s">
        <v>356</v>
      </c>
      <c r="S236" s="1120"/>
      <c r="T236" s="1089"/>
      <c r="U236" s="1120"/>
      <c r="V236" s="1089"/>
      <c r="W236" s="1120"/>
      <c r="X236" s="1120"/>
      <c r="Y236" s="1089"/>
      <c r="Z236" s="1120"/>
      <c r="AA236" s="1120"/>
      <c r="AB236" s="1089"/>
      <c r="AC236" s="1120"/>
      <c r="AD236" s="1089"/>
      <c r="AE236" s="1120"/>
      <c r="AF236" s="1096" t="s">
        <v>357</v>
      </c>
      <c r="AG236" s="1120"/>
      <c r="AH236" s="1120"/>
      <c r="AI236" s="1120"/>
      <c r="AJ236" s="1120"/>
      <c r="AK236" s="1120"/>
      <c r="AL236" s="1120"/>
      <c r="AM236" s="1120"/>
      <c r="AN236" s="1089" t="s">
        <v>305</v>
      </c>
      <c r="AO236" s="1120"/>
      <c r="AP236" s="1120"/>
      <c r="AQ236" s="1120"/>
      <c r="AR236" s="1120"/>
      <c r="AS236" s="1089" t="s">
        <v>306</v>
      </c>
      <c r="AT236" s="1120"/>
      <c r="AU236" s="1120"/>
      <c r="AV236" s="360" t="s">
        <v>85</v>
      </c>
      <c r="AW236" s="1090" t="s">
        <v>307</v>
      </c>
      <c r="AX236" s="1120"/>
      <c r="AY236" s="1120"/>
      <c r="AZ236" s="1120"/>
      <c r="BA236" s="1120"/>
      <c r="BB236" s="1120"/>
      <c r="BC236" s="362">
        <v>0</v>
      </c>
      <c r="BD236" s="362">
        <v>0</v>
      </c>
      <c r="BE236" s="362">
        <v>0</v>
      </c>
      <c r="BF236" s="361">
        <v>10875414179</v>
      </c>
      <c r="BG236" s="362">
        <v>0</v>
      </c>
      <c r="BH236" s="362">
        <v>0</v>
      </c>
      <c r="BI236" s="362">
        <v>0</v>
      </c>
      <c r="BJ236" s="362">
        <v>0</v>
      </c>
      <c r="BK236" s="362">
        <v>0</v>
      </c>
      <c r="BL236" s="362">
        <v>0</v>
      </c>
      <c r="BM236" s="362" t="s">
        <v>463</v>
      </c>
      <c r="BN236" s="362" t="s">
        <v>463</v>
      </c>
      <c r="BO236" s="362" t="s">
        <v>463</v>
      </c>
    </row>
    <row r="237" spans="1:67" s="367" customFormat="1" x14ac:dyDescent="0.25">
      <c r="B237" s="370" t="str">
        <f t="shared" si="33"/>
        <v>C</v>
      </c>
      <c r="C237" s="370" t="str">
        <f t="shared" si="34"/>
        <v>2599</v>
      </c>
      <c r="D237" s="370" t="str">
        <f>+R237</f>
        <v>1000</v>
      </c>
      <c r="E237" s="370">
        <f>+T237</f>
        <v>0</v>
      </c>
      <c r="F237" s="370"/>
      <c r="G237" s="370"/>
      <c r="H237" s="370"/>
      <c r="I237" s="370"/>
      <c r="J237" s="370"/>
      <c r="K237" s="370"/>
      <c r="M237" s="389"/>
      <c r="N237" s="1089" t="s">
        <v>119</v>
      </c>
      <c r="O237" s="1120"/>
      <c r="P237" s="1089" t="s">
        <v>369</v>
      </c>
      <c r="Q237" s="1120"/>
      <c r="R237" s="1089" t="s">
        <v>356</v>
      </c>
      <c r="S237" s="1120"/>
      <c r="T237" s="1089"/>
      <c r="U237" s="1120"/>
      <c r="V237" s="1089"/>
      <c r="W237" s="1120"/>
      <c r="X237" s="1120"/>
      <c r="Y237" s="1089"/>
      <c r="Z237" s="1120"/>
      <c r="AA237" s="1120"/>
      <c r="AB237" s="1089"/>
      <c r="AC237" s="1120"/>
      <c r="AD237" s="1089"/>
      <c r="AE237" s="1120"/>
      <c r="AF237" s="1096" t="s">
        <v>357</v>
      </c>
      <c r="AG237" s="1120"/>
      <c r="AH237" s="1120"/>
      <c r="AI237" s="1120"/>
      <c r="AJ237" s="1120"/>
      <c r="AK237" s="1120"/>
      <c r="AL237" s="1120"/>
      <c r="AM237" s="1120"/>
      <c r="AN237" s="1089" t="s">
        <v>305</v>
      </c>
      <c r="AO237" s="1120"/>
      <c r="AP237" s="1120"/>
      <c r="AQ237" s="1120"/>
      <c r="AR237" s="1120"/>
      <c r="AS237" s="1089" t="s">
        <v>306</v>
      </c>
      <c r="AT237" s="1120"/>
      <c r="AU237" s="1120"/>
      <c r="AV237" s="360" t="s">
        <v>335</v>
      </c>
      <c r="AW237" s="1090" t="s">
        <v>353</v>
      </c>
      <c r="AX237" s="1120"/>
      <c r="AY237" s="1120"/>
      <c r="AZ237" s="1120"/>
      <c r="BA237" s="1120"/>
      <c r="BB237" s="1120"/>
      <c r="BC237" s="361">
        <v>5000000000</v>
      </c>
      <c r="BD237" s="361">
        <v>5000000000</v>
      </c>
      <c r="BE237" s="362">
        <v>0</v>
      </c>
      <c r="BF237" s="361">
        <v>4021085821</v>
      </c>
      <c r="BG237" s="361">
        <v>5000000000</v>
      </c>
      <c r="BH237" s="362">
        <v>0</v>
      </c>
      <c r="BI237" s="362">
        <v>0</v>
      </c>
      <c r="BJ237" s="361">
        <v>5000000000</v>
      </c>
      <c r="BK237" s="362">
        <v>0</v>
      </c>
      <c r="BL237" s="362">
        <v>0</v>
      </c>
      <c r="BM237" s="362" t="s">
        <v>463</v>
      </c>
      <c r="BN237" s="362" t="s">
        <v>463</v>
      </c>
      <c r="BO237" s="362" t="s">
        <v>463</v>
      </c>
    </row>
    <row r="238" spans="1:67" s="376" customFormat="1" x14ac:dyDescent="0.25">
      <c r="A238" s="376" t="str">
        <f>+B238&amp;"-"&amp;C238&amp;"-"&amp;D238&amp;"-"&amp;E238&amp;"-"&amp;F238&amp;"-"&amp;G238&amp;"-"&amp;H238&amp;"-"&amp;AV238</f>
        <v>C-2599-1000-1----10</v>
      </c>
      <c r="B238" s="377" t="str">
        <f t="shared" si="33"/>
        <v>C</v>
      </c>
      <c r="C238" s="377" t="str">
        <f t="shared" si="34"/>
        <v>2599</v>
      </c>
      <c r="D238" s="377" t="str">
        <f>+R238</f>
        <v>1000</v>
      </c>
      <c r="E238" s="377" t="str">
        <f>+T238</f>
        <v>1</v>
      </c>
      <c r="F238" s="377"/>
      <c r="G238" s="377"/>
      <c r="H238" s="377"/>
      <c r="I238" s="377"/>
      <c r="J238" s="377"/>
      <c r="K238" s="377"/>
      <c r="M238" s="390"/>
      <c r="N238" s="1232" t="s">
        <v>119</v>
      </c>
      <c r="O238" s="1233"/>
      <c r="P238" s="1232" t="s">
        <v>369</v>
      </c>
      <c r="Q238" s="1233"/>
      <c r="R238" s="1232" t="s">
        <v>356</v>
      </c>
      <c r="S238" s="1233"/>
      <c r="T238" s="1232" t="s">
        <v>311</v>
      </c>
      <c r="U238" s="1233"/>
      <c r="V238" s="1232"/>
      <c r="W238" s="1233"/>
      <c r="X238" s="1233"/>
      <c r="Y238" s="1232"/>
      <c r="Z238" s="1233"/>
      <c r="AA238" s="1233"/>
      <c r="AB238" s="1232"/>
      <c r="AC238" s="1233"/>
      <c r="AD238" s="1232"/>
      <c r="AE238" s="1233"/>
      <c r="AF238" s="1235" t="s">
        <v>208</v>
      </c>
      <c r="AG238" s="1233"/>
      <c r="AH238" s="1233"/>
      <c r="AI238" s="1233"/>
      <c r="AJ238" s="1233"/>
      <c r="AK238" s="1233"/>
      <c r="AL238" s="1233"/>
      <c r="AM238" s="1233"/>
      <c r="AN238" s="1232" t="s">
        <v>305</v>
      </c>
      <c r="AO238" s="1233"/>
      <c r="AP238" s="1233"/>
      <c r="AQ238" s="1233"/>
      <c r="AR238" s="1233"/>
      <c r="AS238" s="1232" t="s">
        <v>306</v>
      </c>
      <c r="AT238" s="1233"/>
      <c r="AU238" s="1233"/>
      <c r="AV238" s="378" t="s">
        <v>85</v>
      </c>
      <c r="AW238" s="1234" t="s">
        <v>307</v>
      </c>
      <c r="AX238" s="1233"/>
      <c r="AY238" s="1233"/>
      <c r="AZ238" s="1233"/>
      <c r="BA238" s="1233"/>
      <c r="BB238" s="1233"/>
      <c r="BC238" s="380">
        <v>0</v>
      </c>
      <c r="BD238" s="380">
        <v>0</v>
      </c>
      <c r="BE238" s="380">
        <v>0</v>
      </c>
      <c r="BF238" s="379">
        <v>10875414179</v>
      </c>
      <c r="BG238" s="380">
        <v>0</v>
      </c>
      <c r="BH238" s="380">
        <v>0</v>
      </c>
      <c r="BI238" s="380">
        <v>0</v>
      </c>
      <c r="BJ238" s="380">
        <v>0</v>
      </c>
      <c r="BK238" s="380">
        <v>0</v>
      </c>
      <c r="BL238" s="380">
        <v>0</v>
      </c>
      <c r="BM238" s="380" t="s">
        <v>463</v>
      </c>
      <c r="BN238" s="380" t="s">
        <v>463</v>
      </c>
      <c r="BO238" s="380" t="s">
        <v>463</v>
      </c>
    </row>
    <row r="239" spans="1:67" s="376" customFormat="1" x14ac:dyDescent="0.25">
      <c r="A239" s="376" t="str">
        <f>+B239&amp;"-"&amp;C239&amp;"-"&amp;D239&amp;"-"&amp;E239&amp;"-"&amp;F239&amp;"-"&amp;G239&amp;"-"&amp;H239&amp;"-"&amp;AV239</f>
        <v>C-2599-1000-1----13</v>
      </c>
      <c r="B239" s="377" t="str">
        <f t="shared" si="33"/>
        <v>C</v>
      </c>
      <c r="C239" s="377" t="str">
        <f t="shared" si="34"/>
        <v>2599</v>
      </c>
      <c r="D239" s="377" t="str">
        <f>+R239</f>
        <v>1000</v>
      </c>
      <c r="E239" s="377" t="str">
        <f>+T239</f>
        <v>1</v>
      </c>
      <c r="F239" s="377"/>
      <c r="G239" s="377"/>
      <c r="H239" s="377"/>
      <c r="I239" s="377"/>
      <c r="J239" s="377"/>
      <c r="K239" s="377"/>
      <c r="M239" s="390"/>
      <c r="N239" s="1232" t="s">
        <v>119</v>
      </c>
      <c r="O239" s="1233"/>
      <c r="P239" s="1232" t="s">
        <v>369</v>
      </c>
      <c r="Q239" s="1233"/>
      <c r="R239" s="1232" t="s">
        <v>356</v>
      </c>
      <c r="S239" s="1233"/>
      <c r="T239" s="1232" t="s">
        <v>311</v>
      </c>
      <c r="U239" s="1233"/>
      <c r="V239" s="1232"/>
      <c r="W239" s="1233"/>
      <c r="X239" s="1233"/>
      <c r="Y239" s="1232"/>
      <c r="Z239" s="1233"/>
      <c r="AA239" s="1233"/>
      <c r="AB239" s="1232"/>
      <c r="AC239" s="1233"/>
      <c r="AD239" s="1232"/>
      <c r="AE239" s="1233"/>
      <c r="AF239" s="1235" t="s">
        <v>208</v>
      </c>
      <c r="AG239" s="1233"/>
      <c r="AH239" s="1233"/>
      <c r="AI239" s="1233"/>
      <c r="AJ239" s="1233"/>
      <c r="AK239" s="1233"/>
      <c r="AL239" s="1233"/>
      <c r="AM239" s="1233"/>
      <c r="AN239" s="1232" t="s">
        <v>305</v>
      </c>
      <c r="AO239" s="1233"/>
      <c r="AP239" s="1233"/>
      <c r="AQ239" s="1233"/>
      <c r="AR239" s="1233"/>
      <c r="AS239" s="1232" t="s">
        <v>306</v>
      </c>
      <c r="AT239" s="1233"/>
      <c r="AU239" s="1233"/>
      <c r="AV239" s="378" t="s">
        <v>335</v>
      </c>
      <c r="AW239" s="1234" t="s">
        <v>353</v>
      </c>
      <c r="AX239" s="1233"/>
      <c r="AY239" s="1233"/>
      <c r="AZ239" s="1233"/>
      <c r="BA239" s="1233"/>
      <c r="BB239" s="1233"/>
      <c r="BC239" s="379">
        <v>5000000000</v>
      </c>
      <c r="BD239" s="379">
        <v>5000000000</v>
      </c>
      <c r="BE239" s="380">
        <v>0</v>
      </c>
      <c r="BF239" s="379">
        <v>4021085821</v>
      </c>
      <c r="BG239" s="379">
        <v>5000000000</v>
      </c>
      <c r="BH239" s="380">
        <v>0</v>
      </c>
      <c r="BI239" s="380">
        <v>0</v>
      </c>
      <c r="BJ239" s="379">
        <v>5000000000</v>
      </c>
      <c r="BK239" s="380">
        <v>0</v>
      </c>
      <c r="BL239" s="380">
        <v>0</v>
      </c>
      <c r="BM239" s="380" t="s">
        <v>463</v>
      </c>
      <c r="BN239" s="380" t="s">
        <v>463</v>
      </c>
      <c r="BO239" s="380" t="s">
        <v>463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 x14ac:dyDescent="0.25"/>
  <cols>
    <col min="1" max="1" width="23.28515625" style="367" customWidth="1"/>
    <col min="2" max="2" width="3.42578125" style="370" customWidth="1"/>
    <col min="3" max="4" width="5" style="370" bestFit="1" customWidth="1"/>
    <col min="5" max="5" width="2" style="370" bestFit="1" customWidth="1"/>
    <col min="6" max="11" width="3.42578125" style="370" customWidth="1"/>
    <col min="12" max="12" width="3.42578125" style="367" customWidth="1"/>
    <col min="13" max="13" width="2.7109375" style="389" customWidth="1"/>
    <col min="14" max="18" width="2.7109375" style="367" customWidth="1"/>
    <col min="19" max="19" width="2.85546875" style="367" customWidth="1"/>
    <col min="20" max="22" width="2.7109375" style="367" customWidth="1"/>
    <col min="23" max="23" width="2.42578125" style="367" customWidth="1"/>
    <col min="24" max="24" width="0.28515625" style="367" customWidth="1"/>
    <col min="25" max="25" width="1" style="367" customWidth="1"/>
    <col min="26" max="26" width="1.7109375" style="367" customWidth="1"/>
    <col min="27" max="39" width="2.7109375" style="367" customWidth="1"/>
    <col min="40" max="40" width="2.42578125" style="367" customWidth="1"/>
    <col min="41" max="41" width="0.28515625" style="367" customWidth="1"/>
    <col min="42" max="42" width="1.85546875" style="367" customWidth="1"/>
    <col min="43" max="43" width="0.7109375" style="367" customWidth="1"/>
    <col min="44" max="47" width="2.7109375" style="367" customWidth="1"/>
    <col min="48" max="48" width="3.28515625" style="367" customWidth="1"/>
    <col min="49" max="49" width="3.140625" style="367" customWidth="1"/>
    <col min="50" max="51" width="2.7109375" style="367" customWidth="1"/>
    <col min="52" max="52" width="0.85546875" style="367" customWidth="1"/>
    <col min="53" max="53" width="0.7109375" style="367" customWidth="1"/>
    <col min="54" max="54" width="1" style="367" customWidth="1"/>
    <col min="55" max="55" width="17.42578125" style="367" bestFit="1" customWidth="1"/>
    <col min="56" max="56" width="15.28515625" style="367" bestFit="1" customWidth="1"/>
    <col min="57" max="57" width="17" style="367" bestFit="1" customWidth="1"/>
    <col min="58" max="58" width="16.42578125" style="367" bestFit="1" customWidth="1"/>
    <col min="59" max="59" width="17.42578125" style="367" bestFit="1" customWidth="1"/>
    <col min="60" max="60" width="18.5703125" style="367" bestFit="1" customWidth="1"/>
    <col min="61" max="61" width="17.5703125" style="367" bestFit="1" customWidth="1"/>
    <col min="62" max="62" width="17.42578125" style="367" bestFit="1" customWidth="1"/>
    <col min="63" max="63" width="16.42578125" style="367" bestFit="1" customWidth="1"/>
    <col min="64" max="64" width="17.5703125" style="367" bestFit="1" customWidth="1"/>
    <col min="65" max="65" width="16.42578125" style="367" bestFit="1" customWidth="1"/>
    <col min="66" max="66" width="15.85546875" style="367" bestFit="1" customWidth="1"/>
    <col min="67" max="67" width="15" style="367" bestFit="1" customWidth="1"/>
    <col min="68" max="68" width="0.5703125" style="367" customWidth="1"/>
    <col min="69" max="16384" width="11.42578125" style="367"/>
  </cols>
  <sheetData>
    <row r="1" spans="1:67" ht="4.1500000000000004" customHeight="1" x14ac:dyDescent="0.25"/>
    <row r="2" spans="1:67" ht="4.1500000000000004" customHeight="1" x14ac:dyDescent="0.25">
      <c r="N2" s="1120"/>
      <c r="O2" s="1120"/>
      <c r="P2" s="1120"/>
      <c r="Q2" s="1120"/>
      <c r="R2" s="1120"/>
      <c r="S2" s="1120"/>
      <c r="T2" s="1120"/>
      <c r="U2" s="1120"/>
      <c r="V2" s="1120"/>
      <c r="W2" s="1120"/>
    </row>
    <row r="3" spans="1:67" ht="14.1" customHeight="1" x14ac:dyDescent="0.25">
      <c r="N3" s="1120"/>
      <c r="O3" s="1120"/>
      <c r="P3" s="1120"/>
      <c r="Q3" s="1120"/>
      <c r="R3" s="1120"/>
      <c r="S3" s="1120"/>
      <c r="T3" s="1120"/>
      <c r="U3" s="1120"/>
      <c r="V3" s="1120"/>
      <c r="W3" s="1120"/>
      <c r="Z3" s="1086" t="s">
        <v>448</v>
      </c>
      <c r="AA3" s="1120"/>
      <c r="AB3" s="1120"/>
      <c r="AC3" s="1120"/>
      <c r="AD3" s="1120"/>
      <c r="AE3" s="1120"/>
      <c r="AF3" s="1120"/>
      <c r="AG3" s="1120"/>
      <c r="AH3" s="1120"/>
      <c r="AI3" s="1120"/>
      <c r="AJ3" s="1120"/>
      <c r="AK3" s="1120"/>
      <c r="AL3" s="1120"/>
      <c r="AM3" s="1120"/>
      <c r="AN3" s="1120"/>
      <c r="AQ3" s="1155" t="s">
        <v>270</v>
      </c>
      <c r="AR3" s="1120"/>
      <c r="AS3" s="1120"/>
      <c r="AT3" s="1120"/>
      <c r="AU3" s="1120"/>
      <c r="AV3" s="1120"/>
      <c r="AW3" s="1120"/>
      <c r="AX3" s="1120"/>
      <c r="AY3" s="1120"/>
      <c r="AZ3" s="1120"/>
      <c r="BB3" s="1156" t="s">
        <v>450</v>
      </c>
      <c r="BC3" s="1120"/>
      <c r="BD3" s="1120"/>
      <c r="BE3" s="1120"/>
      <c r="BF3" s="1120"/>
    </row>
    <row r="4" spans="1:67" ht="7.15" customHeight="1" x14ac:dyDescent="0.25">
      <c r="N4" s="1120"/>
      <c r="O4" s="1120"/>
      <c r="P4" s="1120"/>
      <c r="Q4" s="1120"/>
      <c r="R4" s="1120"/>
      <c r="S4" s="1120"/>
      <c r="T4" s="1120"/>
      <c r="U4" s="1120"/>
      <c r="V4" s="1120"/>
      <c r="W4" s="1120"/>
      <c r="Z4" s="1120"/>
      <c r="AA4" s="1120"/>
      <c r="AB4" s="1120"/>
      <c r="AC4" s="1120"/>
      <c r="AD4" s="1120"/>
      <c r="AE4" s="1120"/>
      <c r="AF4" s="1120"/>
      <c r="AG4" s="1120"/>
      <c r="AH4" s="1120"/>
      <c r="AI4" s="1120"/>
      <c r="AJ4" s="1120"/>
      <c r="AK4" s="1120"/>
      <c r="AL4" s="1120"/>
      <c r="AM4" s="1120"/>
      <c r="AN4" s="1120"/>
    </row>
    <row r="5" spans="1:67" ht="28.35" customHeight="1" x14ac:dyDescent="0.25">
      <c r="N5" s="1120"/>
      <c r="O5" s="1120"/>
      <c r="P5" s="1120"/>
      <c r="Q5" s="1120"/>
      <c r="R5" s="1120"/>
      <c r="S5" s="1120"/>
      <c r="T5" s="1120"/>
      <c r="U5" s="1120"/>
      <c r="V5" s="1120"/>
      <c r="W5" s="1120"/>
      <c r="Z5" s="1120"/>
      <c r="AA5" s="1120"/>
      <c r="AB5" s="1120"/>
      <c r="AC5" s="1120"/>
      <c r="AD5" s="1120"/>
      <c r="AE5" s="1120"/>
      <c r="AF5" s="1120"/>
      <c r="AG5" s="1120"/>
      <c r="AH5" s="1120"/>
      <c r="AI5" s="1120"/>
      <c r="AJ5" s="1120"/>
      <c r="AK5" s="1120"/>
      <c r="AL5" s="1120"/>
      <c r="AM5" s="1120"/>
      <c r="AN5" s="1120"/>
      <c r="AQ5" s="1159" t="s">
        <v>271</v>
      </c>
      <c r="AR5" s="1120"/>
      <c r="AS5" s="1120"/>
      <c r="AT5" s="1120"/>
      <c r="AU5" s="1120"/>
      <c r="AV5" s="1120"/>
      <c r="AW5" s="1120"/>
      <c r="AX5" s="1120"/>
      <c r="AY5" s="1120"/>
      <c r="AZ5" s="1120"/>
      <c r="BB5" s="1160" t="s">
        <v>272</v>
      </c>
      <c r="BC5" s="1120"/>
      <c r="BD5" s="1120"/>
      <c r="BE5" s="1120"/>
      <c r="BF5" s="1120"/>
    </row>
    <row r="6" spans="1:67" ht="2.85" customHeight="1" x14ac:dyDescent="0.25">
      <c r="N6" s="1120"/>
      <c r="O6" s="1120"/>
      <c r="P6" s="1120"/>
      <c r="Q6" s="1120"/>
      <c r="R6" s="1120"/>
      <c r="S6" s="1120"/>
      <c r="T6" s="1120"/>
      <c r="U6" s="1120"/>
      <c r="V6" s="1120"/>
      <c r="W6" s="1120"/>
      <c r="AQ6" s="1120"/>
      <c r="AR6" s="1120"/>
      <c r="AS6" s="1120"/>
      <c r="AT6" s="1120"/>
      <c r="AU6" s="1120"/>
      <c r="AV6" s="1120"/>
      <c r="AW6" s="1120"/>
      <c r="AX6" s="1120"/>
      <c r="AY6" s="1120"/>
      <c r="AZ6" s="1120"/>
      <c r="BB6" s="1120"/>
      <c r="BC6" s="1120"/>
      <c r="BD6" s="1120"/>
      <c r="BE6" s="1120"/>
      <c r="BF6" s="1120"/>
    </row>
    <row r="7" spans="1:67" x14ac:dyDescent="0.25">
      <c r="AQ7" s="1120"/>
      <c r="AR7" s="1120"/>
      <c r="AS7" s="1120"/>
      <c r="AT7" s="1120"/>
      <c r="AU7" s="1120"/>
      <c r="AV7" s="1120"/>
      <c r="AW7" s="1120"/>
      <c r="AX7" s="1120"/>
      <c r="AY7" s="1120"/>
      <c r="AZ7" s="1120"/>
      <c r="BB7" s="1120"/>
      <c r="BC7" s="1120"/>
      <c r="BD7" s="1120"/>
      <c r="BE7" s="1120"/>
      <c r="BF7" s="1120"/>
    </row>
    <row r="8" spans="1:67" ht="7.15" customHeight="1" x14ac:dyDescent="0.25"/>
    <row r="9" spans="1:67" ht="14.1" customHeight="1" x14ac:dyDescent="0.25">
      <c r="AQ9" s="1159" t="s">
        <v>273</v>
      </c>
      <c r="AR9" s="1120"/>
      <c r="AS9" s="1120"/>
      <c r="AT9" s="1120"/>
      <c r="AU9" s="1120"/>
      <c r="AV9" s="1120"/>
      <c r="AW9" s="1120"/>
      <c r="AX9" s="1120"/>
      <c r="AY9" s="1120"/>
      <c r="AZ9" s="1120"/>
      <c r="BB9" s="1160" t="s">
        <v>451</v>
      </c>
      <c r="BC9" s="1120"/>
      <c r="BD9" s="1120"/>
      <c r="BE9" s="1120"/>
      <c r="BF9" s="1120"/>
    </row>
    <row r="10" spans="1:67" ht="0" hidden="1" customHeight="1" x14ac:dyDescent="0.25"/>
    <row r="11" spans="1:67" ht="19.899999999999999" customHeight="1" x14ac:dyDescent="0.25"/>
    <row r="12" spans="1:67" ht="0" hidden="1" customHeight="1" x14ac:dyDescent="0.25"/>
    <row r="13" spans="1:67" ht="8.65" customHeight="1" x14ac:dyDescent="0.25"/>
    <row r="14" spans="1:67" x14ac:dyDescent="0.25">
      <c r="N14" s="1163" t="s">
        <v>274</v>
      </c>
      <c r="O14" s="1150"/>
      <c r="P14" s="1150"/>
      <c r="Q14" s="1150"/>
      <c r="R14" s="1151"/>
      <c r="S14" s="1164" t="s">
        <v>449</v>
      </c>
      <c r="T14" s="1150"/>
      <c r="U14" s="1151"/>
      <c r="V14" s="1163" t="s">
        <v>275</v>
      </c>
      <c r="W14" s="1150"/>
      <c r="X14" s="1150"/>
      <c r="Y14" s="1150"/>
      <c r="Z14" s="1150"/>
      <c r="AA14" s="1150"/>
      <c r="AB14" s="1150"/>
      <c r="AC14" s="1151"/>
      <c r="AD14" s="1165" t="s">
        <v>276</v>
      </c>
      <c r="AE14" s="1150"/>
      <c r="AF14" s="1150"/>
      <c r="AG14" s="1150"/>
      <c r="AH14" s="1150"/>
      <c r="AI14" s="1150"/>
      <c r="AJ14" s="1151"/>
      <c r="AK14" s="1163" t="s">
        <v>277</v>
      </c>
      <c r="AL14" s="1150"/>
      <c r="AM14" s="1150"/>
      <c r="AN14" s="1150"/>
      <c r="AO14" s="1150"/>
      <c r="AP14" s="1150"/>
      <c r="AQ14" s="1151"/>
      <c r="AR14" s="1165" t="s">
        <v>452</v>
      </c>
      <c r="AS14" s="1150"/>
      <c r="AT14" s="1150"/>
      <c r="AU14" s="1150"/>
      <c r="AV14" s="1150"/>
      <c r="AW14" s="1151"/>
      <c r="AX14" s="366" t="s">
        <v>268</v>
      </c>
      <c r="AY14" s="366" t="s">
        <v>268</v>
      </c>
      <c r="AZ14" s="1119" t="s">
        <v>268</v>
      </c>
      <c r="BA14" s="1120"/>
      <c r="BB14" s="1120"/>
      <c r="BC14" s="409">
        <f>+BC21+BC58+BC128+BC129+BC130+BC150+BC151+BC152</f>
        <v>473404362489</v>
      </c>
      <c r="BD14" s="409">
        <f t="shared" ref="BD14:BO14" si="0">+BD21+BD58+BD128+BD129+BD130+BD150+BD151+BD152</f>
        <v>2579096862</v>
      </c>
      <c r="BE14" s="409">
        <f t="shared" si="0"/>
        <v>52830449686.440002</v>
      </c>
      <c r="BF14" s="409">
        <f t="shared" si="0"/>
        <v>-565000000</v>
      </c>
      <c r="BG14" s="409">
        <f t="shared" si="0"/>
        <v>22908306472.77</v>
      </c>
      <c r="BH14" s="409">
        <f t="shared" si="0"/>
        <v>-20329209610.77</v>
      </c>
      <c r="BI14" s="409">
        <f t="shared" si="0"/>
        <v>34067036410.43</v>
      </c>
      <c r="BJ14" s="409">
        <f t="shared" si="0"/>
        <v>-11158729937.66</v>
      </c>
      <c r="BK14" s="409">
        <f t="shared" si="0"/>
        <v>34116613033.43</v>
      </c>
      <c r="BL14" s="409">
        <f t="shared" si="0"/>
        <v>-49576623</v>
      </c>
      <c r="BM14" s="409">
        <f t="shared" si="0"/>
        <v>30780978987.43</v>
      </c>
      <c r="BN14" s="409">
        <f t="shared" si="0"/>
        <v>3335634046</v>
      </c>
      <c r="BO14" s="409">
        <f t="shared" si="0"/>
        <v>79139283</v>
      </c>
    </row>
    <row r="15" spans="1:67" x14ac:dyDescent="0.25">
      <c r="N15" s="1161" t="s">
        <v>278</v>
      </c>
      <c r="O15" s="1150"/>
      <c r="P15" s="1150"/>
      <c r="Q15" s="1150"/>
      <c r="R15" s="1150"/>
      <c r="S15" s="1151"/>
      <c r="T15" s="1162" t="s">
        <v>272</v>
      </c>
      <c r="U15" s="1150"/>
      <c r="V15" s="1150"/>
      <c r="W15" s="1150"/>
      <c r="X15" s="1150"/>
      <c r="Y15" s="1150"/>
      <c r="Z15" s="1150"/>
      <c r="AA15" s="1150"/>
      <c r="AB15" s="1150"/>
      <c r="AC15" s="1150"/>
      <c r="AD15" s="1150"/>
      <c r="AE15" s="1150"/>
      <c r="AF15" s="1150"/>
      <c r="AG15" s="1150"/>
      <c r="AH15" s="1150"/>
      <c r="AI15" s="1150"/>
      <c r="AJ15" s="1150"/>
      <c r="AK15" s="1150"/>
      <c r="AL15" s="1150"/>
      <c r="AM15" s="1150"/>
      <c r="AN15" s="1150"/>
      <c r="AO15" s="1150"/>
      <c r="AP15" s="1150"/>
      <c r="AQ15" s="1150"/>
      <c r="AR15" s="1150"/>
      <c r="AS15" s="1150"/>
      <c r="AT15" s="1151"/>
      <c r="AU15" s="369" t="s">
        <v>268</v>
      </c>
      <c r="AV15" s="369" t="s">
        <v>268</v>
      </c>
      <c r="AW15" s="369" t="s">
        <v>268</v>
      </c>
      <c r="AX15" s="369" t="s">
        <v>268</v>
      </c>
      <c r="AY15" s="369" t="s">
        <v>268</v>
      </c>
      <c r="AZ15" s="1121" t="s">
        <v>268</v>
      </c>
      <c r="BA15" s="1245"/>
      <c r="BB15" s="1245"/>
      <c r="BC15" s="366" t="s">
        <v>268</v>
      </c>
      <c r="BD15" s="366" t="s">
        <v>268</v>
      </c>
      <c r="BE15" s="366" t="s">
        <v>268</v>
      </c>
      <c r="BF15" s="366" t="s">
        <v>268</v>
      </c>
      <c r="BG15" s="366" t="s">
        <v>268</v>
      </c>
      <c r="BH15" s="366" t="s">
        <v>268</v>
      </c>
      <c r="BI15" s="366" t="s">
        <v>268</v>
      </c>
      <c r="BJ15" s="366" t="s">
        <v>268</v>
      </c>
      <c r="BK15" s="366" t="s">
        <v>268</v>
      </c>
      <c r="BL15" s="366" t="s">
        <v>268</v>
      </c>
      <c r="BM15" s="366" t="s">
        <v>268</v>
      </c>
      <c r="BN15" s="366" t="s">
        <v>268</v>
      </c>
      <c r="BO15" s="366" t="s">
        <v>268</v>
      </c>
    </row>
    <row r="16" spans="1:67" s="374" customFormat="1" ht="15" customHeight="1" x14ac:dyDescent="0.25">
      <c r="A16" s="367">
        <v>1</v>
      </c>
      <c r="B16" s="370">
        <f>+A16+1</f>
        <v>2</v>
      </c>
      <c r="C16" s="370">
        <f t="shared" ref="C16:BN16" si="1">+B16+1</f>
        <v>3</v>
      </c>
      <c r="D16" s="370">
        <f t="shared" si="1"/>
        <v>4</v>
      </c>
      <c r="E16" s="370">
        <f t="shared" si="1"/>
        <v>5</v>
      </c>
      <c r="F16" s="370">
        <f t="shared" si="1"/>
        <v>6</v>
      </c>
      <c r="G16" s="370">
        <f t="shared" si="1"/>
        <v>7</v>
      </c>
      <c r="H16" s="370">
        <f t="shared" si="1"/>
        <v>8</v>
      </c>
      <c r="I16" s="370">
        <f t="shared" si="1"/>
        <v>9</v>
      </c>
      <c r="J16" s="370">
        <f t="shared" si="1"/>
        <v>10</v>
      </c>
      <c r="K16" s="370">
        <f t="shared" si="1"/>
        <v>11</v>
      </c>
      <c r="L16" s="370">
        <f t="shared" si="1"/>
        <v>12</v>
      </c>
      <c r="M16" s="370">
        <f t="shared" si="1"/>
        <v>13</v>
      </c>
      <c r="N16" s="370">
        <f t="shared" si="1"/>
        <v>14</v>
      </c>
      <c r="O16" s="370">
        <f t="shared" si="1"/>
        <v>15</v>
      </c>
      <c r="P16" s="370">
        <f t="shared" si="1"/>
        <v>16</v>
      </c>
      <c r="Q16" s="370">
        <f t="shared" si="1"/>
        <v>17</v>
      </c>
      <c r="R16" s="370">
        <f t="shared" si="1"/>
        <v>18</v>
      </c>
      <c r="S16" s="370">
        <f t="shared" si="1"/>
        <v>19</v>
      </c>
      <c r="T16" s="370">
        <f t="shared" si="1"/>
        <v>20</v>
      </c>
      <c r="U16" s="370">
        <f t="shared" si="1"/>
        <v>21</v>
      </c>
      <c r="V16" s="370">
        <f t="shared" si="1"/>
        <v>22</v>
      </c>
      <c r="W16" s="370">
        <f t="shared" si="1"/>
        <v>23</v>
      </c>
      <c r="X16" s="370">
        <f t="shared" si="1"/>
        <v>24</v>
      </c>
      <c r="Y16" s="370">
        <f t="shared" si="1"/>
        <v>25</v>
      </c>
      <c r="Z16" s="370">
        <f t="shared" si="1"/>
        <v>26</v>
      </c>
      <c r="AA16" s="370">
        <f t="shared" si="1"/>
        <v>27</v>
      </c>
      <c r="AB16" s="370">
        <f t="shared" si="1"/>
        <v>28</v>
      </c>
      <c r="AC16" s="370">
        <f t="shared" si="1"/>
        <v>29</v>
      </c>
      <c r="AD16" s="370">
        <f t="shared" si="1"/>
        <v>30</v>
      </c>
      <c r="AE16" s="370">
        <f t="shared" si="1"/>
        <v>31</v>
      </c>
      <c r="AF16" s="370">
        <f t="shared" si="1"/>
        <v>32</v>
      </c>
      <c r="AG16" s="370">
        <f t="shared" si="1"/>
        <v>33</v>
      </c>
      <c r="AH16" s="370">
        <f t="shared" si="1"/>
        <v>34</v>
      </c>
      <c r="AI16" s="370">
        <f t="shared" si="1"/>
        <v>35</v>
      </c>
      <c r="AJ16" s="370">
        <f t="shared" si="1"/>
        <v>36</v>
      </c>
      <c r="AK16" s="370">
        <f t="shared" si="1"/>
        <v>37</v>
      </c>
      <c r="AL16" s="370">
        <f t="shared" si="1"/>
        <v>38</v>
      </c>
      <c r="AM16" s="370">
        <f t="shared" si="1"/>
        <v>39</v>
      </c>
      <c r="AN16" s="370">
        <f t="shared" si="1"/>
        <v>40</v>
      </c>
      <c r="AO16" s="370">
        <f t="shared" si="1"/>
        <v>41</v>
      </c>
      <c r="AP16" s="370">
        <f t="shared" si="1"/>
        <v>42</v>
      </c>
      <c r="AQ16" s="370">
        <f t="shared" si="1"/>
        <v>43</v>
      </c>
      <c r="AR16" s="370">
        <f t="shared" si="1"/>
        <v>44</v>
      </c>
      <c r="AS16" s="370">
        <f t="shared" si="1"/>
        <v>45</v>
      </c>
      <c r="AT16" s="370">
        <f t="shared" si="1"/>
        <v>46</v>
      </c>
      <c r="AU16" s="370">
        <f t="shared" si="1"/>
        <v>47</v>
      </c>
      <c r="AV16" s="370">
        <f t="shared" si="1"/>
        <v>48</v>
      </c>
      <c r="AW16" s="370">
        <f t="shared" si="1"/>
        <v>49</v>
      </c>
      <c r="AX16" s="370">
        <f t="shared" si="1"/>
        <v>50</v>
      </c>
      <c r="AY16" s="370">
        <f t="shared" si="1"/>
        <v>51</v>
      </c>
      <c r="AZ16" s="370">
        <f t="shared" si="1"/>
        <v>52</v>
      </c>
      <c r="BA16" s="370">
        <f t="shared" si="1"/>
        <v>53</v>
      </c>
      <c r="BB16" s="370">
        <f t="shared" si="1"/>
        <v>54</v>
      </c>
      <c r="BC16" s="370">
        <f t="shared" si="1"/>
        <v>55</v>
      </c>
      <c r="BD16" s="370">
        <f t="shared" si="1"/>
        <v>56</v>
      </c>
      <c r="BE16" s="370">
        <f t="shared" si="1"/>
        <v>57</v>
      </c>
      <c r="BF16" s="370">
        <f t="shared" si="1"/>
        <v>58</v>
      </c>
      <c r="BG16" s="370">
        <f t="shared" si="1"/>
        <v>59</v>
      </c>
      <c r="BH16" s="370">
        <f t="shared" si="1"/>
        <v>60</v>
      </c>
      <c r="BI16" s="370">
        <f t="shared" si="1"/>
        <v>61</v>
      </c>
      <c r="BJ16" s="370">
        <f t="shared" si="1"/>
        <v>62</v>
      </c>
      <c r="BK16" s="370">
        <f t="shared" si="1"/>
        <v>63</v>
      </c>
      <c r="BL16" s="370">
        <f t="shared" si="1"/>
        <v>64</v>
      </c>
      <c r="BM16" s="370">
        <f t="shared" si="1"/>
        <v>65</v>
      </c>
      <c r="BN16" s="370">
        <f t="shared" si="1"/>
        <v>66</v>
      </c>
      <c r="BO16" s="370">
        <f>+BN16+1</f>
        <v>67</v>
      </c>
    </row>
    <row r="17" spans="1:67" ht="42" customHeight="1" x14ac:dyDescent="0.25">
      <c r="A17" s="396" t="s">
        <v>457</v>
      </c>
      <c r="B17" s="394"/>
      <c r="N17" s="1149" t="s">
        <v>279</v>
      </c>
      <c r="O17" s="1151"/>
      <c r="P17" s="1148" t="s">
        <v>280</v>
      </c>
      <c r="Q17" s="1151"/>
      <c r="R17" s="1149" t="s">
        <v>281</v>
      </c>
      <c r="S17" s="1151"/>
      <c r="T17" s="1149" t="s">
        <v>282</v>
      </c>
      <c r="U17" s="1151"/>
      <c r="V17" s="1149" t="s">
        <v>283</v>
      </c>
      <c r="W17" s="1150"/>
      <c r="X17" s="1151"/>
      <c r="Y17" s="1149" t="s">
        <v>284</v>
      </c>
      <c r="Z17" s="1150"/>
      <c r="AA17" s="1151"/>
      <c r="AB17" s="1149" t="s">
        <v>285</v>
      </c>
      <c r="AC17" s="1151"/>
      <c r="AD17" s="1149" t="s">
        <v>286</v>
      </c>
      <c r="AE17" s="1151"/>
      <c r="AF17" s="1149" t="s">
        <v>287</v>
      </c>
      <c r="AG17" s="1150"/>
      <c r="AH17" s="1150"/>
      <c r="AI17" s="1150"/>
      <c r="AJ17" s="1150"/>
      <c r="AK17" s="1150"/>
      <c r="AL17" s="1150"/>
      <c r="AM17" s="1151"/>
      <c r="AN17" s="1149" t="s">
        <v>288</v>
      </c>
      <c r="AO17" s="1150"/>
      <c r="AP17" s="1150"/>
      <c r="AQ17" s="1150"/>
      <c r="AR17" s="1151"/>
      <c r="AS17" s="1149" t="s">
        <v>289</v>
      </c>
      <c r="AT17" s="1150"/>
      <c r="AU17" s="1151"/>
      <c r="AV17" s="368" t="s">
        <v>290</v>
      </c>
      <c r="AW17" s="1149" t="s">
        <v>291</v>
      </c>
      <c r="AX17" s="1150"/>
      <c r="AY17" s="1150"/>
      <c r="AZ17" s="1150"/>
      <c r="BA17" s="1150"/>
      <c r="BB17" s="1151"/>
      <c r="BC17" s="368" t="s">
        <v>292</v>
      </c>
      <c r="BD17" s="368" t="s">
        <v>293</v>
      </c>
      <c r="BE17" s="368" t="s">
        <v>294</v>
      </c>
      <c r="BF17" s="368" t="s">
        <v>295</v>
      </c>
      <c r="BG17" s="368" t="s">
        <v>296</v>
      </c>
      <c r="BH17" s="368" t="s">
        <v>297</v>
      </c>
      <c r="BI17" s="368" t="s">
        <v>298</v>
      </c>
      <c r="BJ17" s="368" t="s">
        <v>299</v>
      </c>
      <c r="BK17" s="368" t="s">
        <v>300</v>
      </c>
      <c r="BL17" s="368" t="s">
        <v>301</v>
      </c>
      <c r="BM17" s="368" t="s">
        <v>302</v>
      </c>
      <c r="BN17" s="368" t="s">
        <v>303</v>
      </c>
      <c r="BO17" s="368" t="s">
        <v>304</v>
      </c>
    </row>
    <row r="18" spans="1:67" ht="15.6" customHeight="1" x14ac:dyDescent="0.25">
      <c r="N18" s="1089" t="s">
        <v>34</v>
      </c>
      <c r="O18" s="1120"/>
      <c r="P18" s="1089"/>
      <c r="Q18" s="1120"/>
      <c r="R18" s="1089"/>
      <c r="S18" s="1120"/>
      <c r="T18" s="1089"/>
      <c r="U18" s="1120"/>
      <c r="V18" s="1243"/>
      <c r="W18" s="1244"/>
      <c r="X18" s="1244"/>
      <c r="Y18" s="1243"/>
      <c r="Z18" s="1244"/>
      <c r="AA18" s="1244"/>
      <c r="AB18" s="1089"/>
      <c r="AC18" s="1120"/>
      <c r="AD18" s="1089"/>
      <c r="AE18" s="1120"/>
      <c r="AF18" s="1096" t="s">
        <v>24</v>
      </c>
      <c r="AG18" s="1120"/>
      <c r="AH18" s="1120"/>
      <c r="AI18" s="1120"/>
      <c r="AJ18" s="1120"/>
      <c r="AK18" s="1120"/>
      <c r="AL18" s="1120"/>
      <c r="AM18" s="1120"/>
      <c r="AN18" s="1089" t="s">
        <v>305</v>
      </c>
      <c r="AO18" s="1120"/>
      <c r="AP18" s="1120"/>
      <c r="AQ18" s="1120"/>
      <c r="AR18" s="1120"/>
      <c r="AS18" s="1089" t="s">
        <v>306</v>
      </c>
      <c r="AT18" s="1120"/>
      <c r="AU18" s="1120"/>
      <c r="AV18" s="360" t="s">
        <v>85</v>
      </c>
      <c r="AW18" s="1090" t="s">
        <v>307</v>
      </c>
      <c r="AX18" s="1120"/>
      <c r="AY18" s="1120"/>
      <c r="AZ18" s="1120"/>
      <c r="BA18" s="1120"/>
      <c r="BB18" s="1120"/>
      <c r="BC18" s="361">
        <v>365435716667</v>
      </c>
      <c r="BD18" s="361">
        <v>513851917</v>
      </c>
      <c r="BE18" s="361">
        <v>1209214714.4400001</v>
      </c>
      <c r="BF18" s="361">
        <v>-565000000</v>
      </c>
      <c r="BG18" s="361">
        <v>21679503276.77</v>
      </c>
      <c r="BH18" s="361">
        <v>-21165651359.77</v>
      </c>
      <c r="BI18" s="361">
        <v>32793083596.43</v>
      </c>
      <c r="BJ18" s="361">
        <v>-11113580319.66</v>
      </c>
      <c r="BK18" s="361">
        <v>32804087393.43</v>
      </c>
      <c r="BL18" s="361">
        <v>-11003797</v>
      </c>
      <c r="BM18" s="361">
        <v>29473424347.43</v>
      </c>
      <c r="BN18" s="361">
        <v>3330663046</v>
      </c>
      <c r="BO18" s="361">
        <v>78917023</v>
      </c>
    </row>
    <row r="19" spans="1:67" x14ac:dyDescent="0.25">
      <c r="N19" s="1089" t="s">
        <v>34</v>
      </c>
      <c r="O19" s="1120"/>
      <c r="P19" s="1089"/>
      <c r="Q19" s="1120"/>
      <c r="R19" s="1089"/>
      <c r="S19" s="1120"/>
      <c r="T19" s="1089"/>
      <c r="U19" s="1120"/>
      <c r="V19" s="1089"/>
      <c r="W19" s="1120"/>
      <c r="X19" s="1120"/>
      <c r="Y19" s="1089"/>
      <c r="Z19" s="1120"/>
      <c r="AA19" s="1120"/>
      <c r="AB19" s="1089"/>
      <c r="AC19" s="1120"/>
      <c r="AD19" s="1089"/>
      <c r="AE19" s="1120"/>
      <c r="AF19" s="1096" t="s">
        <v>24</v>
      </c>
      <c r="AG19" s="1120"/>
      <c r="AH19" s="1120"/>
      <c r="AI19" s="1120"/>
      <c r="AJ19" s="1120"/>
      <c r="AK19" s="1120"/>
      <c r="AL19" s="1120"/>
      <c r="AM19" s="1120"/>
      <c r="AN19" s="1089" t="s">
        <v>305</v>
      </c>
      <c r="AO19" s="1120"/>
      <c r="AP19" s="1120"/>
      <c r="AQ19" s="1120"/>
      <c r="AR19" s="1120"/>
      <c r="AS19" s="1089" t="s">
        <v>308</v>
      </c>
      <c r="AT19" s="1120"/>
      <c r="AU19" s="1120"/>
      <c r="AV19" s="360" t="s">
        <v>100</v>
      </c>
      <c r="AW19" s="1090" t="s">
        <v>309</v>
      </c>
      <c r="AX19" s="1120"/>
      <c r="AY19" s="1120"/>
      <c r="AZ19" s="1120"/>
      <c r="BA19" s="1120"/>
      <c r="BB19" s="1120"/>
      <c r="BC19" s="361">
        <v>519000000</v>
      </c>
      <c r="BD19" s="362">
        <v>0</v>
      </c>
      <c r="BE19" s="361">
        <v>519000000</v>
      </c>
      <c r="BF19" s="362">
        <v>0</v>
      </c>
      <c r="BG19" s="362">
        <v>0</v>
      </c>
      <c r="BH19" s="362">
        <v>0</v>
      </c>
      <c r="BI19" s="362">
        <v>0</v>
      </c>
      <c r="BJ19" s="362">
        <v>0</v>
      </c>
      <c r="BK19" s="362">
        <v>0</v>
      </c>
      <c r="BL19" s="362">
        <v>0</v>
      </c>
      <c r="BM19" s="362">
        <v>0</v>
      </c>
      <c r="BN19" s="362">
        <v>0</v>
      </c>
      <c r="BO19" s="362">
        <v>0</v>
      </c>
    </row>
    <row r="20" spans="1:67" ht="14.45" customHeight="1" x14ac:dyDescent="0.25">
      <c r="N20" s="1089" t="s">
        <v>34</v>
      </c>
      <c r="O20" s="1120"/>
      <c r="P20" s="1089"/>
      <c r="Q20" s="1120"/>
      <c r="R20" s="1089"/>
      <c r="S20" s="1120"/>
      <c r="T20" s="1089"/>
      <c r="U20" s="1120"/>
      <c r="V20" s="1089"/>
      <c r="W20" s="1120"/>
      <c r="X20" s="1120"/>
      <c r="Y20" s="1089"/>
      <c r="Z20" s="1120"/>
      <c r="AA20" s="1120"/>
      <c r="AB20" s="1089"/>
      <c r="AC20" s="1120"/>
      <c r="AD20" s="1089"/>
      <c r="AE20" s="1120"/>
      <c r="AF20" s="1096" t="s">
        <v>24</v>
      </c>
      <c r="AG20" s="1120"/>
      <c r="AH20" s="1120"/>
      <c r="AI20" s="1120"/>
      <c r="AJ20" s="1120"/>
      <c r="AK20" s="1120"/>
      <c r="AL20" s="1120"/>
      <c r="AM20" s="1120"/>
      <c r="AN20" s="1089" t="s">
        <v>305</v>
      </c>
      <c r="AO20" s="1120"/>
      <c r="AP20" s="1120"/>
      <c r="AQ20" s="1120"/>
      <c r="AR20" s="1120"/>
      <c r="AS20" s="1089" t="s">
        <v>308</v>
      </c>
      <c r="AT20" s="1120"/>
      <c r="AU20" s="1120"/>
      <c r="AV20" s="360" t="s">
        <v>43</v>
      </c>
      <c r="AW20" s="1090" t="s">
        <v>310</v>
      </c>
      <c r="AX20" s="1120"/>
      <c r="AY20" s="1120"/>
      <c r="AZ20" s="1120"/>
      <c r="BA20" s="1120"/>
      <c r="BB20" s="1120"/>
      <c r="BC20" s="361">
        <v>66513900000</v>
      </c>
      <c r="BD20" s="361">
        <v>1564844945</v>
      </c>
      <c r="BE20" s="361">
        <v>46452914074</v>
      </c>
      <c r="BF20" s="362">
        <v>0</v>
      </c>
      <c r="BG20" s="361">
        <v>573471557</v>
      </c>
      <c r="BH20" s="361">
        <v>991373388</v>
      </c>
      <c r="BI20" s="361">
        <v>154925237</v>
      </c>
      <c r="BJ20" s="361">
        <v>418546320</v>
      </c>
      <c r="BK20" s="361">
        <v>262094813</v>
      </c>
      <c r="BL20" s="361">
        <v>-107169576</v>
      </c>
      <c r="BM20" s="361">
        <v>262094813</v>
      </c>
      <c r="BN20" s="362">
        <v>0</v>
      </c>
      <c r="BO20" s="362">
        <v>0</v>
      </c>
    </row>
    <row r="21" spans="1:67" x14ac:dyDescent="0.25">
      <c r="N21" s="1089" t="s">
        <v>34</v>
      </c>
      <c r="O21" s="1120"/>
      <c r="P21" s="1089" t="s">
        <v>311</v>
      </c>
      <c r="Q21" s="1120"/>
      <c r="R21" s="1089"/>
      <c r="S21" s="1120"/>
      <c r="T21" s="1089"/>
      <c r="U21" s="1120"/>
      <c r="V21" s="1089"/>
      <c r="W21" s="1120"/>
      <c r="X21" s="1120"/>
      <c r="Y21" s="1089"/>
      <c r="Z21" s="1120"/>
      <c r="AA21" s="1120"/>
      <c r="AB21" s="1089"/>
      <c r="AC21" s="1120"/>
      <c r="AD21" s="1089"/>
      <c r="AE21" s="1120"/>
      <c r="AF21" s="1096" t="s">
        <v>23</v>
      </c>
      <c r="AG21" s="1120"/>
      <c r="AH21" s="1120"/>
      <c r="AI21" s="1120"/>
      <c r="AJ21" s="1120"/>
      <c r="AK21" s="1120"/>
      <c r="AL21" s="1120"/>
      <c r="AM21" s="1120"/>
      <c r="AN21" s="1089" t="s">
        <v>305</v>
      </c>
      <c r="AO21" s="1120"/>
      <c r="AP21" s="1120"/>
      <c r="AQ21" s="1120"/>
      <c r="AR21" s="1120"/>
      <c r="AS21" s="1089" t="s">
        <v>306</v>
      </c>
      <c r="AT21" s="1120"/>
      <c r="AU21" s="1120"/>
      <c r="AV21" s="360" t="s">
        <v>85</v>
      </c>
      <c r="AW21" s="1090" t="s">
        <v>307</v>
      </c>
      <c r="AX21" s="1120"/>
      <c r="AY21" s="1120"/>
      <c r="AZ21" s="1120"/>
      <c r="BA21" s="1120"/>
      <c r="BB21" s="1120"/>
      <c r="BC21" s="361">
        <v>151005016667</v>
      </c>
      <c r="BD21" s="362">
        <v>0</v>
      </c>
      <c r="BE21" s="361">
        <v>70997571</v>
      </c>
      <c r="BF21" s="362">
        <v>0</v>
      </c>
      <c r="BG21" s="361">
        <v>16309758997</v>
      </c>
      <c r="BH21" s="361">
        <v>-16309758997</v>
      </c>
      <c r="BI21" s="361">
        <v>16492712046</v>
      </c>
      <c r="BJ21" s="361">
        <v>-182953049</v>
      </c>
      <c r="BK21" s="361">
        <v>16512471340</v>
      </c>
      <c r="BL21" s="361">
        <v>-19759294</v>
      </c>
      <c r="BM21" s="361">
        <v>13198406249</v>
      </c>
      <c r="BN21" s="361">
        <v>3314065091</v>
      </c>
      <c r="BO21" s="361">
        <v>75976089</v>
      </c>
    </row>
    <row r="22" spans="1:67" x14ac:dyDescent="0.25">
      <c r="N22" s="1089" t="s">
        <v>34</v>
      </c>
      <c r="O22" s="1120"/>
      <c r="P22" s="1089" t="s">
        <v>311</v>
      </c>
      <c r="Q22" s="1120"/>
      <c r="R22" s="1089" t="s">
        <v>312</v>
      </c>
      <c r="S22" s="1120"/>
      <c r="T22" s="1089"/>
      <c r="U22" s="1120"/>
      <c r="V22" s="1089"/>
      <c r="W22" s="1120"/>
      <c r="X22" s="1120"/>
      <c r="Y22" s="1089"/>
      <c r="Z22" s="1120"/>
      <c r="AA22" s="1120"/>
      <c r="AB22" s="1089"/>
      <c r="AC22" s="1120"/>
      <c r="AD22" s="1089"/>
      <c r="AE22" s="1120"/>
      <c r="AF22" s="1096" t="s">
        <v>23</v>
      </c>
      <c r="AG22" s="1120"/>
      <c r="AH22" s="1120"/>
      <c r="AI22" s="1120"/>
      <c r="AJ22" s="1120"/>
      <c r="AK22" s="1120"/>
      <c r="AL22" s="1120"/>
      <c r="AM22" s="1120"/>
      <c r="AN22" s="1089" t="s">
        <v>305</v>
      </c>
      <c r="AO22" s="1120"/>
      <c r="AP22" s="1120"/>
      <c r="AQ22" s="1120"/>
      <c r="AR22" s="1120"/>
      <c r="AS22" s="1089" t="s">
        <v>306</v>
      </c>
      <c r="AT22" s="1120"/>
      <c r="AU22" s="1120"/>
      <c r="AV22" s="360" t="s">
        <v>85</v>
      </c>
      <c r="AW22" s="1090" t="s">
        <v>307</v>
      </c>
      <c r="AX22" s="1120"/>
      <c r="AY22" s="1120"/>
      <c r="AZ22" s="1120"/>
      <c r="BA22" s="1120"/>
      <c r="BB22" s="1120"/>
      <c r="BC22" s="361">
        <v>151005016667</v>
      </c>
      <c r="BD22" s="362">
        <v>0</v>
      </c>
      <c r="BE22" s="361">
        <v>70997571</v>
      </c>
      <c r="BF22" s="362">
        <v>0</v>
      </c>
      <c r="BG22" s="361">
        <v>16309758997</v>
      </c>
      <c r="BH22" s="361">
        <v>-16309758997</v>
      </c>
      <c r="BI22" s="361">
        <v>16492712046</v>
      </c>
      <c r="BJ22" s="361">
        <v>-182953049</v>
      </c>
      <c r="BK22" s="361">
        <v>16512471340</v>
      </c>
      <c r="BL22" s="361">
        <v>-19759294</v>
      </c>
      <c r="BM22" s="361">
        <v>13198406249</v>
      </c>
      <c r="BN22" s="361">
        <v>3314065091</v>
      </c>
      <c r="BO22" s="361">
        <v>75976089</v>
      </c>
    </row>
    <row r="23" spans="1:67" x14ac:dyDescent="0.25">
      <c r="N23" s="1089" t="s">
        <v>34</v>
      </c>
      <c r="O23" s="1120"/>
      <c r="P23" s="1089" t="s">
        <v>311</v>
      </c>
      <c r="Q23" s="1120"/>
      <c r="R23" s="1089" t="s">
        <v>312</v>
      </c>
      <c r="S23" s="1120"/>
      <c r="T23" s="1089" t="s">
        <v>311</v>
      </c>
      <c r="U23" s="1120"/>
      <c r="V23" s="1089"/>
      <c r="W23" s="1120"/>
      <c r="X23" s="1120"/>
      <c r="Y23" s="1089"/>
      <c r="Z23" s="1120"/>
      <c r="AA23" s="1120"/>
      <c r="AB23" s="1089"/>
      <c r="AC23" s="1120"/>
      <c r="AD23" s="1089"/>
      <c r="AE23" s="1120"/>
      <c r="AF23" s="1096" t="s">
        <v>313</v>
      </c>
      <c r="AG23" s="1120"/>
      <c r="AH23" s="1120"/>
      <c r="AI23" s="1120"/>
      <c r="AJ23" s="1120"/>
      <c r="AK23" s="1120"/>
      <c r="AL23" s="1120"/>
      <c r="AM23" s="1120"/>
      <c r="AN23" s="1089" t="s">
        <v>305</v>
      </c>
      <c r="AO23" s="1120"/>
      <c r="AP23" s="1120"/>
      <c r="AQ23" s="1120"/>
      <c r="AR23" s="1120"/>
      <c r="AS23" s="1089" t="s">
        <v>306</v>
      </c>
      <c r="AT23" s="1120"/>
      <c r="AU23" s="1120"/>
      <c r="AV23" s="360" t="s">
        <v>85</v>
      </c>
      <c r="AW23" s="1090" t="s">
        <v>307</v>
      </c>
      <c r="AX23" s="1120"/>
      <c r="AY23" s="1120"/>
      <c r="AZ23" s="1120"/>
      <c r="BA23" s="1120"/>
      <c r="BB23" s="1120"/>
      <c r="BC23" s="361">
        <v>113327000000</v>
      </c>
      <c r="BD23" s="362">
        <v>0</v>
      </c>
      <c r="BE23" s="362">
        <v>0</v>
      </c>
      <c r="BF23" s="362">
        <v>0</v>
      </c>
      <c r="BG23" s="361">
        <v>12992056181</v>
      </c>
      <c r="BH23" s="361">
        <v>-12992056181</v>
      </c>
      <c r="BI23" s="361">
        <v>12991980920</v>
      </c>
      <c r="BJ23" s="361">
        <v>75261</v>
      </c>
      <c r="BK23" s="361">
        <v>12991980920</v>
      </c>
      <c r="BL23" s="362">
        <v>0</v>
      </c>
      <c r="BM23" s="361">
        <v>12991980920</v>
      </c>
      <c r="BN23" s="362">
        <v>0</v>
      </c>
      <c r="BO23" s="361">
        <v>48806235</v>
      </c>
    </row>
    <row r="24" spans="1:67" x14ac:dyDescent="0.25">
      <c r="N24" s="1089" t="s">
        <v>34</v>
      </c>
      <c r="O24" s="1120"/>
      <c r="P24" s="1089" t="s">
        <v>311</v>
      </c>
      <c r="Q24" s="1120"/>
      <c r="R24" s="1089" t="s">
        <v>312</v>
      </c>
      <c r="S24" s="1120"/>
      <c r="T24" s="1089" t="s">
        <v>311</v>
      </c>
      <c r="U24" s="1120"/>
      <c r="V24" s="1089" t="s">
        <v>311</v>
      </c>
      <c r="W24" s="1120"/>
      <c r="X24" s="1120"/>
      <c r="Y24" s="1089"/>
      <c r="Z24" s="1120"/>
      <c r="AA24" s="1120"/>
      <c r="AB24" s="1089"/>
      <c r="AC24" s="1120"/>
      <c r="AD24" s="1089"/>
      <c r="AE24" s="1120"/>
      <c r="AF24" s="1096" t="s">
        <v>218</v>
      </c>
      <c r="AG24" s="1120"/>
      <c r="AH24" s="1120"/>
      <c r="AI24" s="1120"/>
      <c r="AJ24" s="1120"/>
      <c r="AK24" s="1120"/>
      <c r="AL24" s="1120"/>
      <c r="AM24" s="1120"/>
      <c r="AN24" s="1089" t="s">
        <v>305</v>
      </c>
      <c r="AO24" s="1120"/>
      <c r="AP24" s="1120"/>
      <c r="AQ24" s="1120"/>
      <c r="AR24" s="1120"/>
      <c r="AS24" s="1089" t="s">
        <v>306</v>
      </c>
      <c r="AT24" s="1120"/>
      <c r="AU24" s="1120"/>
      <c r="AV24" s="360" t="s">
        <v>85</v>
      </c>
      <c r="AW24" s="1090" t="s">
        <v>307</v>
      </c>
      <c r="AX24" s="1120"/>
      <c r="AY24" s="1120"/>
      <c r="AZ24" s="1120"/>
      <c r="BA24" s="1120"/>
      <c r="BB24" s="1120"/>
      <c r="BC24" s="361">
        <v>87215000000</v>
      </c>
      <c r="BD24" s="362">
        <v>0</v>
      </c>
      <c r="BE24" s="362">
        <v>0</v>
      </c>
      <c r="BF24" s="362">
        <v>0</v>
      </c>
      <c r="BG24" s="361">
        <v>11207667296</v>
      </c>
      <c r="BH24" s="361">
        <v>-11207667296</v>
      </c>
      <c r="BI24" s="361">
        <v>11207603840</v>
      </c>
      <c r="BJ24" s="361">
        <v>63456</v>
      </c>
      <c r="BK24" s="361">
        <v>11207603840</v>
      </c>
      <c r="BL24" s="362">
        <v>0</v>
      </c>
      <c r="BM24" s="361">
        <v>11207603840</v>
      </c>
      <c r="BN24" s="362">
        <v>0</v>
      </c>
      <c r="BO24" s="361">
        <v>48806235</v>
      </c>
    </row>
    <row r="25" spans="1:67" s="376" customFormat="1" x14ac:dyDescent="0.25">
      <c r="A25" s="376" t="str">
        <f>+B25&amp;"-"&amp;C25&amp;"-"&amp;D25&amp;"-"&amp;E25&amp;"-"&amp;F25&amp;"-"&amp;G25&amp;"-"&amp;AV25</f>
        <v>A-1-0-1-1-1-10</v>
      </c>
      <c r="B25" s="377" t="str">
        <f t="shared" ref="B25:B42" si="2">+N25</f>
        <v>A</v>
      </c>
      <c r="C25" s="377" t="str">
        <f t="shared" ref="C25:C42" si="3">+P25</f>
        <v>1</v>
      </c>
      <c r="D25" s="377" t="str">
        <f t="shared" ref="D25:D42" si="4">+R25</f>
        <v>0</v>
      </c>
      <c r="E25" s="377" t="str">
        <f t="shared" ref="E25:E42" si="5">+T25</f>
        <v>1</v>
      </c>
      <c r="F25" s="377" t="str">
        <f t="shared" ref="F25:F82" si="6">+V25</f>
        <v>1</v>
      </c>
      <c r="G25" s="377" t="str">
        <f t="shared" ref="G25:G82" si="7">+Y25</f>
        <v>1</v>
      </c>
      <c r="H25" s="377"/>
      <c r="I25" s="377"/>
      <c r="J25" s="377"/>
      <c r="K25" s="377"/>
      <c r="M25" s="390"/>
      <c r="N25" s="1232" t="s">
        <v>34</v>
      </c>
      <c r="O25" s="1233"/>
      <c r="P25" s="1232" t="s">
        <v>311</v>
      </c>
      <c r="Q25" s="1233"/>
      <c r="R25" s="1232" t="s">
        <v>312</v>
      </c>
      <c r="S25" s="1233"/>
      <c r="T25" s="1232" t="s">
        <v>311</v>
      </c>
      <c r="U25" s="1233"/>
      <c r="V25" s="1232" t="s">
        <v>311</v>
      </c>
      <c r="W25" s="1233"/>
      <c r="X25" s="1233"/>
      <c r="Y25" s="1232" t="s">
        <v>311</v>
      </c>
      <c r="Z25" s="1233"/>
      <c r="AA25" s="1233"/>
      <c r="AB25" s="1232"/>
      <c r="AC25" s="1233"/>
      <c r="AD25" s="1232"/>
      <c r="AE25" s="1233"/>
      <c r="AF25" s="1235" t="s">
        <v>35</v>
      </c>
      <c r="AG25" s="1233"/>
      <c r="AH25" s="1233"/>
      <c r="AI25" s="1233"/>
      <c r="AJ25" s="1233"/>
      <c r="AK25" s="1233"/>
      <c r="AL25" s="1233"/>
      <c r="AM25" s="1233"/>
      <c r="AN25" s="1232" t="s">
        <v>305</v>
      </c>
      <c r="AO25" s="1233"/>
      <c r="AP25" s="1233"/>
      <c r="AQ25" s="1233"/>
      <c r="AR25" s="1233"/>
      <c r="AS25" s="1232" t="s">
        <v>306</v>
      </c>
      <c r="AT25" s="1233"/>
      <c r="AU25" s="1233"/>
      <c r="AV25" s="378" t="s">
        <v>85</v>
      </c>
      <c r="AW25" s="1234" t="s">
        <v>307</v>
      </c>
      <c r="AX25" s="1233"/>
      <c r="AY25" s="1233"/>
      <c r="AZ25" s="1233"/>
      <c r="BA25" s="1233"/>
      <c r="BB25" s="1233"/>
      <c r="BC25" s="379">
        <v>81215000000</v>
      </c>
      <c r="BD25" s="380">
        <v>0</v>
      </c>
      <c r="BE25" s="380">
        <v>0</v>
      </c>
      <c r="BF25" s="380">
        <v>0</v>
      </c>
      <c r="BG25" s="379">
        <v>10122537822</v>
      </c>
      <c r="BH25" s="379">
        <v>-10122537822</v>
      </c>
      <c r="BI25" s="379">
        <v>10122525131</v>
      </c>
      <c r="BJ25" s="379">
        <v>12691</v>
      </c>
      <c r="BK25" s="379">
        <v>10122525131</v>
      </c>
      <c r="BL25" s="380">
        <v>0</v>
      </c>
      <c r="BM25" s="379">
        <v>10122525131</v>
      </c>
      <c r="BN25" s="380">
        <v>0</v>
      </c>
      <c r="BO25" s="380">
        <v>0</v>
      </c>
    </row>
    <row r="26" spans="1:67" s="376" customFormat="1" x14ac:dyDescent="0.25">
      <c r="A26" s="376" t="str">
        <f>+B26&amp;"-"&amp;C26&amp;"-"&amp;D26&amp;"-"&amp;E26&amp;"-"&amp;F26&amp;"-"&amp;G26&amp;"-"&amp;AV26</f>
        <v>A-1-0-1-1-2-10</v>
      </c>
      <c r="B26" s="377" t="str">
        <f t="shared" si="2"/>
        <v>A</v>
      </c>
      <c r="C26" s="377" t="str">
        <f t="shared" si="3"/>
        <v>1</v>
      </c>
      <c r="D26" s="377" t="str">
        <f t="shared" si="4"/>
        <v>0</v>
      </c>
      <c r="E26" s="377" t="str">
        <f t="shared" si="5"/>
        <v>1</v>
      </c>
      <c r="F26" s="377" t="str">
        <f t="shared" si="6"/>
        <v>1</v>
      </c>
      <c r="G26" s="377" t="str">
        <f t="shared" si="7"/>
        <v>2</v>
      </c>
      <c r="H26" s="377"/>
      <c r="I26" s="377"/>
      <c r="J26" s="377"/>
      <c r="K26" s="377"/>
      <c r="M26" s="390"/>
      <c r="N26" s="1232" t="s">
        <v>34</v>
      </c>
      <c r="O26" s="1233"/>
      <c r="P26" s="1232" t="s">
        <v>311</v>
      </c>
      <c r="Q26" s="1233"/>
      <c r="R26" s="1232" t="s">
        <v>312</v>
      </c>
      <c r="S26" s="1233"/>
      <c r="T26" s="1232" t="s">
        <v>311</v>
      </c>
      <c r="U26" s="1233"/>
      <c r="V26" s="1232" t="s">
        <v>311</v>
      </c>
      <c r="W26" s="1233"/>
      <c r="X26" s="1233"/>
      <c r="Y26" s="1232" t="s">
        <v>314</v>
      </c>
      <c r="Z26" s="1233"/>
      <c r="AA26" s="1233"/>
      <c r="AB26" s="1232"/>
      <c r="AC26" s="1233"/>
      <c r="AD26" s="1232"/>
      <c r="AE26" s="1233"/>
      <c r="AF26" s="1235" t="s">
        <v>36</v>
      </c>
      <c r="AG26" s="1233"/>
      <c r="AH26" s="1233"/>
      <c r="AI26" s="1233"/>
      <c r="AJ26" s="1233"/>
      <c r="AK26" s="1233"/>
      <c r="AL26" s="1233"/>
      <c r="AM26" s="1233"/>
      <c r="AN26" s="1232" t="s">
        <v>305</v>
      </c>
      <c r="AO26" s="1233"/>
      <c r="AP26" s="1233"/>
      <c r="AQ26" s="1233"/>
      <c r="AR26" s="1233"/>
      <c r="AS26" s="1232" t="s">
        <v>306</v>
      </c>
      <c r="AT26" s="1233"/>
      <c r="AU26" s="1233"/>
      <c r="AV26" s="378" t="s">
        <v>85</v>
      </c>
      <c r="AW26" s="1234" t="s">
        <v>307</v>
      </c>
      <c r="AX26" s="1233"/>
      <c r="AY26" s="1233"/>
      <c r="AZ26" s="1233"/>
      <c r="BA26" s="1233"/>
      <c r="BB26" s="1233"/>
      <c r="BC26" s="379">
        <v>5000000000</v>
      </c>
      <c r="BD26" s="380">
        <v>0</v>
      </c>
      <c r="BE26" s="380">
        <v>0</v>
      </c>
      <c r="BF26" s="380">
        <v>0</v>
      </c>
      <c r="BG26" s="379">
        <v>964310392</v>
      </c>
      <c r="BH26" s="379">
        <v>-964310392</v>
      </c>
      <c r="BI26" s="379">
        <v>964310392</v>
      </c>
      <c r="BJ26" s="380">
        <v>0</v>
      </c>
      <c r="BK26" s="379">
        <v>964310392</v>
      </c>
      <c r="BL26" s="380">
        <v>0</v>
      </c>
      <c r="BM26" s="379">
        <v>964310392</v>
      </c>
      <c r="BN26" s="380">
        <v>0</v>
      </c>
      <c r="BO26" s="380">
        <v>0</v>
      </c>
    </row>
    <row r="27" spans="1:67" s="376" customFormat="1" x14ac:dyDescent="0.25">
      <c r="A27" s="376" t="str">
        <f>+B27&amp;"-"&amp;C27&amp;"-"&amp;D27&amp;"-"&amp;E27&amp;"-"&amp;F27&amp;"-"&amp;G27&amp;"-"&amp;AV27</f>
        <v>A-1-0-1-1-4-10</v>
      </c>
      <c r="B27" s="377" t="str">
        <f t="shared" si="2"/>
        <v>A</v>
      </c>
      <c r="C27" s="377" t="str">
        <f t="shared" si="3"/>
        <v>1</v>
      </c>
      <c r="D27" s="377" t="str">
        <f t="shared" si="4"/>
        <v>0</v>
      </c>
      <c r="E27" s="377" t="str">
        <f t="shared" si="5"/>
        <v>1</v>
      </c>
      <c r="F27" s="377" t="str">
        <f t="shared" si="6"/>
        <v>1</v>
      </c>
      <c r="G27" s="377" t="str">
        <f t="shared" si="7"/>
        <v>4</v>
      </c>
      <c r="H27" s="377"/>
      <c r="I27" s="377"/>
      <c r="J27" s="377"/>
      <c r="K27" s="377"/>
      <c r="M27" s="390"/>
      <c r="N27" s="1232" t="s">
        <v>34</v>
      </c>
      <c r="O27" s="1233"/>
      <c r="P27" s="1232" t="s">
        <v>311</v>
      </c>
      <c r="Q27" s="1233"/>
      <c r="R27" s="1232" t="s">
        <v>312</v>
      </c>
      <c r="S27" s="1233"/>
      <c r="T27" s="1232" t="s">
        <v>311</v>
      </c>
      <c r="U27" s="1233"/>
      <c r="V27" s="1232" t="s">
        <v>311</v>
      </c>
      <c r="W27" s="1233"/>
      <c r="X27" s="1233"/>
      <c r="Y27" s="1232" t="s">
        <v>315</v>
      </c>
      <c r="Z27" s="1233"/>
      <c r="AA27" s="1233"/>
      <c r="AB27" s="1232"/>
      <c r="AC27" s="1233"/>
      <c r="AD27" s="1232"/>
      <c r="AE27" s="1233"/>
      <c r="AF27" s="1235" t="s">
        <v>37</v>
      </c>
      <c r="AG27" s="1233"/>
      <c r="AH27" s="1233"/>
      <c r="AI27" s="1233"/>
      <c r="AJ27" s="1233"/>
      <c r="AK27" s="1233"/>
      <c r="AL27" s="1233"/>
      <c r="AM27" s="1233"/>
      <c r="AN27" s="1232" t="s">
        <v>305</v>
      </c>
      <c r="AO27" s="1233"/>
      <c r="AP27" s="1233"/>
      <c r="AQ27" s="1233"/>
      <c r="AR27" s="1233"/>
      <c r="AS27" s="1232" t="s">
        <v>306</v>
      </c>
      <c r="AT27" s="1233"/>
      <c r="AU27" s="1233"/>
      <c r="AV27" s="378" t="s">
        <v>85</v>
      </c>
      <c r="AW27" s="1234" t="s">
        <v>307</v>
      </c>
      <c r="AX27" s="1233"/>
      <c r="AY27" s="1233"/>
      <c r="AZ27" s="1233"/>
      <c r="BA27" s="1233"/>
      <c r="BB27" s="1233"/>
      <c r="BC27" s="379">
        <v>1000000000</v>
      </c>
      <c r="BD27" s="380">
        <v>0</v>
      </c>
      <c r="BE27" s="380">
        <v>0</v>
      </c>
      <c r="BF27" s="380">
        <v>0</v>
      </c>
      <c r="BG27" s="379">
        <v>120819082</v>
      </c>
      <c r="BH27" s="379">
        <v>-120819082</v>
      </c>
      <c r="BI27" s="379">
        <v>120768317</v>
      </c>
      <c r="BJ27" s="379">
        <v>50765</v>
      </c>
      <c r="BK27" s="379">
        <v>120768317</v>
      </c>
      <c r="BL27" s="380">
        <v>0</v>
      </c>
      <c r="BM27" s="379">
        <v>120768317</v>
      </c>
      <c r="BN27" s="380">
        <v>0</v>
      </c>
      <c r="BO27" s="379">
        <v>48806235</v>
      </c>
    </row>
    <row r="28" spans="1:67" ht="14.45" customHeight="1" x14ac:dyDescent="0.25">
      <c r="B28" s="370" t="str">
        <f t="shared" si="2"/>
        <v>A</v>
      </c>
      <c r="C28" s="370" t="str">
        <f t="shared" si="3"/>
        <v>1</v>
      </c>
      <c r="D28" s="370" t="str">
        <f t="shared" si="4"/>
        <v>0</v>
      </c>
      <c r="E28" s="370" t="str">
        <f t="shared" si="5"/>
        <v>1</v>
      </c>
      <c r="F28" s="370" t="str">
        <f t="shared" si="6"/>
        <v>4</v>
      </c>
      <c r="G28" s="370">
        <f t="shared" si="7"/>
        <v>0</v>
      </c>
      <c r="N28" s="1089" t="s">
        <v>34</v>
      </c>
      <c r="O28" s="1120"/>
      <c r="P28" s="1089" t="s">
        <v>311</v>
      </c>
      <c r="Q28" s="1120"/>
      <c r="R28" s="1089" t="s">
        <v>312</v>
      </c>
      <c r="S28" s="1120"/>
      <c r="T28" s="1089" t="s">
        <v>311</v>
      </c>
      <c r="U28" s="1120"/>
      <c r="V28" s="1089" t="s">
        <v>315</v>
      </c>
      <c r="W28" s="1120"/>
      <c r="X28" s="1120"/>
      <c r="Y28" s="1089"/>
      <c r="Z28" s="1120"/>
      <c r="AA28" s="1120"/>
      <c r="AB28" s="1089"/>
      <c r="AC28" s="1120"/>
      <c r="AD28" s="1089"/>
      <c r="AE28" s="1120"/>
      <c r="AF28" s="1096" t="s">
        <v>219</v>
      </c>
      <c r="AG28" s="1120"/>
      <c r="AH28" s="1120"/>
      <c r="AI28" s="1120"/>
      <c r="AJ28" s="1120"/>
      <c r="AK28" s="1120"/>
      <c r="AL28" s="1120"/>
      <c r="AM28" s="1120"/>
      <c r="AN28" s="1089" t="s">
        <v>305</v>
      </c>
      <c r="AO28" s="1120"/>
      <c r="AP28" s="1120"/>
      <c r="AQ28" s="1120"/>
      <c r="AR28" s="1120"/>
      <c r="AS28" s="1089" t="s">
        <v>306</v>
      </c>
      <c r="AT28" s="1120"/>
      <c r="AU28" s="1120"/>
      <c r="AV28" s="360" t="s">
        <v>85</v>
      </c>
      <c r="AW28" s="1090" t="s">
        <v>307</v>
      </c>
      <c r="AX28" s="1120"/>
      <c r="AY28" s="1120"/>
      <c r="AZ28" s="1120"/>
      <c r="BA28" s="1120"/>
      <c r="BB28" s="1120"/>
      <c r="BC28" s="361">
        <v>1525000000</v>
      </c>
      <c r="BD28" s="362">
        <v>0</v>
      </c>
      <c r="BE28" s="362">
        <v>0</v>
      </c>
      <c r="BF28" s="362">
        <v>0</v>
      </c>
      <c r="BG28" s="361">
        <v>187674746</v>
      </c>
      <c r="BH28" s="361">
        <v>-187674746</v>
      </c>
      <c r="BI28" s="361">
        <v>187674746</v>
      </c>
      <c r="BJ28" s="362">
        <v>0</v>
      </c>
      <c r="BK28" s="361">
        <v>187674746</v>
      </c>
      <c r="BL28" s="362">
        <v>0</v>
      </c>
      <c r="BM28" s="361">
        <v>187674746</v>
      </c>
      <c r="BN28" s="362">
        <v>0</v>
      </c>
      <c r="BO28" s="362">
        <v>0</v>
      </c>
    </row>
    <row r="29" spans="1:67" s="376" customFormat="1" x14ac:dyDescent="0.25">
      <c r="A29" s="376" t="str">
        <f t="shared" ref="A29:A41" si="8">+B29&amp;"-"&amp;C29&amp;"-"&amp;D29&amp;"-"&amp;E29&amp;"-"&amp;F29&amp;"-"&amp;G29&amp;"-"&amp;AV29</f>
        <v>A-1-0-1-4-2-10</v>
      </c>
      <c r="B29" s="377" t="str">
        <f t="shared" si="2"/>
        <v>A</v>
      </c>
      <c r="C29" s="377" t="str">
        <f t="shared" si="3"/>
        <v>1</v>
      </c>
      <c r="D29" s="377" t="str">
        <f t="shared" si="4"/>
        <v>0</v>
      </c>
      <c r="E29" s="377" t="str">
        <f t="shared" si="5"/>
        <v>1</v>
      </c>
      <c r="F29" s="377" t="str">
        <f t="shared" si="6"/>
        <v>4</v>
      </c>
      <c r="G29" s="377" t="str">
        <f t="shared" si="7"/>
        <v>2</v>
      </c>
      <c r="H29" s="377"/>
      <c r="I29" s="377"/>
      <c r="J29" s="377"/>
      <c r="K29" s="377"/>
      <c r="M29" s="390"/>
      <c r="N29" s="1232" t="s">
        <v>34</v>
      </c>
      <c r="O29" s="1233"/>
      <c r="P29" s="1232" t="s">
        <v>311</v>
      </c>
      <c r="Q29" s="1233"/>
      <c r="R29" s="1232" t="s">
        <v>312</v>
      </c>
      <c r="S29" s="1233"/>
      <c r="T29" s="1232" t="s">
        <v>311</v>
      </c>
      <c r="U29" s="1233"/>
      <c r="V29" s="1232" t="s">
        <v>315</v>
      </c>
      <c r="W29" s="1233"/>
      <c r="X29" s="1233"/>
      <c r="Y29" s="1232" t="s">
        <v>314</v>
      </c>
      <c r="Z29" s="1233"/>
      <c r="AA29" s="1233"/>
      <c r="AB29" s="1232"/>
      <c r="AC29" s="1233"/>
      <c r="AD29" s="1232"/>
      <c r="AE29" s="1233"/>
      <c r="AF29" s="1235" t="s">
        <v>38</v>
      </c>
      <c r="AG29" s="1233"/>
      <c r="AH29" s="1233"/>
      <c r="AI29" s="1233"/>
      <c r="AJ29" s="1233"/>
      <c r="AK29" s="1233"/>
      <c r="AL29" s="1233"/>
      <c r="AM29" s="1233"/>
      <c r="AN29" s="1232" t="s">
        <v>305</v>
      </c>
      <c r="AO29" s="1233"/>
      <c r="AP29" s="1233"/>
      <c r="AQ29" s="1233"/>
      <c r="AR29" s="1233"/>
      <c r="AS29" s="1232" t="s">
        <v>306</v>
      </c>
      <c r="AT29" s="1233"/>
      <c r="AU29" s="1233"/>
      <c r="AV29" s="378" t="s">
        <v>85</v>
      </c>
      <c r="AW29" s="1234" t="s">
        <v>307</v>
      </c>
      <c r="AX29" s="1233"/>
      <c r="AY29" s="1233"/>
      <c r="AZ29" s="1233"/>
      <c r="BA29" s="1233"/>
      <c r="BB29" s="1233"/>
      <c r="BC29" s="379">
        <v>1525000000</v>
      </c>
      <c r="BD29" s="380">
        <v>0</v>
      </c>
      <c r="BE29" s="380">
        <v>0</v>
      </c>
      <c r="BF29" s="380">
        <v>0</v>
      </c>
      <c r="BG29" s="379">
        <v>187674746</v>
      </c>
      <c r="BH29" s="379">
        <v>-187674746</v>
      </c>
      <c r="BI29" s="379">
        <v>187674746</v>
      </c>
      <c r="BJ29" s="379">
        <v>0</v>
      </c>
      <c r="BK29" s="379">
        <v>187674746</v>
      </c>
      <c r="BL29" s="380">
        <v>0</v>
      </c>
      <c r="BM29" s="379">
        <v>187674746</v>
      </c>
      <c r="BN29" s="380">
        <v>0</v>
      </c>
      <c r="BO29" s="379">
        <v>0</v>
      </c>
    </row>
    <row r="30" spans="1:67" ht="14.45" customHeight="1" x14ac:dyDescent="0.25">
      <c r="B30" s="370" t="str">
        <f t="shared" si="2"/>
        <v>A</v>
      </c>
      <c r="C30" s="370" t="str">
        <f t="shared" si="3"/>
        <v>1</v>
      </c>
      <c r="D30" s="370" t="str">
        <f t="shared" si="4"/>
        <v>0</v>
      </c>
      <c r="E30" s="370" t="str">
        <f t="shared" si="5"/>
        <v>1</v>
      </c>
      <c r="F30" s="370" t="str">
        <f t="shared" si="6"/>
        <v>5</v>
      </c>
      <c r="G30" s="370">
        <f t="shared" si="7"/>
        <v>0</v>
      </c>
      <c r="N30" s="1089" t="s">
        <v>34</v>
      </c>
      <c r="O30" s="1120"/>
      <c r="P30" s="1089" t="s">
        <v>311</v>
      </c>
      <c r="Q30" s="1120"/>
      <c r="R30" s="1089" t="s">
        <v>312</v>
      </c>
      <c r="S30" s="1120"/>
      <c r="T30" s="1089" t="s">
        <v>311</v>
      </c>
      <c r="U30" s="1120"/>
      <c r="V30" s="1089" t="s">
        <v>316</v>
      </c>
      <c r="W30" s="1120"/>
      <c r="X30" s="1120"/>
      <c r="Y30" s="1089"/>
      <c r="Z30" s="1120"/>
      <c r="AA30" s="1120"/>
      <c r="AB30" s="1089"/>
      <c r="AC30" s="1120"/>
      <c r="AD30" s="1089"/>
      <c r="AE30" s="1120"/>
      <c r="AF30" s="1096" t="s">
        <v>221</v>
      </c>
      <c r="AG30" s="1120"/>
      <c r="AH30" s="1120"/>
      <c r="AI30" s="1120"/>
      <c r="AJ30" s="1120"/>
      <c r="AK30" s="1120"/>
      <c r="AL30" s="1120"/>
      <c r="AM30" s="1120"/>
      <c r="AN30" s="1089" t="s">
        <v>305</v>
      </c>
      <c r="AO30" s="1120"/>
      <c r="AP30" s="1120"/>
      <c r="AQ30" s="1120"/>
      <c r="AR30" s="1120"/>
      <c r="AS30" s="1089" t="s">
        <v>306</v>
      </c>
      <c r="AT30" s="1120"/>
      <c r="AU30" s="1120"/>
      <c r="AV30" s="360" t="s">
        <v>85</v>
      </c>
      <c r="AW30" s="1090" t="s">
        <v>307</v>
      </c>
      <c r="AX30" s="1120"/>
      <c r="AY30" s="1120"/>
      <c r="AZ30" s="1120"/>
      <c r="BA30" s="1120"/>
      <c r="BB30" s="1120"/>
      <c r="BC30" s="361">
        <v>24015000000</v>
      </c>
      <c r="BD30" s="362">
        <v>0</v>
      </c>
      <c r="BE30" s="362">
        <v>0</v>
      </c>
      <c r="BF30" s="362">
        <v>0</v>
      </c>
      <c r="BG30" s="361">
        <v>1551699270</v>
      </c>
      <c r="BH30" s="361">
        <v>-1551699270</v>
      </c>
      <c r="BI30" s="361">
        <v>1551694445</v>
      </c>
      <c r="BJ30" s="361">
        <v>4825</v>
      </c>
      <c r="BK30" s="361">
        <v>1551694445</v>
      </c>
      <c r="BL30" s="362">
        <v>0</v>
      </c>
      <c r="BM30" s="361">
        <v>1551694445</v>
      </c>
      <c r="BN30" s="362">
        <v>0</v>
      </c>
      <c r="BO30" s="362">
        <v>0</v>
      </c>
    </row>
    <row r="31" spans="1:67" s="376" customFormat="1" x14ac:dyDescent="0.25">
      <c r="A31" s="376" t="str">
        <f t="shared" si="8"/>
        <v>A-1-0-1-5-1-10</v>
      </c>
      <c r="B31" s="377" t="str">
        <f t="shared" si="2"/>
        <v>A</v>
      </c>
      <c r="C31" s="377" t="str">
        <f t="shared" si="3"/>
        <v>1</v>
      </c>
      <c r="D31" s="377" t="str">
        <f t="shared" si="4"/>
        <v>0</v>
      </c>
      <c r="E31" s="377" t="str">
        <f t="shared" si="5"/>
        <v>1</v>
      </c>
      <c r="F31" s="377" t="str">
        <f t="shared" si="6"/>
        <v>5</v>
      </c>
      <c r="G31" s="377" t="str">
        <f t="shared" si="7"/>
        <v>1</v>
      </c>
      <c r="H31" s="377"/>
      <c r="I31" s="377"/>
      <c r="J31" s="377"/>
      <c r="K31" s="377"/>
      <c r="M31" s="390"/>
      <c r="N31" s="1232" t="s">
        <v>34</v>
      </c>
      <c r="O31" s="1233"/>
      <c r="P31" s="1232" t="s">
        <v>311</v>
      </c>
      <c r="Q31" s="1233"/>
      <c r="R31" s="1232" t="s">
        <v>312</v>
      </c>
      <c r="S31" s="1233"/>
      <c r="T31" s="1232" t="s">
        <v>311</v>
      </c>
      <c r="U31" s="1233"/>
      <c r="V31" s="1232" t="s">
        <v>316</v>
      </c>
      <c r="W31" s="1233"/>
      <c r="X31" s="1233"/>
      <c r="Y31" s="1232" t="s">
        <v>311</v>
      </c>
      <c r="Z31" s="1233"/>
      <c r="AA31" s="1233"/>
      <c r="AB31" s="1232"/>
      <c r="AC31" s="1233"/>
      <c r="AD31" s="1232"/>
      <c r="AE31" s="1233"/>
      <c r="AF31" s="1235" t="s">
        <v>39</v>
      </c>
      <c r="AG31" s="1233"/>
      <c r="AH31" s="1233"/>
      <c r="AI31" s="1233"/>
      <c r="AJ31" s="1233"/>
      <c r="AK31" s="1233"/>
      <c r="AL31" s="1233"/>
      <c r="AM31" s="1233"/>
      <c r="AN31" s="1232" t="s">
        <v>305</v>
      </c>
      <c r="AO31" s="1233"/>
      <c r="AP31" s="1233"/>
      <c r="AQ31" s="1233"/>
      <c r="AR31" s="1233"/>
      <c r="AS31" s="1232" t="s">
        <v>306</v>
      </c>
      <c r="AT31" s="1233"/>
      <c r="AU31" s="1233"/>
      <c r="AV31" s="378" t="s">
        <v>85</v>
      </c>
      <c r="AW31" s="1234" t="s">
        <v>307</v>
      </c>
      <c r="AX31" s="1233"/>
      <c r="AY31" s="1233"/>
      <c r="AZ31" s="1233"/>
      <c r="BA31" s="1233"/>
      <c r="BB31" s="1233"/>
      <c r="BC31" s="379">
        <v>3150962889</v>
      </c>
      <c r="BD31" s="380">
        <v>0</v>
      </c>
      <c r="BE31" s="380">
        <v>0</v>
      </c>
      <c r="BF31" s="380">
        <v>0</v>
      </c>
      <c r="BG31" s="379">
        <v>374469666</v>
      </c>
      <c r="BH31" s="379">
        <v>-374469666</v>
      </c>
      <c r="BI31" s="379">
        <v>374469666</v>
      </c>
      <c r="BJ31" s="379">
        <v>0</v>
      </c>
      <c r="BK31" s="379">
        <v>374469666</v>
      </c>
      <c r="BL31" s="380">
        <v>0</v>
      </c>
      <c r="BM31" s="379">
        <v>374469666</v>
      </c>
      <c r="BN31" s="380">
        <v>0</v>
      </c>
      <c r="BO31" s="379">
        <v>0</v>
      </c>
    </row>
    <row r="32" spans="1:67" s="376" customFormat="1" x14ac:dyDescent="0.25">
      <c r="A32" s="376" t="str">
        <f t="shared" si="8"/>
        <v>A-1-0-1-5-2-10</v>
      </c>
      <c r="B32" s="377" t="str">
        <f t="shared" si="2"/>
        <v>A</v>
      </c>
      <c r="C32" s="377" t="str">
        <f t="shared" si="3"/>
        <v>1</v>
      </c>
      <c r="D32" s="377" t="str">
        <f t="shared" si="4"/>
        <v>0</v>
      </c>
      <c r="E32" s="377" t="str">
        <f t="shared" si="5"/>
        <v>1</v>
      </c>
      <c r="F32" s="377" t="str">
        <f t="shared" si="6"/>
        <v>5</v>
      </c>
      <c r="G32" s="377" t="str">
        <f t="shared" si="7"/>
        <v>2</v>
      </c>
      <c r="H32" s="377"/>
      <c r="I32" s="377"/>
      <c r="J32" s="377"/>
      <c r="K32" s="377"/>
      <c r="M32" s="390"/>
      <c r="N32" s="1232" t="s">
        <v>34</v>
      </c>
      <c r="O32" s="1233"/>
      <c r="P32" s="1232" t="s">
        <v>311</v>
      </c>
      <c r="Q32" s="1233"/>
      <c r="R32" s="1232" t="s">
        <v>312</v>
      </c>
      <c r="S32" s="1233"/>
      <c r="T32" s="1232" t="s">
        <v>311</v>
      </c>
      <c r="U32" s="1233"/>
      <c r="V32" s="1232" t="s">
        <v>316</v>
      </c>
      <c r="W32" s="1233"/>
      <c r="X32" s="1233"/>
      <c r="Y32" s="1232" t="s">
        <v>314</v>
      </c>
      <c r="Z32" s="1233"/>
      <c r="AA32" s="1233"/>
      <c r="AB32" s="1232"/>
      <c r="AC32" s="1233"/>
      <c r="AD32" s="1232"/>
      <c r="AE32" s="1233"/>
      <c r="AF32" s="1235" t="s">
        <v>40</v>
      </c>
      <c r="AG32" s="1233"/>
      <c r="AH32" s="1233"/>
      <c r="AI32" s="1233"/>
      <c r="AJ32" s="1233"/>
      <c r="AK32" s="1233"/>
      <c r="AL32" s="1233"/>
      <c r="AM32" s="1233"/>
      <c r="AN32" s="1232" t="s">
        <v>305</v>
      </c>
      <c r="AO32" s="1233"/>
      <c r="AP32" s="1233"/>
      <c r="AQ32" s="1233"/>
      <c r="AR32" s="1233"/>
      <c r="AS32" s="1232" t="s">
        <v>306</v>
      </c>
      <c r="AT32" s="1233"/>
      <c r="AU32" s="1233"/>
      <c r="AV32" s="378" t="s">
        <v>85</v>
      </c>
      <c r="AW32" s="1234" t="s">
        <v>307</v>
      </c>
      <c r="AX32" s="1233"/>
      <c r="AY32" s="1233"/>
      <c r="AZ32" s="1233"/>
      <c r="BA32" s="1233"/>
      <c r="BB32" s="1233"/>
      <c r="BC32" s="379">
        <v>2597340556</v>
      </c>
      <c r="BD32" s="380">
        <v>0</v>
      </c>
      <c r="BE32" s="380">
        <v>0</v>
      </c>
      <c r="BF32" s="380">
        <v>0</v>
      </c>
      <c r="BG32" s="379">
        <v>267904639</v>
      </c>
      <c r="BH32" s="379">
        <v>-267904639</v>
      </c>
      <c r="BI32" s="379">
        <v>267904639</v>
      </c>
      <c r="BJ32" s="379">
        <v>0</v>
      </c>
      <c r="BK32" s="379">
        <v>267904639</v>
      </c>
      <c r="BL32" s="380">
        <v>0</v>
      </c>
      <c r="BM32" s="379">
        <v>267904639</v>
      </c>
      <c r="BN32" s="380">
        <v>0</v>
      </c>
      <c r="BO32" s="379">
        <v>0</v>
      </c>
    </row>
    <row r="33" spans="1:67" s="376" customFormat="1" x14ac:dyDescent="0.25">
      <c r="A33" s="376" t="str">
        <f t="shared" si="8"/>
        <v>A-1-0-1-5-14-10</v>
      </c>
      <c r="B33" s="377" t="str">
        <f t="shared" si="2"/>
        <v>A</v>
      </c>
      <c r="C33" s="377" t="str">
        <f t="shared" si="3"/>
        <v>1</v>
      </c>
      <c r="D33" s="377" t="str">
        <f t="shared" si="4"/>
        <v>0</v>
      </c>
      <c r="E33" s="377" t="str">
        <f t="shared" si="5"/>
        <v>1</v>
      </c>
      <c r="F33" s="377" t="str">
        <f t="shared" si="6"/>
        <v>5</v>
      </c>
      <c r="G33" s="377" t="str">
        <f t="shared" si="7"/>
        <v>14</v>
      </c>
      <c r="H33" s="377"/>
      <c r="I33" s="377"/>
      <c r="J33" s="377"/>
      <c r="K33" s="377"/>
      <c r="M33" s="390"/>
      <c r="N33" s="1232" t="s">
        <v>34</v>
      </c>
      <c r="O33" s="1233"/>
      <c r="P33" s="1232" t="s">
        <v>311</v>
      </c>
      <c r="Q33" s="1233"/>
      <c r="R33" s="1232" t="s">
        <v>312</v>
      </c>
      <c r="S33" s="1233"/>
      <c r="T33" s="1232" t="s">
        <v>311</v>
      </c>
      <c r="U33" s="1233"/>
      <c r="V33" s="1232" t="s">
        <v>316</v>
      </c>
      <c r="W33" s="1233"/>
      <c r="X33" s="1233"/>
      <c r="Y33" s="1232" t="s">
        <v>317</v>
      </c>
      <c r="Z33" s="1233"/>
      <c r="AA33" s="1233"/>
      <c r="AB33" s="1232"/>
      <c r="AC33" s="1233"/>
      <c r="AD33" s="1232"/>
      <c r="AE33" s="1233"/>
      <c r="AF33" s="1235" t="s">
        <v>41</v>
      </c>
      <c r="AG33" s="1233"/>
      <c r="AH33" s="1233"/>
      <c r="AI33" s="1233"/>
      <c r="AJ33" s="1233"/>
      <c r="AK33" s="1233"/>
      <c r="AL33" s="1233"/>
      <c r="AM33" s="1233"/>
      <c r="AN33" s="1232" t="s">
        <v>305</v>
      </c>
      <c r="AO33" s="1233"/>
      <c r="AP33" s="1233"/>
      <c r="AQ33" s="1233"/>
      <c r="AR33" s="1233"/>
      <c r="AS33" s="1232" t="s">
        <v>306</v>
      </c>
      <c r="AT33" s="1233"/>
      <c r="AU33" s="1233"/>
      <c r="AV33" s="378" t="s">
        <v>85</v>
      </c>
      <c r="AW33" s="1234" t="s">
        <v>307</v>
      </c>
      <c r="AX33" s="1233"/>
      <c r="AY33" s="1233"/>
      <c r="AZ33" s="1233"/>
      <c r="BA33" s="1233"/>
      <c r="BB33" s="1233"/>
      <c r="BC33" s="379">
        <v>4253886505</v>
      </c>
      <c r="BD33" s="380">
        <v>0</v>
      </c>
      <c r="BE33" s="380">
        <v>0</v>
      </c>
      <c r="BF33" s="380">
        <v>0</v>
      </c>
      <c r="BG33" s="379">
        <v>5694910</v>
      </c>
      <c r="BH33" s="379">
        <v>-5694910</v>
      </c>
      <c r="BI33" s="379">
        <v>5694910</v>
      </c>
      <c r="BJ33" s="379">
        <v>0</v>
      </c>
      <c r="BK33" s="379">
        <v>5694910</v>
      </c>
      <c r="BL33" s="380">
        <v>0</v>
      </c>
      <c r="BM33" s="379">
        <v>5694910</v>
      </c>
      <c r="BN33" s="380">
        <v>0</v>
      </c>
      <c r="BO33" s="379">
        <v>0</v>
      </c>
    </row>
    <row r="34" spans="1:67" s="376" customFormat="1" x14ac:dyDescent="0.25">
      <c r="A34" s="376" t="str">
        <f t="shared" si="8"/>
        <v>A-1-0-1-5-15-10</v>
      </c>
      <c r="B34" s="377" t="str">
        <f t="shared" si="2"/>
        <v>A</v>
      </c>
      <c r="C34" s="377" t="str">
        <f t="shared" si="3"/>
        <v>1</v>
      </c>
      <c r="D34" s="377" t="str">
        <f t="shared" si="4"/>
        <v>0</v>
      </c>
      <c r="E34" s="377" t="str">
        <f t="shared" si="5"/>
        <v>1</v>
      </c>
      <c r="F34" s="377" t="str">
        <f t="shared" si="6"/>
        <v>5</v>
      </c>
      <c r="G34" s="377" t="str">
        <f t="shared" si="7"/>
        <v>15</v>
      </c>
      <c r="H34" s="377"/>
      <c r="I34" s="377"/>
      <c r="J34" s="377"/>
      <c r="K34" s="377"/>
      <c r="M34" s="390"/>
      <c r="N34" s="1232" t="s">
        <v>34</v>
      </c>
      <c r="O34" s="1233"/>
      <c r="P34" s="1232" t="s">
        <v>311</v>
      </c>
      <c r="Q34" s="1233"/>
      <c r="R34" s="1232" t="s">
        <v>312</v>
      </c>
      <c r="S34" s="1233"/>
      <c r="T34" s="1232" t="s">
        <v>311</v>
      </c>
      <c r="U34" s="1233"/>
      <c r="V34" s="1232" t="s">
        <v>316</v>
      </c>
      <c r="W34" s="1233"/>
      <c r="X34" s="1233"/>
      <c r="Y34" s="1232" t="s">
        <v>318</v>
      </c>
      <c r="Z34" s="1233"/>
      <c r="AA34" s="1233"/>
      <c r="AB34" s="1232"/>
      <c r="AC34" s="1233"/>
      <c r="AD34" s="1232"/>
      <c r="AE34" s="1233"/>
      <c r="AF34" s="1235" t="s">
        <v>42</v>
      </c>
      <c r="AG34" s="1233"/>
      <c r="AH34" s="1233"/>
      <c r="AI34" s="1233"/>
      <c r="AJ34" s="1233"/>
      <c r="AK34" s="1233"/>
      <c r="AL34" s="1233"/>
      <c r="AM34" s="1233"/>
      <c r="AN34" s="1232" t="s">
        <v>305</v>
      </c>
      <c r="AO34" s="1233"/>
      <c r="AP34" s="1233"/>
      <c r="AQ34" s="1233"/>
      <c r="AR34" s="1233"/>
      <c r="AS34" s="1232" t="s">
        <v>306</v>
      </c>
      <c r="AT34" s="1233"/>
      <c r="AU34" s="1233"/>
      <c r="AV34" s="378" t="s">
        <v>85</v>
      </c>
      <c r="AW34" s="1234" t="s">
        <v>307</v>
      </c>
      <c r="AX34" s="1233"/>
      <c r="AY34" s="1233"/>
      <c r="AZ34" s="1233"/>
      <c r="BA34" s="1233"/>
      <c r="BB34" s="1233"/>
      <c r="BC34" s="379">
        <v>4008125026</v>
      </c>
      <c r="BD34" s="380">
        <v>0</v>
      </c>
      <c r="BE34" s="380">
        <v>0</v>
      </c>
      <c r="BF34" s="380">
        <v>0</v>
      </c>
      <c r="BG34" s="379">
        <v>663858625</v>
      </c>
      <c r="BH34" s="379">
        <v>-663858625</v>
      </c>
      <c r="BI34" s="379">
        <v>663853866</v>
      </c>
      <c r="BJ34" s="379">
        <v>4759</v>
      </c>
      <c r="BK34" s="379">
        <v>663853866</v>
      </c>
      <c r="BL34" s="380">
        <v>0</v>
      </c>
      <c r="BM34" s="379">
        <v>663853866</v>
      </c>
      <c r="BN34" s="380">
        <v>0</v>
      </c>
      <c r="BO34" s="379">
        <v>0</v>
      </c>
    </row>
    <row r="35" spans="1:67" s="376" customFormat="1" x14ac:dyDescent="0.25">
      <c r="A35" s="376" t="str">
        <f t="shared" si="8"/>
        <v>A-1-0-1-5-16-10</v>
      </c>
      <c r="B35" s="377" t="str">
        <f t="shared" si="2"/>
        <v>A</v>
      </c>
      <c r="C35" s="377" t="str">
        <f t="shared" si="3"/>
        <v>1</v>
      </c>
      <c r="D35" s="377" t="str">
        <f t="shared" si="4"/>
        <v>0</v>
      </c>
      <c r="E35" s="377" t="str">
        <f t="shared" si="5"/>
        <v>1</v>
      </c>
      <c r="F35" s="377" t="str">
        <f t="shared" si="6"/>
        <v>5</v>
      </c>
      <c r="G35" s="377" t="str">
        <f t="shared" si="7"/>
        <v>16</v>
      </c>
      <c r="H35" s="377"/>
      <c r="I35" s="377"/>
      <c r="J35" s="377"/>
      <c r="K35" s="377"/>
      <c r="M35" s="390"/>
      <c r="N35" s="1232" t="s">
        <v>34</v>
      </c>
      <c r="O35" s="1233"/>
      <c r="P35" s="1232" t="s">
        <v>311</v>
      </c>
      <c r="Q35" s="1233"/>
      <c r="R35" s="1232" t="s">
        <v>312</v>
      </c>
      <c r="S35" s="1233"/>
      <c r="T35" s="1232" t="s">
        <v>311</v>
      </c>
      <c r="U35" s="1233"/>
      <c r="V35" s="1232" t="s">
        <v>316</v>
      </c>
      <c r="W35" s="1233"/>
      <c r="X35" s="1233"/>
      <c r="Y35" s="1232" t="s">
        <v>43</v>
      </c>
      <c r="Z35" s="1233"/>
      <c r="AA35" s="1233"/>
      <c r="AB35" s="1232"/>
      <c r="AC35" s="1233"/>
      <c r="AD35" s="1232"/>
      <c r="AE35" s="1233"/>
      <c r="AF35" s="1235" t="s">
        <v>44</v>
      </c>
      <c r="AG35" s="1233"/>
      <c r="AH35" s="1233"/>
      <c r="AI35" s="1233"/>
      <c r="AJ35" s="1233"/>
      <c r="AK35" s="1233"/>
      <c r="AL35" s="1233"/>
      <c r="AM35" s="1233"/>
      <c r="AN35" s="1232" t="s">
        <v>305</v>
      </c>
      <c r="AO35" s="1233"/>
      <c r="AP35" s="1233"/>
      <c r="AQ35" s="1233"/>
      <c r="AR35" s="1233"/>
      <c r="AS35" s="1232" t="s">
        <v>306</v>
      </c>
      <c r="AT35" s="1233"/>
      <c r="AU35" s="1233"/>
      <c r="AV35" s="378" t="s">
        <v>85</v>
      </c>
      <c r="AW35" s="1234" t="s">
        <v>307</v>
      </c>
      <c r="AX35" s="1233"/>
      <c r="AY35" s="1233"/>
      <c r="AZ35" s="1233"/>
      <c r="BA35" s="1233"/>
      <c r="BB35" s="1233"/>
      <c r="BC35" s="379">
        <v>7990939236</v>
      </c>
      <c r="BD35" s="380">
        <v>0</v>
      </c>
      <c r="BE35" s="380">
        <v>0</v>
      </c>
      <c r="BF35" s="380">
        <v>0</v>
      </c>
      <c r="BG35" s="379">
        <v>4141962</v>
      </c>
      <c r="BH35" s="379">
        <v>-4141962</v>
      </c>
      <c r="BI35" s="379">
        <v>4141896</v>
      </c>
      <c r="BJ35" s="379">
        <v>66</v>
      </c>
      <c r="BK35" s="379">
        <v>4141896</v>
      </c>
      <c r="BL35" s="380">
        <v>0</v>
      </c>
      <c r="BM35" s="379">
        <v>4141896</v>
      </c>
      <c r="BN35" s="380">
        <v>0</v>
      </c>
      <c r="BO35" s="379">
        <v>0</v>
      </c>
    </row>
    <row r="36" spans="1:67" s="376" customFormat="1" x14ac:dyDescent="0.25">
      <c r="A36" s="376" t="str">
        <f t="shared" si="8"/>
        <v>A-1-0-1-5-22-10</v>
      </c>
      <c r="B36" s="377" t="str">
        <f t="shared" si="2"/>
        <v>A</v>
      </c>
      <c r="C36" s="377" t="str">
        <f t="shared" si="3"/>
        <v>1</v>
      </c>
      <c r="D36" s="377" t="str">
        <f t="shared" si="4"/>
        <v>0</v>
      </c>
      <c r="E36" s="377" t="str">
        <f t="shared" si="5"/>
        <v>1</v>
      </c>
      <c r="F36" s="377" t="str">
        <f t="shared" si="6"/>
        <v>5</v>
      </c>
      <c r="G36" s="377" t="str">
        <f t="shared" si="7"/>
        <v>22</v>
      </c>
      <c r="H36" s="377"/>
      <c r="I36" s="377"/>
      <c r="J36" s="377"/>
      <c r="K36" s="377"/>
      <c r="M36" s="390"/>
      <c r="N36" s="1232" t="s">
        <v>34</v>
      </c>
      <c r="O36" s="1233"/>
      <c r="P36" s="1232" t="s">
        <v>311</v>
      </c>
      <c r="Q36" s="1233"/>
      <c r="R36" s="1232" t="s">
        <v>312</v>
      </c>
      <c r="S36" s="1233"/>
      <c r="T36" s="1232" t="s">
        <v>311</v>
      </c>
      <c r="U36" s="1233"/>
      <c r="V36" s="1232" t="s">
        <v>316</v>
      </c>
      <c r="W36" s="1233"/>
      <c r="X36" s="1233"/>
      <c r="Y36" s="1232" t="s">
        <v>319</v>
      </c>
      <c r="Z36" s="1233"/>
      <c r="AA36" s="1233"/>
      <c r="AB36" s="1232"/>
      <c r="AC36" s="1233"/>
      <c r="AD36" s="1232"/>
      <c r="AE36" s="1233"/>
      <c r="AF36" s="1235" t="s">
        <v>45</v>
      </c>
      <c r="AG36" s="1233"/>
      <c r="AH36" s="1233"/>
      <c r="AI36" s="1233"/>
      <c r="AJ36" s="1233"/>
      <c r="AK36" s="1233"/>
      <c r="AL36" s="1233"/>
      <c r="AM36" s="1233"/>
      <c r="AN36" s="1232" t="s">
        <v>305</v>
      </c>
      <c r="AO36" s="1233"/>
      <c r="AP36" s="1233"/>
      <c r="AQ36" s="1233"/>
      <c r="AR36" s="1233"/>
      <c r="AS36" s="1232" t="s">
        <v>306</v>
      </c>
      <c r="AT36" s="1233"/>
      <c r="AU36" s="1233"/>
      <c r="AV36" s="378" t="s">
        <v>85</v>
      </c>
      <c r="AW36" s="1234" t="s">
        <v>307</v>
      </c>
      <c r="AX36" s="1233"/>
      <c r="AY36" s="1233"/>
      <c r="AZ36" s="1233"/>
      <c r="BA36" s="1233"/>
      <c r="BB36" s="1233"/>
      <c r="BC36" s="379">
        <v>2013745788</v>
      </c>
      <c r="BD36" s="380">
        <v>0</v>
      </c>
      <c r="BE36" s="380">
        <v>0</v>
      </c>
      <c r="BF36" s="380">
        <v>0</v>
      </c>
      <c r="BG36" s="379">
        <v>235629468</v>
      </c>
      <c r="BH36" s="379">
        <v>-235629468</v>
      </c>
      <c r="BI36" s="379">
        <v>235629468</v>
      </c>
      <c r="BJ36" s="379">
        <v>0</v>
      </c>
      <c r="BK36" s="379">
        <v>235629468</v>
      </c>
      <c r="BL36" s="380">
        <v>0</v>
      </c>
      <c r="BM36" s="379">
        <v>235629468</v>
      </c>
      <c r="BN36" s="380">
        <v>0</v>
      </c>
      <c r="BO36" s="379">
        <v>0</v>
      </c>
    </row>
    <row r="37" spans="1:67" ht="14.45" customHeight="1" x14ac:dyDescent="0.25">
      <c r="B37" s="370" t="str">
        <f t="shared" si="2"/>
        <v>A</v>
      </c>
      <c r="C37" s="370" t="str">
        <f t="shared" si="3"/>
        <v>1</v>
      </c>
      <c r="D37" s="370" t="str">
        <f t="shared" si="4"/>
        <v>0</v>
      </c>
      <c r="E37" s="370" t="str">
        <f t="shared" si="5"/>
        <v>1</v>
      </c>
      <c r="F37" s="370" t="str">
        <f t="shared" si="6"/>
        <v>9</v>
      </c>
      <c r="G37" s="370">
        <f t="shared" si="7"/>
        <v>0</v>
      </c>
      <c r="N37" s="1089" t="s">
        <v>34</v>
      </c>
      <c r="O37" s="1120"/>
      <c r="P37" s="1089" t="s">
        <v>311</v>
      </c>
      <c r="Q37" s="1120"/>
      <c r="R37" s="1089" t="s">
        <v>312</v>
      </c>
      <c r="S37" s="1120"/>
      <c r="T37" s="1089" t="s">
        <v>311</v>
      </c>
      <c r="U37" s="1120"/>
      <c r="V37" s="1089" t="s">
        <v>320</v>
      </c>
      <c r="W37" s="1120"/>
      <c r="X37" s="1120"/>
      <c r="Y37" s="1089"/>
      <c r="Z37" s="1120"/>
      <c r="AA37" s="1120"/>
      <c r="AB37" s="1089"/>
      <c r="AC37" s="1120"/>
      <c r="AD37" s="1089"/>
      <c r="AE37" s="1120"/>
      <c r="AF37" s="1096" t="s">
        <v>222</v>
      </c>
      <c r="AG37" s="1120"/>
      <c r="AH37" s="1120"/>
      <c r="AI37" s="1120"/>
      <c r="AJ37" s="1120"/>
      <c r="AK37" s="1120"/>
      <c r="AL37" s="1120"/>
      <c r="AM37" s="1120"/>
      <c r="AN37" s="1089" t="s">
        <v>305</v>
      </c>
      <c r="AO37" s="1120"/>
      <c r="AP37" s="1120"/>
      <c r="AQ37" s="1120"/>
      <c r="AR37" s="1120"/>
      <c r="AS37" s="1089" t="s">
        <v>306</v>
      </c>
      <c r="AT37" s="1120"/>
      <c r="AU37" s="1120"/>
      <c r="AV37" s="360" t="s">
        <v>85</v>
      </c>
      <c r="AW37" s="1090" t="s">
        <v>307</v>
      </c>
      <c r="AX37" s="1120"/>
      <c r="AY37" s="1120"/>
      <c r="AZ37" s="1120"/>
      <c r="BA37" s="1120"/>
      <c r="BB37" s="1120"/>
      <c r="BC37" s="361">
        <v>572000000</v>
      </c>
      <c r="BD37" s="362">
        <v>0</v>
      </c>
      <c r="BE37" s="362">
        <v>0</v>
      </c>
      <c r="BF37" s="362">
        <v>0</v>
      </c>
      <c r="BG37" s="361">
        <v>45014869</v>
      </c>
      <c r="BH37" s="361">
        <v>-45014869</v>
      </c>
      <c r="BI37" s="361">
        <v>45007889</v>
      </c>
      <c r="BJ37" s="361">
        <v>6980</v>
      </c>
      <c r="BK37" s="361">
        <v>45007889</v>
      </c>
      <c r="BL37" s="362">
        <v>0</v>
      </c>
      <c r="BM37" s="361">
        <v>45007889</v>
      </c>
      <c r="BN37" s="362">
        <v>0</v>
      </c>
      <c r="BO37" s="362">
        <v>0</v>
      </c>
    </row>
    <row r="38" spans="1:67" s="376" customFormat="1" x14ac:dyDescent="0.25">
      <c r="A38" s="376" t="str">
        <f t="shared" si="8"/>
        <v>A-1-0-1-9-1-10</v>
      </c>
      <c r="B38" s="377" t="str">
        <f t="shared" si="2"/>
        <v>A</v>
      </c>
      <c r="C38" s="377" t="str">
        <f t="shared" si="3"/>
        <v>1</v>
      </c>
      <c r="D38" s="377" t="str">
        <f t="shared" si="4"/>
        <v>0</v>
      </c>
      <c r="E38" s="377" t="str">
        <f t="shared" si="5"/>
        <v>1</v>
      </c>
      <c r="F38" s="377" t="str">
        <f t="shared" si="6"/>
        <v>9</v>
      </c>
      <c r="G38" s="377" t="str">
        <f t="shared" si="7"/>
        <v>1</v>
      </c>
      <c r="H38" s="377"/>
      <c r="I38" s="377"/>
      <c r="J38" s="377"/>
      <c r="K38" s="377"/>
      <c r="M38" s="390"/>
      <c r="N38" s="1232" t="s">
        <v>34</v>
      </c>
      <c r="O38" s="1233"/>
      <c r="P38" s="1232" t="s">
        <v>311</v>
      </c>
      <c r="Q38" s="1233"/>
      <c r="R38" s="1232" t="s">
        <v>312</v>
      </c>
      <c r="S38" s="1233"/>
      <c r="T38" s="1232" t="s">
        <v>311</v>
      </c>
      <c r="U38" s="1233"/>
      <c r="V38" s="1232" t="s">
        <v>320</v>
      </c>
      <c r="W38" s="1233"/>
      <c r="X38" s="1233"/>
      <c r="Y38" s="1232" t="s">
        <v>311</v>
      </c>
      <c r="Z38" s="1233"/>
      <c r="AA38" s="1233"/>
      <c r="AB38" s="1232"/>
      <c r="AC38" s="1233"/>
      <c r="AD38" s="1232"/>
      <c r="AE38" s="1233"/>
      <c r="AF38" s="1235" t="s">
        <v>46</v>
      </c>
      <c r="AG38" s="1233"/>
      <c r="AH38" s="1233"/>
      <c r="AI38" s="1233"/>
      <c r="AJ38" s="1233"/>
      <c r="AK38" s="1233"/>
      <c r="AL38" s="1233"/>
      <c r="AM38" s="1233"/>
      <c r="AN38" s="1232" t="s">
        <v>305</v>
      </c>
      <c r="AO38" s="1233"/>
      <c r="AP38" s="1233"/>
      <c r="AQ38" s="1233"/>
      <c r="AR38" s="1233"/>
      <c r="AS38" s="1232" t="s">
        <v>306</v>
      </c>
      <c r="AT38" s="1233"/>
      <c r="AU38" s="1233"/>
      <c r="AV38" s="378" t="s">
        <v>85</v>
      </c>
      <c r="AW38" s="1234" t="s">
        <v>307</v>
      </c>
      <c r="AX38" s="1233"/>
      <c r="AY38" s="1233"/>
      <c r="AZ38" s="1233"/>
      <c r="BA38" s="1233"/>
      <c r="BB38" s="1233"/>
      <c r="BC38" s="379">
        <v>300000000</v>
      </c>
      <c r="BD38" s="380">
        <v>0</v>
      </c>
      <c r="BE38" s="380">
        <v>0</v>
      </c>
      <c r="BF38" s="380">
        <v>0</v>
      </c>
      <c r="BG38" s="379">
        <v>35758978</v>
      </c>
      <c r="BH38" s="379">
        <v>-35758978</v>
      </c>
      <c r="BI38" s="379">
        <v>35758978</v>
      </c>
      <c r="BJ38" s="379">
        <v>0</v>
      </c>
      <c r="BK38" s="379">
        <v>35758978</v>
      </c>
      <c r="BL38" s="380">
        <v>0</v>
      </c>
      <c r="BM38" s="379">
        <v>35758978</v>
      </c>
      <c r="BN38" s="380">
        <v>0</v>
      </c>
      <c r="BO38" s="379">
        <v>0</v>
      </c>
    </row>
    <row r="39" spans="1:67" s="376" customFormat="1" x14ac:dyDescent="0.25">
      <c r="A39" s="376" t="str">
        <f t="shared" si="8"/>
        <v>A-1-0-1-9-3-10</v>
      </c>
      <c r="B39" s="377" t="str">
        <f t="shared" si="2"/>
        <v>A</v>
      </c>
      <c r="C39" s="377" t="str">
        <f t="shared" si="3"/>
        <v>1</v>
      </c>
      <c r="D39" s="377" t="str">
        <f t="shared" si="4"/>
        <v>0</v>
      </c>
      <c r="E39" s="377" t="str">
        <f t="shared" si="5"/>
        <v>1</v>
      </c>
      <c r="F39" s="377" t="str">
        <f t="shared" si="6"/>
        <v>9</v>
      </c>
      <c r="G39" s="377" t="str">
        <f t="shared" si="7"/>
        <v>3</v>
      </c>
      <c r="H39" s="377"/>
      <c r="I39" s="377"/>
      <c r="J39" s="377"/>
      <c r="K39" s="377"/>
      <c r="M39" s="390"/>
      <c r="N39" s="1232" t="s">
        <v>34</v>
      </c>
      <c r="O39" s="1233"/>
      <c r="P39" s="1232" t="s">
        <v>311</v>
      </c>
      <c r="Q39" s="1233"/>
      <c r="R39" s="1232" t="s">
        <v>312</v>
      </c>
      <c r="S39" s="1233"/>
      <c r="T39" s="1232" t="s">
        <v>311</v>
      </c>
      <c r="U39" s="1233"/>
      <c r="V39" s="1232" t="s">
        <v>320</v>
      </c>
      <c r="W39" s="1233"/>
      <c r="X39" s="1233"/>
      <c r="Y39" s="1232" t="s">
        <v>321</v>
      </c>
      <c r="Z39" s="1233"/>
      <c r="AA39" s="1233"/>
      <c r="AB39" s="1232"/>
      <c r="AC39" s="1233"/>
      <c r="AD39" s="1232"/>
      <c r="AE39" s="1233"/>
      <c r="AF39" s="1235" t="s">
        <v>47</v>
      </c>
      <c r="AG39" s="1233"/>
      <c r="AH39" s="1233"/>
      <c r="AI39" s="1233"/>
      <c r="AJ39" s="1233"/>
      <c r="AK39" s="1233"/>
      <c r="AL39" s="1233"/>
      <c r="AM39" s="1233"/>
      <c r="AN39" s="1232" t="s">
        <v>305</v>
      </c>
      <c r="AO39" s="1233"/>
      <c r="AP39" s="1233"/>
      <c r="AQ39" s="1233"/>
      <c r="AR39" s="1233"/>
      <c r="AS39" s="1232" t="s">
        <v>306</v>
      </c>
      <c r="AT39" s="1233"/>
      <c r="AU39" s="1233"/>
      <c r="AV39" s="378" t="s">
        <v>85</v>
      </c>
      <c r="AW39" s="1234" t="s">
        <v>307</v>
      </c>
      <c r="AX39" s="1233"/>
      <c r="AY39" s="1233"/>
      <c r="AZ39" s="1233"/>
      <c r="BA39" s="1233"/>
      <c r="BB39" s="1233"/>
      <c r="BC39" s="379">
        <v>272000000</v>
      </c>
      <c r="BD39" s="380">
        <v>0</v>
      </c>
      <c r="BE39" s="380">
        <v>0</v>
      </c>
      <c r="BF39" s="380">
        <v>0</v>
      </c>
      <c r="BG39" s="379">
        <v>9255891</v>
      </c>
      <c r="BH39" s="379">
        <v>-9255891</v>
      </c>
      <c r="BI39" s="379">
        <v>9248911</v>
      </c>
      <c r="BJ39" s="379">
        <v>6980</v>
      </c>
      <c r="BK39" s="379">
        <v>9248911</v>
      </c>
      <c r="BL39" s="380">
        <v>0</v>
      </c>
      <c r="BM39" s="379">
        <v>9248911</v>
      </c>
      <c r="BN39" s="380">
        <v>0</v>
      </c>
      <c r="BO39" s="379">
        <v>0</v>
      </c>
    </row>
    <row r="40" spans="1:67" x14ac:dyDescent="0.25">
      <c r="B40" s="370" t="str">
        <f t="shared" si="2"/>
        <v>A</v>
      </c>
      <c r="C40" s="370" t="str">
        <f t="shared" si="3"/>
        <v>1</v>
      </c>
      <c r="D40" s="370" t="str">
        <f t="shared" si="4"/>
        <v>0</v>
      </c>
      <c r="E40" s="370" t="str">
        <f t="shared" si="5"/>
        <v>2</v>
      </c>
      <c r="F40" s="370">
        <f t="shared" si="6"/>
        <v>0</v>
      </c>
      <c r="G40" s="370">
        <f t="shared" si="7"/>
        <v>0</v>
      </c>
      <c r="N40" s="1089" t="s">
        <v>34</v>
      </c>
      <c r="O40" s="1120"/>
      <c r="P40" s="1089" t="s">
        <v>311</v>
      </c>
      <c r="Q40" s="1120"/>
      <c r="R40" s="1089" t="s">
        <v>312</v>
      </c>
      <c r="S40" s="1120"/>
      <c r="T40" s="1089" t="s">
        <v>314</v>
      </c>
      <c r="U40" s="1120"/>
      <c r="V40" s="1089"/>
      <c r="W40" s="1120"/>
      <c r="X40" s="1120"/>
      <c r="Y40" s="1089"/>
      <c r="Z40" s="1120"/>
      <c r="AA40" s="1120"/>
      <c r="AB40" s="1089"/>
      <c r="AC40" s="1120"/>
      <c r="AD40" s="1089"/>
      <c r="AE40" s="1120"/>
      <c r="AF40" s="1096" t="s">
        <v>225</v>
      </c>
      <c r="AG40" s="1120"/>
      <c r="AH40" s="1120"/>
      <c r="AI40" s="1120"/>
      <c r="AJ40" s="1120"/>
      <c r="AK40" s="1120"/>
      <c r="AL40" s="1120"/>
      <c r="AM40" s="1120"/>
      <c r="AN40" s="1089" t="s">
        <v>305</v>
      </c>
      <c r="AO40" s="1120"/>
      <c r="AP40" s="1120"/>
      <c r="AQ40" s="1120"/>
      <c r="AR40" s="1120"/>
      <c r="AS40" s="1089" t="s">
        <v>306</v>
      </c>
      <c r="AT40" s="1120"/>
      <c r="AU40" s="1120"/>
      <c r="AV40" s="360" t="s">
        <v>85</v>
      </c>
      <c r="AW40" s="1090" t="s">
        <v>307</v>
      </c>
      <c r="AX40" s="1120"/>
      <c r="AY40" s="1120"/>
      <c r="AZ40" s="1120"/>
      <c r="BA40" s="1120"/>
      <c r="BB40" s="1120"/>
      <c r="BC40" s="361">
        <v>2620100000</v>
      </c>
      <c r="BD40" s="362">
        <v>0</v>
      </c>
      <c r="BE40" s="361">
        <v>70997571</v>
      </c>
      <c r="BF40" s="362">
        <v>0</v>
      </c>
      <c r="BG40" s="362">
        <v>0</v>
      </c>
      <c r="BH40" s="362">
        <v>0</v>
      </c>
      <c r="BI40" s="361">
        <v>183028310</v>
      </c>
      <c r="BJ40" s="361">
        <v>-183028310</v>
      </c>
      <c r="BK40" s="361">
        <v>202787604</v>
      </c>
      <c r="BL40" s="361">
        <v>-19759294</v>
      </c>
      <c r="BM40" s="361">
        <v>202787604</v>
      </c>
      <c r="BN40" s="362">
        <v>0</v>
      </c>
      <c r="BO40" s="362">
        <v>0</v>
      </c>
    </row>
    <row r="41" spans="1:67" s="376" customFormat="1" x14ac:dyDescent="0.25">
      <c r="A41" s="376" t="str">
        <f t="shared" si="8"/>
        <v>A-1-0-2-12-0-10</v>
      </c>
      <c r="B41" s="377" t="str">
        <f t="shared" si="2"/>
        <v>A</v>
      </c>
      <c r="C41" s="377" t="str">
        <f t="shared" si="3"/>
        <v>1</v>
      </c>
      <c r="D41" s="377" t="str">
        <f t="shared" si="4"/>
        <v>0</v>
      </c>
      <c r="E41" s="377" t="str">
        <f t="shared" si="5"/>
        <v>2</v>
      </c>
      <c r="F41" s="377" t="str">
        <f t="shared" si="6"/>
        <v>12</v>
      </c>
      <c r="G41" s="377">
        <f t="shared" si="7"/>
        <v>0</v>
      </c>
      <c r="H41" s="377"/>
      <c r="I41" s="377"/>
      <c r="J41" s="377"/>
      <c r="K41" s="377"/>
      <c r="M41" s="390"/>
      <c r="N41" s="1232" t="s">
        <v>34</v>
      </c>
      <c r="O41" s="1233"/>
      <c r="P41" s="1232" t="s">
        <v>311</v>
      </c>
      <c r="Q41" s="1233"/>
      <c r="R41" s="1232" t="s">
        <v>312</v>
      </c>
      <c r="S41" s="1233"/>
      <c r="T41" s="1232" t="s">
        <v>314</v>
      </c>
      <c r="U41" s="1233"/>
      <c r="V41" s="1232" t="s">
        <v>322</v>
      </c>
      <c r="W41" s="1233"/>
      <c r="X41" s="1233"/>
      <c r="Y41" s="1232"/>
      <c r="Z41" s="1233"/>
      <c r="AA41" s="1233"/>
      <c r="AB41" s="1232"/>
      <c r="AC41" s="1233"/>
      <c r="AD41" s="1232"/>
      <c r="AE41" s="1233"/>
      <c r="AF41" s="1235" t="s">
        <v>48</v>
      </c>
      <c r="AG41" s="1233"/>
      <c r="AH41" s="1233"/>
      <c r="AI41" s="1233"/>
      <c r="AJ41" s="1233"/>
      <c r="AK41" s="1233"/>
      <c r="AL41" s="1233"/>
      <c r="AM41" s="1233"/>
      <c r="AN41" s="1232" t="s">
        <v>305</v>
      </c>
      <c r="AO41" s="1233"/>
      <c r="AP41" s="1233"/>
      <c r="AQ41" s="1233"/>
      <c r="AR41" s="1233"/>
      <c r="AS41" s="1232" t="s">
        <v>306</v>
      </c>
      <c r="AT41" s="1233"/>
      <c r="AU41" s="1233"/>
      <c r="AV41" s="378" t="s">
        <v>85</v>
      </c>
      <c r="AW41" s="1234" t="s">
        <v>307</v>
      </c>
      <c r="AX41" s="1233"/>
      <c r="AY41" s="1233"/>
      <c r="AZ41" s="1233"/>
      <c r="BA41" s="1233"/>
      <c r="BB41" s="1233"/>
      <c r="BC41" s="379">
        <v>2620100000</v>
      </c>
      <c r="BD41" s="380">
        <v>0</v>
      </c>
      <c r="BE41" s="380">
        <v>70997571</v>
      </c>
      <c r="BF41" s="380">
        <v>0</v>
      </c>
      <c r="BG41" s="379">
        <v>0</v>
      </c>
      <c r="BH41" s="379">
        <v>0</v>
      </c>
      <c r="BI41" s="379">
        <v>183028310</v>
      </c>
      <c r="BJ41" s="379">
        <v>-183028310</v>
      </c>
      <c r="BK41" s="379">
        <v>202787604</v>
      </c>
      <c r="BL41" s="380">
        <v>-19759294</v>
      </c>
      <c r="BM41" s="379">
        <v>202787604</v>
      </c>
      <c r="BN41" s="380">
        <v>0</v>
      </c>
      <c r="BO41" s="379">
        <v>0</v>
      </c>
    </row>
    <row r="42" spans="1:67" ht="14.45" customHeight="1" x14ac:dyDescent="0.25">
      <c r="B42" s="370" t="str">
        <f t="shared" si="2"/>
        <v>A</v>
      </c>
      <c r="C42" s="370" t="str">
        <f t="shared" si="3"/>
        <v>1</v>
      </c>
      <c r="D42" s="370" t="str">
        <f t="shared" si="4"/>
        <v>0</v>
      </c>
      <c r="E42" s="370" t="str">
        <f t="shared" si="5"/>
        <v>5</v>
      </c>
      <c r="F42" s="370">
        <f t="shared" si="6"/>
        <v>0</v>
      </c>
      <c r="G42" s="370">
        <f t="shared" si="7"/>
        <v>0</v>
      </c>
      <c r="N42" s="1089" t="s">
        <v>34</v>
      </c>
      <c r="O42" s="1120"/>
      <c r="P42" s="1089" t="s">
        <v>311</v>
      </c>
      <c r="Q42" s="1120"/>
      <c r="R42" s="1089" t="s">
        <v>312</v>
      </c>
      <c r="S42" s="1120"/>
      <c r="T42" s="1089" t="s">
        <v>316</v>
      </c>
      <c r="U42" s="1120"/>
      <c r="V42" s="1089"/>
      <c r="W42" s="1120"/>
      <c r="X42" s="1120"/>
      <c r="Y42" s="1089"/>
      <c r="Z42" s="1120"/>
      <c r="AA42" s="1120"/>
      <c r="AB42" s="1089"/>
      <c r="AC42" s="1120"/>
      <c r="AD42" s="1089"/>
      <c r="AE42" s="1120"/>
      <c r="AF42" s="1096" t="s">
        <v>227</v>
      </c>
      <c r="AG42" s="1120"/>
      <c r="AH42" s="1120"/>
      <c r="AI42" s="1120"/>
      <c r="AJ42" s="1120"/>
      <c r="AK42" s="1120"/>
      <c r="AL42" s="1120"/>
      <c r="AM42" s="1120"/>
      <c r="AN42" s="1089" t="s">
        <v>305</v>
      </c>
      <c r="AO42" s="1120"/>
      <c r="AP42" s="1120"/>
      <c r="AQ42" s="1120"/>
      <c r="AR42" s="1120"/>
      <c r="AS42" s="1089" t="s">
        <v>306</v>
      </c>
      <c r="AT42" s="1120"/>
      <c r="AU42" s="1120"/>
      <c r="AV42" s="360" t="s">
        <v>85</v>
      </c>
      <c r="AW42" s="1090" t="s">
        <v>307</v>
      </c>
      <c r="AX42" s="1120"/>
      <c r="AY42" s="1120"/>
      <c r="AZ42" s="1120"/>
      <c r="BA42" s="1120"/>
      <c r="BB42" s="1120"/>
      <c r="BC42" s="361">
        <v>35057916667</v>
      </c>
      <c r="BD42" s="362">
        <v>0</v>
      </c>
      <c r="BE42" s="362">
        <v>0</v>
      </c>
      <c r="BF42" s="362">
        <v>0</v>
      </c>
      <c r="BG42" s="361">
        <v>3317702816</v>
      </c>
      <c r="BH42" s="361">
        <v>-3317702816</v>
      </c>
      <c r="BI42" s="361">
        <v>3317702816</v>
      </c>
      <c r="BJ42" s="362">
        <v>0</v>
      </c>
      <c r="BK42" s="361">
        <v>3317702816</v>
      </c>
      <c r="BL42" s="362">
        <v>0</v>
      </c>
      <c r="BM42" s="361">
        <v>3637725</v>
      </c>
      <c r="BN42" s="361">
        <v>3314065091</v>
      </c>
      <c r="BO42" s="361">
        <v>27169854</v>
      </c>
    </row>
    <row r="43" spans="1:67" ht="14.45" customHeight="1" x14ac:dyDescent="0.25">
      <c r="B43" s="370" t="str">
        <f t="shared" ref="B43:B106" si="9">+N43</f>
        <v>A</v>
      </c>
      <c r="C43" s="370" t="str">
        <f t="shared" ref="C43:C106" si="10">+P43</f>
        <v>1</v>
      </c>
      <c r="D43" s="370" t="str">
        <f t="shared" ref="D43:D106" si="11">+R43</f>
        <v>0</v>
      </c>
      <c r="E43" s="370" t="str">
        <f t="shared" ref="E43:E106" si="12">+T43</f>
        <v>5</v>
      </c>
      <c r="F43" s="370" t="str">
        <f t="shared" si="6"/>
        <v>1</v>
      </c>
      <c r="G43" s="370">
        <f t="shared" si="7"/>
        <v>0</v>
      </c>
      <c r="N43" s="1089" t="s">
        <v>34</v>
      </c>
      <c r="O43" s="1120"/>
      <c r="P43" s="1089" t="s">
        <v>311</v>
      </c>
      <c r="Q43" s="1120"/>
      <c r="R43" s="1089" t="s">
        <v>312</v>
      </c>
      <c r="S43" s="1120"/>
      <c r="T43" s="1089" t="s">
        <v>316</v>
      </c>
      <c r="U43" s="1120"/>
      <c r="V43" s="1089" t="s">
        <v>311</v>
      </c>
      <c r="W43" s="1120"/>
      <c r="X43" s="1120"/>
      <c r="Y43" s="1089"/>
      <c r="Z43" s="1120"/>
      <c r="AA43" s="1120"/>
      <c r="AB43" s="1089"/>
      <c r="AC43" s="1120"/>
      <c r="AD43" s="1089"/>
      <c r="AE43" s="1120"/>
      <c r="AF43" s="1096" t="s">
        <v>229</v>
      </c>
      <c r="AG43" s="1120"/>
      <c r="AH43" s="1120"/>
      <c r="AI43" s="1120"/>
      <c r="AJ43" s="1120"/>
      <c r="AK43" s="1120"/>
      <c r="AL43" s="1120"/>
      <c r="AM43" s="1120"/>
      <c r="AN43" s="1089" t="s">
        <v>305</v>
      </c>
      <c r="AO43" s="1120"/>
      <c r="AP43" s="1120"/>
      <c r="AQ43" s="1120"/>
      <c r="AR43" s="1120"/>
      <c r="AS43" s="1089" t="s">
        <v>306</v>
      </c>
      <c r="AT43" s="1120"/>
      <c r="AU43" s="1120"/>
      <c r="AV43" s="360" t="s">
        <v>85</v>
      </c>
      <c r="AW43" s="1090" t="s">
        <v>307</v>
      </c>
      <c r="AX43" s="1120"/>
      <c r="AY43" s="1120"/>
      <c r="AZ43" s="1120"/>
      <c r="BA43" s="1120"/>
      <c r="BB43" s="1120"/>
      <c r="BC43" s="361">
        <v>17935538469</v>
      </c>
      <c r="BD43" s="362">
        <v>0</v>
      </c>
      <c r="BE43" s="362">
        <v>0</v>
      </c>
      <c r="BF43" s="362">
        <v>0</v>
      </c>
      <c r="BG43" s="361">
        <v>1653322425</v>
      </c>
      <c r="BH43" s="361">
        <v>-1653322425</v>
      </c>
      <c r="BI43" s="361">
        <v>1653322425</v>
      </c>
      <c r="BJ43" s="362">
        <v>0</v>
      </c>
      <c r="BK43" s="361">
        <v>1653322425</v>
      </c>
      <c r="BL43" s="362">
        <v>0</v>
      </c>
      <c r="BM43" s="361">
        <v>3589925</v>
      </c>
      <c r="BN43" s="361">
        <v>1649732500</v>
      </c>
      <c r="BO43" s="361">
        <v>27060411</v>
      </c>
    </row>
    <row r="44" spans="1:67" s="376" customFormat="1" x14ac:dyDescent="0.25">
      <c r="A44" s="376" t="str">
        <f>+B44&amp;"-"&amp;C44&amp;"-"&amp;D44&amp;"-"&amp;E44&amp;"-"&amp;F44&amp;"-"&amp;G44&amp;"-"&amp;AV44</f>
        <v>A-1-0-5-1-1-10</v>
      </c>
      <c r="B44" s="377" t="str">
        <f t="shared" si="9"/>
        <v>A</v>
      </c>
      <c r="C44" s="377" t="str">
        <f t="shared" si="10"/>
        <v>1</v>
      </c>
      <c r="D44" s="377" t="str">
        <f t="shared" si="11"/>
        <v>0</v>
      </c>
      <c r="E44" s="377" t="str">
        <f t="shared" si="12"/>
        <v>5</v>
      </c>
      <c r="F44" s="377" t="str">
        <f t="shared" si="6"/>
        <v>1</v>
      </c>
      <c r="G44" s="377" t="str">
        <f t="shared" si="7"/>
        <v>1</v>
      </c>
      <c r="H44" s="377"/>
      <c r="I44" s="377"/>
      <c r="J44" s="377"/>
      <c r="K44" s="377"/>
      <c r="M44" s="390"/>
      <c r="N44" s="1232" t="s">
        <v>34</v>
      </c>
      <c r="O44" s="1233"/>
      <c r="P44" s="1232" t="s">
        <v>311</v>
      </c>
      <c r="Q44" s="1233"/>
      <c r="R44" s="1232" t="s">
        <v>312</v>
      </c>
      <c r="S44" s="1233"/>
      <c r="T44" s="1232" t="s">
        <v>316</v>
      </c>
      <c r="U44" s="1233"/>
      <c r="V44" s="1232" t="s">
        <v>311</v>
      </c>
      <c r="W44" s="1233"/>
      <c r="X44" s="1233"/>
      <c r="Y44" s="1232" t="s">
        <v>311</v>
      </c>
      <c r="Z44" s="1233"/>
      <c r="AA44" s="1233"/>
      <c r="AB44" s="1232"/>
      <c r="AC44" s="1233"/>
      <c r="AD44" s="1232"/>
      <c r="AE44" s="1233"/>
      <c r="AF44" s="1235" t="s">
        <v>49</v>
      </c>
      <c r="AG44" s="1233"/>
      <c r="AH44" s="1233"/>
      <c r="AI44" s="1233"/>
      <c r="AJ44" s="1233"/>
      <c r="AK44" s="1233"/>
      <c r="AL44" s="1233"/>
      <c r="AM44" s="1233"/>
      <c r="AN44" s="1232" t="s">
        <v>305</v>
      </c>
      <c r="AO44" s="1233"/>
      <c r="AP44" s="1233"/>
      <c r="AQ44" s="1233"/>
      <c r="AR44" s="1233"/>
      <c r="AS44" s="1232" t="s">
        <v>306</v>
      </c>
      <c r="AT44" s="1233"/>
      <c r="AU44" s="1233"/>
      <c r="AV44" s="378" t="s">
        <v>85</v>
      </c>
      <c r="AW44" s="1234" t="s">
        <v>307</v>
      </c>
      <c r="AX44" s="1233"/>
      <c r="AY44" s="1233"/>
      <c r="AZ44" s="1233"/>
      <c r="BA44" s="1233"/>
      <c r="BB44" s="1233"/>
      <c r="BC44" s="379">
        <v>3486406531</v>
      </c>
      <c r="BD44" s="380">
        <v>0</v>
      </c>
      <c r="BE44" s="380">
        <v>0</v>
      </c>
      <c r="BF44" s="380">
        <v>0</v>
      </c>
      <c r="BG44" s="379">
        <v>373328600</v>
      </c>
      <c r="BH44" s="379">
        <v>-373328600</v>
      </c>
      <c r="BI44" s="379">
        <v>373328600</v>
      </c>
      <c r="BJ44" s="379">
        <v>0</v>
      </c>
      <c r="BK44" s="379">
        <v>373328600</v>
      </c>
      <c r="BL44" s="380">
        <v>0</v>
      </c>
      <c r="BM44" s="379">
        <v>22300</v>
      </c>
      <c r="BN44" s="380">
        <v>373306300</v>
      </c>
      <c r="BO44" s="379">
        <v>833255</v>
      </c>
    </row>
    <row r="45" spans="1:67" s="376" customFormat="1" x14ac:dyDescent="0.25">
      <c r="A45" s="376" t="str">
        <f>+B45&amp;"-"&amp;C45&amp;"-"&amp;D45&amp;"-"&amp;E45&amp;"-"&amp;F45&amp;"-"&amp;G45&amp;"-"&amp;AV45</f>
        <v>A-1-0-5-1-2-10</v>
      </c>
      <c r="B45" s="377" t="str">
        <f t="shared" si="9"/>
        <v>A</v>
      </c>
      <c r="C45" s="377" t="str">
        <f t="shared" si="10"/>
        <v>1</v>
      </c>
      <c r="D45" s="377" t="str">
        <f t="shared" si="11"/>
        <v>0</v>
      </c>
      <c r="E45" s="377" t="str">
        <f t="shared" si="12"/>
        <v>5</v>
      </c>
      <c r="F45" s="377" t="str">
        <f t="shared" si="6"/>
        <v>1</v>
      </c>
      <c r="G45" s="377" t="str">
        <f t="shared" si="7"/>
        <v>2</v>
      </c>
      <c r="H45" s="377"/>
      <c r="I45" s="377"/>
      <c r="J45" s="377"/>
      <c r="K45" s="377"/>
      <c r="M45" s="390"/>
      <c r="N45" s="1232" t="s">
        <v>34</v>
      </c>
      <c r="O45" s="1233"/>
      <c r="P45" s="1232" t="s">
        <v>311</v>
      </c>
      <c r="Q45" s="1233"/>
      <c r="R45" s="1232" t="s">
        <v>312</v>
      </c>
      <c r="S45" s="1233"/>
      <c r="T45" s="1232" t="s">
        <v>316</v>
      </c>
      <c r="U45" s="1233"/>
      <c r="V45" s="1232" t="s">
        <v>311</v>
      </c>
      <c r="W45" s="1233"/>
      <c r="X45" s="1233"/>
      <c r="Y45" s="1232" t="s">
        <v>314</v>
      </c>
      <c r="Z45" s="1233"/>
      <c r="AA45" s="1233"/>
      <c r="AB45" s="1232"/>
      <c r="AC45" s="1233"/>
      <c r="AD45" s="1232"/>
      <c r="AE45" s="1233"/>
      <c r="AF45" s="1235" t="s">
        <v>50</v>
      </c>
      <c r="AG45" s="1233"/>
      <c r="AH45" s="1233"/>
      <c r="AI45" s="1233"/>
      <c r="AJ45" s="1233"/>
      <c r="AK45" s="1233"/>
      <c r="AL45" s="1233"/>
      <c r="AM45" s="1233"/>
      <c r="AN45" s="1232" t="s">
        <v>305</v>
      </c>
      <c r="AO45" s="1233"/>
      <c r="AP45" s="1233"/>
      <c r="AQ45" s="1233"/>
      <c r="AR45" s="1233"/>
      <c r="AS45" s="1232" t="s">
        <v>306</v>
      </c>
      <c r="AT45" s="1233"/>
      <c r="AU45" s="1233"/>
      <c r="AV45" s="378" t="s">
        <v>85</v>
      </c>
      <c r="AW45" s="1234" t="s">
        <v>307</v>
      </c>
      <c r="AX45" s="1233"/>
      <c r="AY45" s="1233"/>
      <c r="AZ45" s="1233"/>
      <c r="BA45" s="1233"/>
      <c r="BB45" s="1233"/>
      <c r="BC45" s="379">
        <v>1530182979</v>
      </c>
      <c r="BD45" s="380">
        <v>0</v>
      </c>
      <c r="BE45" s="380">
        <v>0</v>
      </c>
      <c r="BF45" s="380">
        <v>0</v>
      </c>
      <c r="BG45" s="379">
        <v>3469825</v>
      </c>
      <c r="BH45" s="379">
        <v>-3469825</v>
      </c>
      <c r="BI45" s="379">
        <v>3469825</v>
      </c>
      <c r="BJ45" s="379">
        <v>0</v>
      </c>
      <c r="BK45" s="379">
        <v>3469825</v>
      </c>
      <c r="BL45" s="380">
        <v>0</v>
      </c>
      <c r="BM45" s="379">
        <v>3469825</v>
      </c>
      <c r="BN45" s="380">
        <v>0</v>
      </c>
      <c r="BO45" s="379">
        <v>0</v>
      </c>
    </row>
    <row r="46" spans="1:67" s="376" customFormat="1" x14ac:dyDescent="0.25">
      <c r="A46" s="376" t="str">
        <f>+B46&amp;"-"&amp;C46&amp;"-"&amp;D46&amp;"-"&amp;E46&amp;"-"&amp;F46&amp;"-"&amp;G46&amp;"-"&amp;AV46</f>
        <v>A-1-0-5-1-3-10</v>
      </c>
      <c r="B46" s="377" t="str">
        <f t="shared" si="9"/>
        <v>A</v>
      </c>
      <c r="C46" s="377" t="str">
        <f t="shared" si="10"/>
        <v>1</v>
      </c>
      <c r="D46" s="377" t="str">
        <f t="shared" si="11"/>
        <v>0</v>
      </c>
      <c r="E46" s="377" t="str">
        <f t="shared" si="12"/>
        <v>5</v>
      </c>
      <c r="F46" s="377" t="str">
        <f t="shared" si="6"/>
        <v>1</v>
      </c>
      <c r="G46" s="377" t="str">
        <f t="shared" si="7"/>
        <v>3</v>
      </c>
      <c r="H46" s="377"/>
      <c r="I46" s="377"/>
      <c r="J46" s="377"/>
      <c r="K46" s="377"/>
      <c r="M46" s="390"/>
      <c r="N46" s="1232" t="s">
        <v>34</v>
      </c>
      <c r="O46" s="1233"/>
      <c r="P46" s="1232" t="s">
        <v>311</v>
      </c>
      <c r="Q46" s="1233"/>
      <c r="R46" s="1232" t="s">
        <v>312</v>
      </c>
      <c r="S46" s="1233"/>
      <c r="T46" s="1232" t="s">
        <v>316</v>
      </c>
      <c r="U46" s="1233"/>
      <c r="V46" s="1232" t="s">
        <v>311</v>
      </c>
      <c r="W46" s="1233"/>
      <c r="X46" s="1233"/>
      <c r="Y46" s="1232" t="s">
        <v>321</v>
      </c>
      <c r="Z46" s="1233"/>
      <c r="AA46" s="1233"/>
      <c r="AB46" s="1232"/>
      <c r="AC46" s="1233"/>
      <c r="AD46" s="1232"/>
      <c r="AE46" s="1233"/>
      <c r="AF46" s="1235" t="s">
        <v>51</v>
      </c>
      <c r="AG46" s="1233"/>
      <c r="AH46" s="1233"/>
      <c r="AI46" s="1233"/>
      <c r="AJ46" s="1233"/>
      <c r="AK46" s="1233"/>
      <c r="AL46" s="1233"/>
      <c r="AM46" s="1233"/>
      <c r="AN46" s="1232" t="s">
        <v>305</v>
      </c>
      <c r="AO46" s="1233"/>
      <c r="AP46" s="1233"/>
      <c r="AQ46" s="1233"/>
      <c r="AR46" s="1233"/>
      <c r="AS46" s="1232" t="s">
        <v>306</v>
      </c>
      <c r="AT46" s="1233"/>
      <c r="AU46" s="1233"/>
      <c r="AV46" s="378" t="s">
        <v>85</v>
      </c>
      <c r="AW46" s="1234" t="s">
        <v>307</v>
      </c>
      <c r="AX46" s="1233"/>
      <c r="AY46" s="1233"/>
      <c r="AZ46" s="1233"/>
      <c r="BA46" s="1233"/>
      <c r="BB46" s="1233"/>
      <c r="BC46" s="379">
        <v>4451871042</v>
      </c>
      <c r="BD46" s="380">
        <v>0</v>
      </c>
      <c r="BE46" s="380">
        <v>0</v>
      </c>
      <c r="BF46" s="380">
        <v>0</v>
      </c>
      <c r="BG46" s="379">
        <v>439148300</v>
      </c>
      <c r="BH46" s="379">
        <v>-439148300</v>
      </c>
      <c r="BI46" s="379">
        <v>439148300</v>
      </c>
      <c r="BJ46" s="379">
        <v>0</v>
      </c>
      <c r="BK46" s="379">
        <v>439148300</v>
      </c>
      <c r="BL46" s="380">
        <v>0</v>
      </c>
      <c r="BM46" s="379">
        <v>47400</v>
      </c>
      <c r="BN46" s="380">
        <v>439100900</v>
      </c>
      <c r="BO46" s="379">
        <v>82500</v>
      </c>
    </row>
    <row r="47" spans="1:67" s="376" customFormat="1" x14ac:dyDescent="0.25">
      <c r="A47" s="376" t="str">
        <f>+B47&amp;"-"&amp;C47&amp;"-"&amp;D47&amp;"-"&amp;E47&amp;"-"&amp;F47&amp;"-"&amp;G47&amp;"-"&amp;AV47</f>
        <v>A-1-0-5-1-4-10</v>
      </c>
      <c r="B47" s="377" t="str">
        <f t="shared" si="9"/>
        <v>A</v>
      </c>
      <c r="C47" s="377" t="str">
        <f t="shared" si="10"/>
        <v>1</v>
      </c>
      <c r="D47" s="377" t="str">
        <f t="shared" si="11"/>
        <v>0</v>
      </c>
      <c r="E47" s="377" t="str">
        <f t="shared" si="12"/>
        <v>5</v>
      </c>
      <c r="F47" s="377" t="str">
        <f t="shared" si="6"/>
        <v>1</v>
      </c>
      <c r="G47" s="377" t="str">
        <f t="shared" si="7"/>
        <v>4</v>
      </c>
      <c r="H47" s="377"/>
      <c r="I47" s="377"/>
      <c r="J47" s="377"/>
      <c r="K47" s="377"/>
      <c r="M47" s="390"/>
      <c r="N47" s="1232" t="s">
        <v>34</v>
      </c>
      <c r="O47" s="1233"/>
      <c r="P47" s="1232" t="s">
        <v>311</v>
      </c>
      <c r="Q47" s="1233"/>
      <c r="R47" s="1232" t="s">
        <v>312</v>
      </c>
      <c r="S47" s="1233"/>
      <c r="T47" s="1232" t="s">
        <v>316</v>
      </c>
      <c r="U47" s="1233"/>
      <c r="V47" s="1232" t="s">
        <v>311</v>
      </c>
      <c r="W47" s="1233"/>
      <c r="X47" s="1233"/>
      <c r="Y47" s="1232" t="s">
        <v>315</v>
      </c>
      <c r="Z47" s="1233"/>
      <c r="AA47" s="1233"/>
      <c r="AB47" s="1232"/>
      <c r="AC47" s="1233"/>
      <c r="AD47" s="1232"/>
      <c r="AE47" s="1233"/>
      <c r="AF47" s="1235" t="s">
        <v>52</v>
      </c>
      <c r="AG47" s="1233"/>
      <c r="AH47" s="1233"/>
      <c r="AI47" s="1233"/>
      <c r="AJ47" s="1233"/>
      <c r="AK47" s="1233"/>
      <c r="AL47" s="1233"/>
      <c r="AM47" s="1233"/>
      <c r="AN47" s="1232" t="s">
        <v>305</v>
      </c>
      <c r="AO47" s="1233"/>
      <c r="AP47" s="1233"/>
      <c r="AQ47" s="1233"/>
      <c r="AR47" s="1233"/>
      <c r="AS47" s="1232" t="s">
        <v>306</v>
      </c>
      <c r="AT47" s="1233"/>
      <c r="AU47" s="1233"/>
      <c r="AV47" s="378" t="s">
        <v>85</v>
      </c>
      <c r="AW47" s="1234" t="s">
        <v>307</v>
      </c>
      <c r="AX47" s="1233"/>
      <c r="AY47" s="1233"/>
      <c r="AZ47" s="1233"/>
      <c r="BA47" s="1233"/>
      <c r="BB47" s="1233"/>
      <c r="BC47" s="379">
        <v>7532131228</v>
      </c>
      <c r="BD47" s="380">
        <v>0</v>
      </c>
      <c r="BE47" s="380">
        <v>0</v>
      </c>
      <c r="BF47" s="380">
        <v>0</v>
      </c>
      <c r="BG47" s="379">
        <v>741964800</v>
      </c>
      <c r="BH47" s="379">
        <v>-741964800</v>
      </c>
      <c r="BI47" s="379">
        <v>741964800</v>
      </c>
      <c r="BJ47" s="379">
        <v>0</v>
      </c>
      <c r="BK47" s="379">
        <v>741964800</v>
      </c>
      <c r="BL47" s="380">
        <v>0</v>
      </c>
      <c r="BM47" s="379">
        <v>47400</v>
      </c>
      <c r="BN47" s="380">
        <v>741917400</v>
      </c>
      <c r="BO47" s="379">
        <v>26144656</v>
      </c>
    </row>
    <row r="48" spans="1:67" s="376" customFormat="1" x14ac:dyDescent="0.25">
      <c r="A48" s="376" t="str">
        <f>+B48&amp;"-"&amp;C48&amp;"-"&amp;D48&amp;"-"&amp;E48&amp;"-"&amp;F48&amp;"-"&amp;G48&amp;"-"&amp;AV48</f>
        <v>A-1-0-5-1-5-10</v>
      </c>
      <c r="B48" s="377" t="str">
        <f t="shared" si="9"/>
        <v>A</v>
      </c>
      <c r="C48" s="377" t="str">
        <f t="shared" si="10"/>
        <v>1</v>
      </c>
      <c r="D48" s="377" t="str">
        <f t="shared" si="11"/>
        <v>0</v>
      </c>
      <c r="E48" s="377" t="str">
        <f t="shared" si="12"/>
        <v>5</v>
      </c>
      <c r="F48" s="377" t="str">
        <f t="shared" si="6"/>
        <v>1</v>
      </c>
      <c r="G48" s="377" t="str">
        <f t="shared" si="7"/>
        <v>5</v>
      </c>
      <c r="H48" s="377"/>
      <c r="I48" s="377"/>
      <c r="J48" s="377"/>
      <c r="K48" s="377"/>
      <c r="M48" s="390"/>
      <c r="N48" s="1232" t="s">
        <v>34</v>
      </c>
      <c r="O48" s="1233"/>
      <c r="P48" s="1232" t="s">
        <v>311</v>
      </c>
      <c r="Q48" s="1233"/>
      <c r="R48" s="1232" t="s">
        <v>312</v>
      </c>
      <c r="S48" s="1233"/>
      <c r="T48" s="1232" t="s">
        <v>316</v>
      </c>
      <c r="U48" s="1233"/>
      <c r="V48" s="1232" t="s">
        <v>311</v>
      </c>
      <c r="W48" s="1233"/>
      <c r="X48" s="1233"/>
      <c r="Y48" s="1232" t="s">
        <v>316</v>
      </c>
      <c r="Z48" s="1233"/>
      <c r="AA48" s="1233"/>
      <c r="AB48" s="1232"/>
      <c r="AC48" s="1233"/>
      <c r="AD48" s="1232"/>
      <c r="AE48" s="1233"/>
      <c r="AF48" s="1235" t="s">
        <v>53</v>
      </c>
      <c r="AG48" s="1233"/>
      <c r="AH48" s="1233"/>
      <c r="AI48" s="1233"/>
      <c r="AJ48" s="1233"/>
      <c r="AK48" s="1233"/>
      <c r="AL48" s="1233"/>
      <c r="AM48" s="1233"/>
      <c r="AN48" s="1232" t="s">
        <v>305</v>
      </c>
      <c r="AO48" s="1233"/>
      <c r="AP48" s="1233"/>
      <c r="AQ48" s="1233"/>
      <c r="AR48" s="1233"/>
      <c r="AS48" s="1232" t="s">
        <v>306</v>
      </c>
      <c r="AT48" s="1233"/>
      <c r="AU48" s="1233"/>
      <c r="AV48" s="378" t="s">
        <v>85</v>
      </c>
      <c r="AW48" s="1234" t="s">
        <v>307</v>
      </c>
      <c r="AX48" s="1233"/>
      <c r="AY48" s="1233"/>
      <c r="AZ48" s="1233"/>
      <c r="BA48" s="1233"/>
      <c r="BB48" s="1233"/>
      <c r="BC48" s="379">
        <v>934946689</v>
      </c>
      <c r="BD48" s="380">
        <v>0</v>
      </c>
      <c r="BE48" s="380">
        <v>0</v>
      </c>
      <c r="BF48" s="380">
        <v>0</v>
      </c>
      <c r="BG48" s="379">
        <v>95410900</v>
      </c>
      <c r="BH48" s="379">
        <v>-95410900</v>
      </c>
      <c r="BI48" s="379">
        <v>95410900</v>
      </c>
      <c r="BJ48" s="379">
        <v>0</v>
      </c>
      <c r="BK48" s="379">
        <v>95410900</v>
      </c>
      <c r="BL48" s="380">
        <v>0</v>
      </c>
      <c r="BM48" s="379">
        <v>3000</v>
      </c>
      <c r="BN48" s="380">
        <v>95407900</v>
      </c>
      <c r="BO48" s="379">
        <v>0</v>
      </c>
    </row>
    <row r="49" spans="1:67" ht="14.45" customHeight="1" x14ac:dyDescent="0.25">
      <c r="B49" s="370" t="str">
        <f t="shared" si="9"/>
        <v>A</v>
      </c>
      <c r="C49" s="370" t="str">
        <f t="shared" si="10"/>
        <v>1</v>
      </c>
      <c r="D49" s="370" t="str">
        <f t="shared" si="11"/>
        <v>0</v>
      </c>
      <c r="E49" s="370" t="str">
        <f t="shared" si="12"/>
        <v>5</v>
      </c>
      <c r="F49" s="370" t="str">
        <f t="shared" si="6"/>
        <v>2</v>
      </c>
      <c r="G49" s="370">
        <f t="shared" si="7"/>
        <v>0</v>
      </c>
      <c r="N49" s="1089" t="s">
        <v>34</v>
      </c>
      <c r="O49" s="1120"/>
      <c r="P49" s="1089" t="s">
        <v>311</v>
      </c>
      <c r="Q49" s="1120"/>
      <c r="R49" s="1089" t="s">
        <v>312</v>
      </c>
      <c r="S49" s="1120"/>
      <c r="T49" s="1089" t="s">
        <v>316</v>
      </c>
      <c r="U49" s="1120"/>
      <c r="V49" s="1089" t="s">
        <v>314</v>
      </c>
      <c r="W49" s="1120"/>
      <c r="X49" s="1120"/>
      <c r="Y49" s="1089"/>
      <c r="Z49" s="1120"/>
      <c r="AA49" s="1120"/>
      <c r="AB49" s="1089"/>
      <c r="AC49" s="1120"/>
      <c r="AD49" s="1089"/>
      <c r="AE49" s="1120"/>
      <c r="AF49" s="1096" t="s">
        <v>323</v>
      </c>
      <c r="AG49" s="1120"/>
      <c r="AH49" s="1120"/>
      <c r="AI49" s="1120"/>
      <c r="AJ49" s="1120"/>
      <c r="AK49" s="1120"/>
      <c r="AL49" s="1120"/>
      <c r="AM49" s="1120"/>
      <c r="AN49" s="1089" t="s">
        <v>305</v>
      </c>
      <c r="AO49" s="1120"/>
      <c r="AP49" s="1120"/>
      <c r="AQ49" s="1120"/>
      <c r="AR49" s="1120"/>
      <c r="AS49" s="1089" t="s">
        <v>306</v>
      </c>
      <c r="AT49" s="1120"/>
      <c r="AU49" s="1120"/>
      <c r="AV49" s="360" t="s">
        <v>85</v>
      </c>
      <c r="AW49" s="1090" t="s">
        <v>307</v>
      </c>
      <c r="AX49" s="1120"/>
      <c r="AY49" s="1120"/>
      <c r="AZ49" s="1120"/>
      <c r="BA49" s="1120"/>
      <c r="BB49" s="1120"/>
      <c r="BC49" s="361">
        <v>12419953098</v>
      </c>
      <c r="BD49" s="362">
        <v>0</v>
      </c>
      <c r="BE49" s="362">
        <v>0</v>
      </c>
      <c r="BF49" s="362">
        <v>0</v>
      </c>
      <c r="BG49" s="361">
        <v>1184237091</v>
      </c>
      <c r="BH49" s="361">
        <v>-1184237091</v>
      </c>
      <c r="BI49" s="361">
        <v>1184237091</v>
      </c>
      <c r="BJ49" s="362">
        <v>0</v>
      </c>
      <c r="BK49" s="361">
        <v>1184237091</v>
      </c>
      <c r="BL49" s="362">
        <v>0</v>
      </c>
      <c r="BM49" s="361">
        <v>19500</v>
      </c>
      <c r="BN49" s="361">
        <v>1184217591</v>
      </c>
      <c r="BO49" s="361">
        <v>109443</v>
      </c>
    </row>
    <row r="50" spans="1:67" s="376" customFormat="1" x14ac:dyDescent="0.25">
      <c r="A50" s="376" t="str">
        <f t="shared" ref="A50:A57" si="13">+B50&amp;"-"&amp;C50&amp;"-"&amp;D50&amp;"-"&amp;E50&amp;"-"&amp;F50&amp;"-"&amp;G50&amp;"-"&amp;AV50</f>
        <v>A-1-0-5-2-1-10</v>
      </c>
      <c r="B50" s="377" t="str">
        <f t="shared" si="9"/>
        <v>A</v>
      </c>
      <c r="C50" s="377" t="str">
        <f t="shared" si="10"/>
        <v>1</v>
      </c>
      <c r="D50" s="377" t="str">
        <f t="shared" si="11"/>
        <v>0</v>
      </c>
      <c r="E50" s="377" t="str">
        <f t="shared" si="12"/>
        <v>5</v>
      </c>
      <c r="F50" s="377" t="str">
        <f t="shared" si="6"/>
        <v>2</v>
      </c>
      <c r="G50" s="377" t="str">
        <f t="shared" si="7"/>
        <v>1</v>
      </c>
      <c r="H50" s="377"/>
      <c r="I50" s="377"/>
      <c r="J50" s="377"/>
      <c r="K50" s="377"/>
      <c r="M50" s="390"/>
      <c r="N50" s="1232" t="s">
        <v>34</v>
      </c>
      <c r="O50" s="1233"/>
      <c r="P50" s="1232" t="s">
        <v>311</v>
      </c>
      <c r="Q50" s="1233"/>
      <c r="R50" s="1232" t="s">
        <v>312</v>
      </c>
      <c r="S50" s="1233"/>
      <c r="T50" s="1232" t="s">
        <v>316</v>
      </c>
      <c r="U50" s="1233"/>
      <c r="V50" s="1232" t="s">
        <v>314</v>
      </c>
      <c r="W50" s="1233"/>
      <c r="X50" s="1233"/>
      <c r="Y50" s="1232" t="s">
        <v>311</v>
      </c>
      <c r="Z50" s="1233"/>
      <c r="AA50" s="1233"/>
      <c r="AB50" s="1232"/>
      <c r="AC50" s="1233"/>
      <c r="AD50" s="1232"/>
      <c r="AE50" s="1233"/>
      <c r="AF50" s="1235" t="s">
        <v>54</v>
      </c>
      <c r="AG50" s="1233"/>
      <c r="AH50" s="1233"/>
      <c r="AI50" s="1233"/>
      <c r="AJ50" s="1233"/>
      <c r="AK50" s="1233"/>
      <c r="AL50" s="1233"/>
      <c r="AM50" s="1233"/>
      <c r="AN50" s="1232" t="s">
        <v>305</v>
      </c>
      <c r="AO50" s="1233"/>
      <c r="AP50" s="1233"/>
      <c r="AQ50" s="1233"/>
      <c r="AR50" s="1233"/>
      <c r="AS50" s="1232" t="s">
        <v>306</v>
      </c>
      <c r="AT50" s="1233"/>
      <c r="AU50" s="1233"/>
      <c r="AV50" s="378" t="s">
        <v>85</v>
      </c>
      <c r="AW50" s="1234" t="s">
        <v>307</v>
      </c>
      <c r="AX50" s="1233"/>
      <c r="AY50" s="1233"/>
      <c r="AZ50" s="1233"/>
      <c r="BA50" s="1233"/>
      <c r="BB50" s="1233"/>
      <c r="BC50" s="379">
        <v>119144700</v>
      </c>
      <c r="BD50" s="380">
        <v>0</v>
      </c>
      <c r="BE50" s="380">
        <v>0</v>
      </c>
      <c r="BF50" s="380">
        <v>0</v>
      </c>
      <c r="BG50" s="379">
        <v>10593800</v>
      </c>
      <c r="BH50" s="379">
        <v>-10593800</v>
      </c>
      <c r="BI50" s="379">
        <v>10593800</v>
      </c>
      <c r="BJ50" s="379">
        <v>0</v>
      </c>
      <c r="BK50" s="379">
        <v>10593800</v>
      </c>
      <c r="BL50" s="380">
        <v>0</v>
      </c>
      <c r="BM50" s="379">
        <v>0</v>
      </c>
      <c r="BN50" s="380">
        <v>10593800</v>
      </c>
      <c r="BO50" s="379">
        <v>0</v>
      </c>
    </row>
    <row r="51" spans="1:67" s="376" customFormat="1" x14ac:dyDescent="0.25">
      <c r="A51" s="376" t="str">
        <f t="shared" si="13"/>
        <v>A-1-0-5-2-2-10</v>
      </c>
      <c r="B51" s="377" t="str">
        <f t="shared" si="9"/>
        <v>A</v>
      </c>
      <c r="C51" s="377" t="str">
        <f t="shared" si="10"/>
        <v>1</v>
      </c>
      <c r="D51" s="377" t="str">
        <f t="shared" si="11"/>
        <v>0</v>
      </c>
      <c r="E51" s="377" t="str">
        <f t="shared" si="12"/>
        <v>5</v>
      </c>
      <c r="F51" s="377" t="str">
        <f t="shared" si="6"/>
        <v>2</v>
      </c>
      <c r="G51" s="377" t="str">
        <f t="shared" si="7"/>
        <v>2</v>
      </c>
      <c r="H51" s="377"/>
      <c r="I51" s="377"/>
      <c r="J51" s="377"/>
      <c r="K51" s="377"/>
      <c r="M51" s="390"/>
      <c r="N51" s="1232" t="s">
        <v>34</v>
      </c>
      <c r="O51" s="1233"/>
      <c r="P51" s="1232" t="s">
        <v>311</v>
      </c>
      <c r="Q51" s="1233"/>
      <c r="R51" s="1232" t="s">
        <v>312</v>
      </c>
      <c r="S51" s="1233"/>
      <c r="T51" s="1232" t="s">
        <v>316</v>
      </c>
      <c r="U51" s="1233"/>
      <c r="V51" s="1232" t="s">
        <v>314</v>
      </c>
      <c r="W51" s="1233"/>
      <c r="X51" s="1233"/>
      <c r="Y51" s="1232" t="s">
        <v>314</v>
      </c>
      <c r="Z51" s="1233"/>
      <c r="AA51" s="1233"/>
      <c r="AB51" s="1232"/>
      <c r="AC51" s="1233"/>
      <c r="AD51" s="1232"/>
      <c r="AE51" s="1233"/>
      <c r="AF51" s="1235" t="s">
        <v>55</v>
      </c>
      <c r="AG51" s="1233"/>
      <c r="AH51" s="1233"/>
      <c r="AI51" s="1233"/>
      <c r="AJ51" s="1233"/>
      <c r="AK51" s="1233"/>
      <c r="AL51" s="1233"/>
      <c r="AM51" s="1233"/>
      <c r="AN51" s="1232" t="s">
        <v>305</v>
      </c>
      <c r="AO51" s="1233"/>
      <c r="AP51" s="1233"/>
      <c r="AQ51" s="1233"/>
      <c r="AR51" s="1233"/>
      <c r="AS51" s="1232" t="s">
        <v>306</v>
      </c>
      <c r="AT51" s="1233"/>
      <c r="AU51" s="1233"/>
      <c r="AV51" s="378" t="s">
        <v>85</v>
      </c>
      <c r="AW51" s="1234" t="s">
        <v>307</v>
      </c>
      <c r="AX51" s="1233"/>
      <c r="AY51" s="1233"/>
      <c r="AZ51" s="1233"/>
      <c r="BA51" s="1233"/>
      <c r="BB51" s="1233"/>
      <c r="BC51" s="379">
        <v>5697403045</v>
      </c>
      <c r="BD51" s="380">
        <v>0</v>
      </c>
      <c r="BE51" s="380">
        <v>0</v>
      </c>
      <c r="BF51" s="380">
        <v>0</v>
      </c>
      <c r="BG51" s="379">
        <v>544829691</v>
      </c>
      <c r="BH51" s="379">
        <v>-544829691</v>
      </c>
      <c r="BI51" s="379">
        <v>544829691</v>
      </c>
      <c r="BJ51" s="379">
        <v>0</v>
      </c>
      <c r="BK51" s="379">
        <v>544829691</v>
      </c>
      <c r="BL51" s="380">
        <v>0</v>
      </c>
      <c r="BM51" s="379">
        <v>0</v>
      </c>
      <c r="BN51" s="380">
        <v>544829691</v>
      </c>
      <c r="BO51" s="379">
        <v>0</v>
      </c>
    </row>
    <row r="52" spans="1:67" s="376" customFormat="1" x14ac:dyDescent="0.25">
      <c r="A52" s="376" t="str">
        <f t="shared" si="13"/>
        <v>A-1-0-5-2-3-10</v>
      </c>
      <c r="B52" s="377" t="str">
        <f t="shared" si="9"/>
        <v>A</v>
      </c>
      <c r="C52" s="377" t="str">
        <f t="shared" si="10"/>
        <v>1</v>
      </c>
      <c r="D52" s="377" t="str">
        <f t="shared" si="11"/>
        <v>0</v>
      </c>
      <c r="E52" s="377" t="str">
        <f t="shared" si="12"/>
        <v>5</v>
      </c>
      <c r="F52" s="377" t="str">
        <f t="shared" si="6"/>
        <v>2</v>
      </c>
      <c r="G52" s="377" t="str">
        <f t="shared" si="7"/>
        <v>3</v>
      </c>
      <c r="H52" s="377"/>
      <c r="I52" s="377"/>
      <c r="J52" s="377"/>
      <c r="K52" s="377"/>
      <c r="M52" s="390"/>
      <c r="N52" s="1232" t="s">
        <v>34</v>
      </c>
      <c r="O52" s="1233"/>
      <c r="P52" s="1232" t="s">
        <v>311</v>
      </c>
      <c r="Q52" s="1233"/>
      <c r="R52" s="1232" t="s">
        <v>312</v>
      </c>
      <c r="S52" s="1233"/>
      <c r="T52" s="1232" t="s">
        <v>316</v>
      </c>
      <c r="U52" s="1233"/>
      <c r="V52" s="1232" t="s">
        <v>314</v>
      </c>
      <c r="W52" s="1233"/>
      <c r="X52" s="1233"/>
      <c r="Y52" s="1232" t="s">
        <v>321</v>
      </c>
      <c r="Z52" s="1233"/>
      <c r="AA52" s="1233"/>
      <c r="AB52" s="1232"/>
      <c r="AC52" s="1233"/>
      <c r="AD52" s="1232"/>
      <c r="AE52" s="1233"/>
      <c r="AF52" s="1235" t="s">
        <v>56</v>
      </c>
      <c r="AG52" s="1233"/>
      <c r="AH52" s="1233"/>
      <c r="AI52" s="1233"/>
      <c r="AJ52" s="1233"/>
      <c r="AK52" s="1233"/>
      <c r="AL52" s="1233"/>
      <c r="AM52" s="1233"/>
      <c r="AN52" s="1232" t="s">
        <v>305</v>
      </c>
      <c r="AO52" s="1233"/>
      <c r="AP52" s="1233"/>
      <c r="AQ52" s="1233"/>
      <c r="AR52" s="1233"/>
      <c r="AS52" s="1232" t="s">
        <v>306</v>
      </c>
      <c r="AT52" s="1233"/>
      <c r="AU52" s="1233"/>
      <c r="AV52" s="378" t="s">
        <v>85</v>
      </c>
      <c r="AW52" s="1234" t="s">
        <v>307</v>
      </c>
      <c r="AX52" s="1233"/>
      <c r="AY52" s="1233"/>
      <c r="AZ52" s="1233"/>
      <c r="BA52" s="1233"/>
      <c r="BB52" s="1233"/>
      <c r="BC52" s="379">
        <v>6528258063</v>
      </c>
      <c r="BD52" s="380">
        <v>0</v>
      </c>
      <c r="BE52" s="380">
        <v>0</v>
      </c>
      <c r="BF52" s="380">
        <v>0</v>
      </c>
      <c r="BG52" s="379">
        <v>621372400</v>
      </c>
      <c r="BH52" s="379">
        <v>-621372400</v>
      </c>
      <c r="BI52" s="379">
        <v>621372400</v>
      </c>
      <c r="BJ52" s="379">
        <v>0</v>
      </c>
      <c r="BK52" s="379">
        <v>621372400</v>
      </c>
      <c r="BL52" s="380">
        <v>0</v>
      </c>
      <c r="BM52" s="379">
        <v>19500</v>
      </c>
      <c r="BN52" s="380">
        <v>621352900</v>
      </c>
      <c r="BO52" s="379">
        <v>109443</v>
      </c>
    </row>
    <row r="53" spans="1:67" s="376" customFormat="1" x14ac:dyDescent="0.25">
      <c r="A53" s="376" t="str">
        <f t="shared" si="13"/>
        <v>A-1-0-5-2-6-10</v>
      </c>
      <c r="B53" s="377" t="str">
        <f t="shared" si="9"/>
        <v>A</v>
      </c>
      <c r="C53" s="377" t="str">
        <f t="shared" si="10"/>
        <v>1</v>
      </c>
      <c r="D53" s="377" t="str">
        <f t="shared" si="11"/>
        <v>0</v>
      </c>
      <c r="E53" s="377" t="str">
        <f t="shared" si="12"/>
        <v>5</v>
      </c>
      <c r="F53" s="377" t="str">
        <f t="shared" si="6"/>
        <v>2</v>
      </c>
      <c r="G53" s="377" t="str">
        <f t="shared" si="7"/>
        <v>6</v>
      </c>
      <c r="H53" s="377"/>
      <c r="I53" s="377"/>
      <c r="J53" s="377"/>
      <c r="K53" s="377"/>
      <c r="M53" s="390"/>
      <c r="N53" s="1232" t="s">
        <v>34</v>
      </c>
      <c r="O53" s="1233"/>
      <c r="P53" s="1232" t="s">
        <v>311</v>
      </c>
      <c r="Q53" s="1233"/>
      <c r="R53" s="1232" t="s">
        <v>312</v>
      </c>
      <c r="S53" s="1233"/>
      <c r="T53" s="1232" t="s">
        <v>316</v>
      </c>
      <c r="U53" s="1233"/>
      <c r="V53" s="1232" t="s">
        <v>314</v>
      </c>
      <c r="W53" s="1233"/>
      <c r="X53" s="1233"/>
      <c r="Y53" s="1232" t="s">
        <v>324</v>
      </c>
      <c r="Z53" s="1233"/>
      <c r="AA53" s="1233"/>
      <c r="AB53" s="1232"/>
      <c r="AC53" s="1233"/>
      <c r="AD53" s="1232"/>
      <c r="AE53" s="1233"/>
      <c r="AF53" s="1235" t="s">
        <v>57</v>
      </c>
      <c r="AG53" s="1233"/>
      <c r="AH53" s="1233"/>
      <c r="AI53" s="1233"/>
      <c r="AJ53" s="1233"/>
      <c r="AK53" s="1233"/>
      <c r="AL53" s="1233"/>
      <c r="AM53" s="1233"/>
      <c r="AN53" s="1232" t="s">
        <v>305</v>
      </c>
      <c r="AO53" s="1233"/>
      <c r="AP53" s="1233"/>
      <c r="AQ53" s="1233"/>
      <c r="AR53" s="1233"/>
      <c r="AS53" s="1232" t="s">
        <v>306</v>
      </c>
      <c r="AT53" s="1233"/>
      <c r="AU53" s="1233"/>
      <c r="AV53" s="378" t="s">
        <v>85</v>
      </c>
      <c r="AW53" s="1234" t="s">
        <v>307</v>
      </c>
      <c r="AX53" s="1233"/>
      <c r="AY53" s="1233"/>
      <c r="AZ53" s="1233"/>
      <c r="BA53" s="1233"/>
      <c r="BB53" s="1233"/>
      <c r="BC53" s="379">
        <v>75147290</v>
      </c>
      <c r="BD53" s="380">
        <v>0</v>
      </c>
      <c r="BE53" s="380">
        <v>0</v>
      </c>
      <c r="BF53" s="380">
        <v>0</v>
      </c>
      <c r="BG53" s="379">
        <v>7441200</v>
      </c>
      <c r="BH53" s="379">
        <v>-7441200</v>
      </c>
      <c r="BI53" s="379">
        <v>7441200</v>
      </c>
      <c r="BJ53" s="379">
        <v>0</v>
      </c>
      <c r="BK53" s="379">
        <v>7441200</v>
      </c>
      <c r="BL53" s="380">
        <v>0</v>
      </c>
      <c r="BM53" s="379">
        <v>0</v>
      </c>
      <c r="BN53" s="380">
        <v>7441200</v>
      </c>
      <c r="BO53" s="379">
        <v>0</v>
      </c>
    </row>
    <row r="54" spans="1:67" s="376" customFormat="1" x14ac:dyDescent="0.25">
      <c r="A54" s="376" t="str">
        <f t="shared" si="13"/>
        <v>A-1-0-5-6-0-10</v>
      </c>
      <c r="B54" s="377" t="str">
        <f t="shared" si="9"/>
        <v>A</v>
      </c>
      <c r="C54" s="377" t="str">
        <f t="shared" si="10"/>
        <v>1</v>
      </c>
      <c r="D54" s="377" t="str">
        <f t="shared" si="11"/>
        <v>0</v>
      </c>
      <c r="E54" s="377" t="str">
        <f t="shared" si="12"/>
        <v>5</v>
      </c>
      <c r="F54" s="377" t="str">
        <f t="shared" si="6"/>
        <v>6</v>
      </c>
      <c r="G54" s="377">
        <f t="shared" si="7"/>
        <v>0</v>
      </c>
      <c r="H54" s="377"/>
      <c r="I54" s="377"/>
      <c r="J54" s="377"/>
      <c r="K54" s="377"/>
      <c r="M54" s="390"/>
      <c r="N54" s="1232" t="s">
        <v>34</v>
      </c>
      <c r="O54" s="1233"/>
      <c r="P54" s="1232" t="s">
        <v>311</v>
      </c>
      <c r="Q54" s="1233"/>
      <c r="R54" s="1232" t="s">
        <v>312</v>
      </c>
      <c r="S54" s="1233"/>
      <c r="T54" s="1232" t="s">
        <v>316</v>
      </c>
      <c r="U54" s="1233"/>
      <c r="V54" s="1232" t="s">
        <v>324</v>
      </c>
      <c r="W54" s="1233"/>
      <c r="X54" s="1233"/>
      <c r="Y54" s="1232"/>
      <c r="Z54" s="1233"/>
      <c r="AA54" s="1233"/>
      <c r="AB54" s="1232"/>
      <c r="AC54" s="1233"/>
      <c r="AD54" s="1232"/>
      <c r="AE54" s="1233"/>
      <c r="AF54" s="1235" t="s">
        <v>58</v>
      </c>
      <c r="AG54" s="1233"/>
      <c r="AH54" s="1233"/>
      <c r="AI54" s="1233"/>
      <c r="AJ54" s="1233"/>
      <c r="AK54" s="1233"/>
      <c r="AL54" s="1233"/>
      <c r="AM54" s="1233"/>
      <c r="AN54" s="1232" t="s">
        <v>305</v>
      </c>
      <c r="AO54" s="1233"/>
      <c r="AP54" s="1233"/>
      <c r="AQ54" s="1233"/>
      <c r="AR54" s="1233"/>
      <c r="AS54" s="1232" t="s">
        <v>306</v>
      </c>
      <c r="AT54" s="1233"/>
      <c r="AU54" s="1233"/>
      <c r="AV54" s="378" t="s">
        <v>85</v>
      </c>
      <c r="AW54" s="1234" t="s">
        <v>307</v>
      </c>
      <c r="AX54" s="1233"/>
      <c r="AY54" s="1233"/>
      <c r="AZ54" s="1233"/>
      <c r="BA54" s="1233"/>
      <c r="BB54" s="1233"/>
      <c r="BC54" s="379">
        <v>2721591300</v>
      </c>
      <c r="BD54" s="380">
        <v>0</v>
      </c>
      <c r="BE54" s="380">
        <v>0</v>
      </c>
      <c r="BF54" s="380">
        <v>0</v>
      </c>
      <c r="BG54" s="379">
        <v>287929000</v>
      </c>
      <c r="BH54" s="379">
        <v>-287929000</v>
      </c>
      <c r="BI54" s="379">
        <v>287929000</v>
      </c>
      <c r="BJ54" s="379">
        <v>0</v>
      </c>
      <c r="BK54" s="379">
        <v>287929000</v>
      </c>
      <c r="BL54" s="380">
        <v>0</v>
      </c>
      <c r="BM54" s="379">
        <v>16800</v>
      </c>
      <c r="BN54" s="380">
        <v>287912200</v>
      </c>
      <c r="BO54" s="379">
        <v>0</v>
      </c>
    </row>
    <row r="55" spans="1:67" s="376" customFormat="1" x14ac:dyDescent="0.25">
      <c r="A55" s="376" t="str">
        <f t="shared" si="13"/>
        <v>A-1-0-5-7-0-10</v>
      </c>
      <c r="B55" s="377" t="str">
        <f t="shared" si="9"/>
        <v>A</v>
      </c>
      <c r="C55" s="377" t="str">
        <f t="shared" si="10"/>
        <v>1</v>
      </c>
      <c r="D55" s="377" t="str">
        <f t="shared" si="11"/>
        <v>0</v>
      </c>
      <c r="E55" s="377" t="str">
        <f t="shared" si="12"/>
        <v>5</v>
      </c>
      <c r="F55" s="377" t="str">
        <f t="shared" si="6"/>
        <v>7</v>
      </c>
      <c r="G55" s="377">
        <f t="shared" si="7"/>
        <v>0</v>
      </c>
      <c r="H55" s="377"/>
      <c r="I55" s="377"/>
      <c r="J55" s="377"/>
      <c r="K55" s="377"/>
      <c r="M55" s="390"/>
      <c r="N55" s="1232" t="s">
        <v>34</v>
      </c>
      <c r="O55" s="1233"/>
      <c r="P55" s="1232" t="s">
        <v>311</v>
      </c>
      <c r="Q55" s="1233"/>
      <c r="R55" s="1232" t="s">
        <v>312</v>
      </c>
      <c r="S55" s="1233"/>
      <c r="T55" s="1232" t="s">
        <v>316</v>
      </c>
      <c r="U55" s="1233"/>
      <c r="V55" s="1232" t="s">
        <v>325</v>
      </c>
      <c r="W55" s="1233"/>
      <c r="X55" s="1233"/>
      <c r="Y55" s="1232"/>
      <c r="Z55" s="1233"/>
      <c r="AA55" s="1233"/>
      <c r="AB55" s="1232"/>
      <c r="AC55" s="1233"/>
      <c r="AD55" s="1232"/>
      <c r="AE55" s="1233"/>
      <c r="AF55" s="1235" t="s">
        <v>59</v>
      </c>
      <c r="AG55" s="1233"/>
      <c r="AH55" s="1233"/>
      <c r="AI55" s="1233"/>
      <c r="AJ55" s="1233"/>
      <c r="AK55" s="1233"/>
      <c r="AL55" s="1233"/>
      <c r="AM55" s="1233"/>
      <c r="AN55" s="1232" t="s">
        <v>305</v>
      </c>
      <c r="AO55" s="1233"/>
      <c r="AP55" s="1233"/>
      <c r="AQ55" s="1233"/>
      <c r="AR55" s="1233"/>
      <c r="AS55" s="1232" t="s">
        <v>306</v>
      </c>
      <c r="AT55" s="1233"/>
      <c r="AU55" s="1233"/>
      <c r="AV55" s="378" t="s">
        <v>85</v>
      </c>
      <c r="AW55" s="1234" t="s">
        <v>307</v>
      </c>
      <c r="AX55" s="1233"/>
      <c r="AY55" s="1233"/>
      <c r="AZ55" s="1233"/>
      <c r="BA55" s="1233"/>
      <c r="BB55" s="1233"/>
      <c r="BC55" s="379">
        <v>520219400</v>
      </c>
      <c r="BD55" s="380">
        <v>0</v>
      </c>
      <c r="BE55" s="380">
        <v>0</v>
      </c>
      <c r="BF55" s="380">
        <v>0</v>
      </c>
      <c r="BG55" s="379">
        <v>48082100</v>
      </c>
      <c r="BH55" s="379">
        <v>-48082100</v>
      </c>
      <c r="BI55" s="379">
        <v>48082100</v>
      </c>
      <c r="BJ55" s="379">
        <v>0</v>
      </c>
      <c r="BK55" s="379">
        <v>48082100</v>
      </c>
      <c r="BL55" s="380">
        <v>0</v>
      </c>
      <c r="BM55" s="379">
        <v>2900</v>
      </c>
      <c r="BN55" s="380">
        <v>48079200</v>
      </c>
      <c r="BO55" s="379">
        <v>0</v>
      </c>
    </row>
    <row r="56" spans="1:67" s="376" customFormat="1" x14ac:dyDescent="0.25">
      <c r="A56" s="376" t="str">
        <f t="shared" si="13"/>
        <v>A-1-0-5-8-0-10</v>
      </c>
      <c r="B56" s="377" t="str">
        <f t="shared" si="9"/>
        <v>A</v>
      </c>
      <c r="C56" s="377" t="str">
        <f t="shared" si="10"/>
        <v>1</v>
      </c>
      <c r="D56" s="377" t="str">
        <f t="shared" si="11"/>
        <v>0</v>
      </c>
      <c r="E56" s="377" t="str">
        <f t="shared" si="12"/>
        <v>5</v>
      </c>
      <c r="F56" s="377" t="str">
        <f t="shared" si="6"/>
        <v>8</v>
      </c>
      <c r="G56" s="377">
        <f t="shared" si="7"/>
        <v>0</v>
      </c>
      <c r="H56" s="377"/>
      <c r="I56" s="377"/>
      <c r="J56" s="377"/>
      <c r="K56" s="377"/>
      <c r="M56" s="390"/>
      <c r="N56" s="1232" t="s">
        <v>34</v>
      </c>
      <c r="O56" s="1233"/>
      <c r="P56" s="1232" t="s">
        <v>311</v>
      </c>
      <c r="Q56" s="1233"/>
      <c r="R56" s="1232" t="s">
        <v>312</v>
      </c>
      <c r="S56" s="1233"/>
      <c r="T56" s="1232" t="s">
        <v>316</v>
      </c>
      <c r="U56" s="1233"/>
      <c r="V56" s="1232" t="s">
        <v>326</v>
      </c>
      <c r="W56" s="1233"/>
      <c r="X56" s="1233"/>
      <c r="Y56" s="1232"/>
      <c r="Z56" s="1233"/>
      <c r="AA56" s="1233"/>
      <c r="AB56" s="1232"/>
      <c r="AC56" s="1233"/>
      <c r="AD56" s="1232"/>
      <c r="AE56" s="1233"/>
      <c r="AF56" s="1235" t="s">
        <v>60</v>
      </c>
      <c r="AG56" s="1233"/>
      <c r="AH56" s="1233"/>
      <c r="AI56" s="1233"/>
      <c r="AJ56" s="1233"/>
      <c r="AK56" s="1233"/>
      <c r="AL56" s="1233"/>
      <c r="AM56" s="1233"/>
      <c r="AN56" s="1232" t="s">
        <v>305</v>
      </c>
      <c r="AO56" s="1233"/>
      <c r="AP56" s="1233"/>
      <c r="AQ56" s="1233"/>
      <c r="AR56" s="1233"/>
      <c r="AS56" s="1232" t="s">
        <v>306</v>
      </c>
      <c r="AT56" s="1233"/>
      <c r="AU56" s="1233"/>
      <c r="AV56" s="378" t="s">
        <v>85</v>
      </c>
      <c r="AW56" s="1234" t="s">
        <v>307</v>
      </c>
      <c r="AX56" s="1233"/>
      <c r="AY56" s="1233"/>
      <c r="AZ56" s="1233"/>
      <c r="BA56" s="1233"/>
      <c r="BB56" s="1233"/>
      <c r="BC56" s="379">
        <v>520219400</v>
      </c>
      <c r="BD56" s="380">
        <v>0</v>
      </c>
      <c r="BE56" s="380">
        <v>0</v>
      </c>
      <c r="BF56" s="380">
        <v>0</v>
      </c>
      <c r="BG56" s="379">
        <v>48082100</v>
      </c>
      <c r="BH56" s="379">
        <v>-48082100</v>
      </c>
      <c r="BI56" s="379">
        <v>48082100</v>
      </c>
      <c r="BJ56" s="379">
        <v>0</v>
      </c>
      <c r="BK56" s="379">
        <v>48082100</v>
      </c>
      <c r="BL56" s="380">
        <v>0</v>
      </c>
      <c r="BM56" s="379">
        <v>2900</v>
      </c>
      <c r="BN56" s="380">
        <v>48079200</v>
      </c>
      <c r="BO56" s="379">
        <v>0</v>
      </c>
    </row>
    <row r="57" spans="1:67" s="376" customFormat="1" x14ac:dyDescent="0.25">
      <c r="A57" s="376" t="str">
        <f t="shared" si="13"/>
        <v>A-1-0-5-9-0-10</v>
      </c>
      <c r="B57" s="377" t="str">
        <f t="shared" si="9"/>
        <v>A</v>
      </c>
      <c r="C57" s="377" t="str">
        <f t="shared" si="10"/>
        <v>1</v>
      </c>
      <c r="D57" s="377" t="str">
        <f t="shared" si="11"/>
        <v>0</v>
      </c>
      <c r="E57" s="377" t="str">
        <f t="shared" si="12"/>
        <v>5</v>
      </c>
      <c r="F57" s="377" t="str">
        <f t="shared" si="6"/>
        <v>9</v>
      </c>
      <c r="G57" s="377">
        <f t="shared" si="7"/>
        <v>0</v>
      </c>
      <c r="H57" s="377"/>
      <c r="I57" s="377"/>
      <c r="J57" s="377"/>
      <c r="K57" s="377"/>
      <c r="M57" s="390"/>
      <c r="N57" s="1232" t="s">
        <v>34</v>
      </c>
      <c r="O57" s="1233"/>
      <c r="P57" s="1232" t="s">
        <v>311</v>
      </c>
      <c r="Q57" s="1233"/>
      <c r="R57" s="1232" t="s">
        <v>312</v>
      </c>
      <c r="S57" s="1233"/>
      <c r="T57" s="1232" t="s">
        <v>316</v>
      </c>
      <c r="U57" s="1233"/>
      <c r="V57" s="1232" t="s">
        <v>320</v>
      </c>
      <c r="W57" s="1233"/>
      <c r="X57" s="1233"/>
      <c r="Y57" s="1232"/>
      <c r="Z57" s="1233"/>
      <c r="AA57" s="1233"/>
      <c r="AB57" s="1232"/>
      <c r="AC57" s="1233"/>
      <c r="AD57" s="1232"/>
      <c r="AE57" s="1233"/>
      <c r="AF57" s="1235" t="s">
        <v>61</v>
      </c>
      <c r="AG57" s="1233"/>
      <c r="AH57" s="1233"/>
      <c r="AI57" s="1233"/>
      <c r="AJ57" s="1233"/>
      <c r="AK57" s="1233"/>
      <c r="AL57" s="1233"/>
      <c r="AM57" s="1233"/>
      <c r="AN57" s="1232" t="s">
        <v>305</v>
      </c>
      <c r="AO57" s="1233"/>
      <c r="AP57" s="1233"/>
      <c r="AQ57" s="1233"/>
      <c r="AR57" s="1233"/>
      <c r="AS57" s="1232" t="s">
        <v>306</v>
      </c>
      <c r="AT57" s="1233"/>
      <c r="AU57" s="1233"/>
      <c r="AV57" s="378" t="s">
        <v>85</v>
      </c>
      <c r="AW57" s="1234" t="s">
        <v>307</v>
      </c>
      <c r="AX57" s="1233"/>
      <c r="AY57" s="1233"/>
      <c r="AZ57" s="1233"/>
      <c r="BA57" s="1233"/>
      <c r="BB57" s="1233"/>
      <c r="BC57" s="379">
        <v>940395000</v>
      </c>
      <c r="BD57" s="380">
        <v>0</v>
      </c>
      <c r="BE57" s="380">
        <v>0</v>
      </c>
      <c r="BF57" s="380">
        <v>0</v>
      </c>
      <c r="BG57" s="379">
        <v>96050100</v>
      </c>
      <c r="BH57" s="379">
        <v>-96050100</v>
      </c>
      <c r="BI57" s="379">
        <v>96050100</v>
      </c>
      <c r="BJ57" s="379">
        <v>0</v>
      </c>
      <c r="BK57" s="379">
        <v>96050100</v>
      </c>
      <c r="BL57" s="380">
        <v>0</v>
      </c>
      <c r="BM57" s="379">
        <v>5700</v>
      </c>
      <c r="BN57" s="380">
        <v>96044400</v>
      </c>
      <c r="BO57" s="379">
        <v>0</v>
      </c>
    </row>
    <row r="58" spans="1:67" ht="14.45" customHeight="1" x14ac:dyDescent="0.25">
      <c r="B58" s="370" t="str">
        <f t="shared" si="9"/>
        <v>A</v>
      </c>
      <c r="C58" s="370" t="str">
        <f t="shared" si="10"/>
        <v>2</v>
      </c>
      <c r="D58" s="370">
        <f t="shared" si="11"/>
        <v>0</v>
      </c>
      <c r="E58" s="370">
        <f t="shared" si="12"/>
        <v>0</v>
      </c>
      <c r="F58" s="370">
        <f t="shared" si="6"/>
        <v>0</v>
      </c>
      <c r="G58" s="370">
        <f t="shared" si="7"/>
        <v>0</v>
      </c>
      <c r="N58" s="1089" t="s">
        <v>34</v>
      </c>
      <c r="O58" s="1120"/>
      <c r="P58" s="1089" t="s">
        <v>314</v>
      </c>
      <c r="Q58" s="1120"/>
      <c r="R58" s="1089"/>
      <c r="S58" s="1120"/>
      <c r="T58" s="1089"/>
      <c r="U58" s="1120"/>
      <c r="V58" s="1089"/>
      <c r="W58" s="1120"/>
      <c r="X58" s="1120"/>
      <c r="Y58" s="1089"/>
      <c r="Z58" s="1120"/>
      <c r="AA58" s="1120"/>
      <c r="AB58" s="1089"/>
      <c r="AC58" s="1120"/>
      <c r="AD58" s="1089"/>
      <c r="AE58" s="1120"/>
      <c r="AF58" s="1096" t="s">
        <v>25</v>
      </c>
      <c r="AG58" s="1120"/>
      <c r="AH58" s="1120"/>
      <c r="AI58" s="1120"/>
      <c r="AJ58" s="1120"/>
      <c r="AK58" s="1120"/>
      <c r="AL58" s="1120"/>
      <c r="AM58" s="1120"/>
      <c r="AN58" s="1089" t="s">
        <v>305</v>
      </c>
      <c r="AO58" s="1120"/>
      <c r="AP58" s="1120"/>
      <c r="AQ58" s="1120"/>
      <c r="AR58" s="1120"/>
      <c r="AS58" s="1089" t="s">
        <v>306</v>
      </c>
      <c r="AT58" s="1120"/>
      <c r="AU58" s="1120"/>
      <c r="AV58" s="360" t="s">
        <v>85</v>
      </c>
      <c r="AW58" s="1090" t="s">
        <v>307</v>
      </c>
      <c r="AX58" s="1120"/>
      <c r="AY58" s="1120"/>
      <c r="AZ58" s="1120"/>
      <c r="BA58" s="1120"/>
      <c r="BB58" s="1120"/>
      <c r="BC58" s="361">
        <v>11106500000</v>
      </c>
      <c r="BD58" s="361">
        <v>490351917</v>
      </c>
      <c r="BE58" s="361">
        <v>465517143.44</v>
      </c>
      <c r="BF58" s="361">
        <v>-145000000</v>
      </c>
      <c r="BG58" s="361">
        <v>670877067.76999998</v>
      </c>
      <c r="BH58" s="361">
        <v>-180525150.77000001</v>
      </c>
      <c r="BI58" s="361">
        <v>1023046374.4299999</v>
      </c>
      <c r="BJ58" s="361">
        <v>-352169306.66000003</v>
      </c>
      <c r="BK58" s="361">
        <v>1023046374.4299999</v>
      </c>
      <c r="BL58" s="362">
        <v>0</v>
      </c>
      <c r="BM58" s="361">
        <v>1006448419.4299999</v>
      </c>
      <c r="BN58" s="361">
        <v>16597955</v>
      </c>
      <c r="BO58" s="361">
        <v>428854</v>
      </c>
    </row>
    <row r="59" spans="1:67" ht="14.45" customHeight="1" x14ac:dyDescent="0.25">
      <c r="B59" s="370" t="str">
        <f t="shared" si="9"/>
        <v>A</v>
      </c>
      <c r="C59" s="370" t="str">
        <f t="shared" si="10"/>
        <v>2</v>
      </c>
      <c r="D59" s="370" t="str">
        <f t="shared" si="11"/>
        <v>0</v>
      </c>
      <c r="E59" s="370">
        <f t="shared" si="12"/>
        <v>0</v>
      </c>
      <c r="F59" s="370">
        <f t="shared" si="6"/>
        <v>0</v>
      </c>
      <c r="G59" s="370">
        <f t="shared" si="7"/>
        <v>0</v>
      </c>
      <c r="N59" s="1089" t="s">
        <v>34</v>
      </c>
      <c r="O59" s="1120"/>
      <c r="P59" s="1089" t="s">
        <v>314</v>
      </c>
      <c r="Q59" s="1120"/>
      <c r="R59" s="1089" t="s">
        <v>312</v>
      </c>
      <c r="S59" s="1120"/>
      <c r="T59" s="1089"/>
      <c r="U59" s="1120"/>
      <c r="V59" s="1089"/>
      <c r="W59" s="1120"/>
      <c r="X59" s="1120"/>
      <c r="Y59" s="1089"/>
      <c r="Z59" s="1120"/>
      <c r="AA59" s="1120"/>
      <c r="AB59" s="1089"/>
      <c r="AC59" s="1120"/>
      <c r="AD59" s="1089"/>
      <c r="AE59" s="1120"/>
      <c r="AF59" s="1096" t="s">
        <v>25</v>
      </c>
      <c r="AG59" s="1120"/>
      <c r="AH59" s="1120"/>
      <c r="AI59" s="1120"/>
      <c r="AJ59" s="1120"/>
      <c r="AK59" s="1120"/>
      <c r="AL59" s="1120"/>
      <c r="AM59" s="1120"/>
      <c r="AN59" s="1089" t="s">
        <v>305</v>
      </c>
      <c r="AO59" s="1120"/>
      <c r="AP59" s="1120"/>
      <c r="AQ59" s="1120"/>
      <c r="AR59" s="1120"/>
      <c r="AS59" s="1089" t="s">
        <v>306</v>
      </c>
      <c r="AT59" s="1120"/>
      <c r="AU59" s="1120"/>
      <c r="AV59" s="360" t="s">
        <v>85</v>
      </c>
      <c r="AW59" s="1090" t="s">
        <v>307</v>
      </c>
      <c r="AX59" s="1120"/>
      <c r="AY59" s="1120"/>
      <c r="AZ59" s="1120"/>
      <c r="BA59" s="1120"/>
      <c r="BB59" s="1120"/>
      <c r="BC59" s="361">
        <v>11106500000</v>
      </c>
      <c r="BD59" s="361">
        <v>490351917</v>
      </c>
      <c r="BE59" s="361">
        <v>465517143.44</v>
      </c>
      <c r="BF59" s="361">
        <v>-145000000</v>
      </c>
      <c r="BG59" s="361">
        <v>670877067.76999998</v>
      </c>
      <c r="BH59" s="361">
        <v>-180525150.77000001</v>
      </c>
      <c r="BI59" s="361">
        <v>1023046374.4299999</v>
      </c>
      <c r="BJ59" s="361">
        <v>-352169306.66000003</v>
      </c>
      <c r="BK59" s="361">
        <v>1023046374.4299999</v>
      </c>
      <c r="BL59" s="362">
        <v>0</v>
      </c>
      <c r="BM59" s="361">
        <v>1006448419.4299999</v>
      </c>
      <c r="BN59" s="361">
        <v>16597955</v>
      </c>
      <c r="BO59" s="361">
        <v>428854</v>
      </c>
    </row>
    <row r="60" spans="1:67" x14ac:dyDescent="0.25">
      <c r="B60" s="370" t="str">
        <f t="shared" si="9"/>
        <v>A</v>
      </c>
      <c r="C60" s="370" t="str">
        <f t="shared" si="10"/>
        <v>2</v>
      </c>
      <c r="D60" s="370" t="str">
        <f t="shared" si="11"/>
        <v>0</v>
      </c>
      <c r="E60" s="370" t="str">
        <f t="shared" si="12"/>
        <v>3</v>
      </c>
      <c r="F60" s="370">
        <f t="shared" si="6"/>
        <v>0</v>
      </c>
      <c r="G60" s="370">
        <f t="shared" si="7"/>
        <v>0</v>
      </c>
      <c r="N60" s="1089" t="s">
        <v>34</v>
      </c>
      <c r="O60" s="1120"/>
      <c r="P60" s="1089" t="s">
        <v>314</v>
      </c>
      <c r="Q60" s="1120"/>
      <c r="R60" s="1089" t="s">
        <v>312</v>
      </c>
      <c r="S60" s="1120"/>
      <c r="T60" s="1089" t="s">
        <v>321</v>
      </c>
      <c r="U60" s="1120"/>
      <c r="V60" s="1089"/>
      <c r="W60" s="1120"/>
      <c r="X60" s="1120"/>
      <c r="Y60" s="1089"/>
      <c r="Z60" s="1120"/>
      <c r="AA60" s="1120"/>
      <c r="AB60" s="1089"/>
      <c r="AC60" s="1120"/>
      <c r="AD60" s="1089"/>
      <c r="AE60" s="1120"/>
      <c r="AF60" s="1096" t="s">
        <v>233</v>
      </c>
      <c r="AG60" s="1120"/>
      <c r="AH60" s="1120"/>
      <c r="AI60" s="1120"/>
      <c r="AJ60" s="1120"/>
      <c r="AK60" s="1120"/>
      <c r="AL60" s="1120"/>
      <c r="AM60" s="1120"/>
      <c r="AN60" s="1089" t="s">
        <v>305</v>
      </c>
      <c r="AO60" s="1120"/>
      <c r="AP60" s="1120"/>
      <c r="AQ60" s="1120"/>
      <c r="AR60" s="1120"/>
      <c r="AS60" s="1089" t="s">
        <v>306</v>
      </c>
      <c r="AT60" s="1120"/>
      <c r="AU60" s="1120"/>
      <c r="AV60" s="360" t="s">
        <v>85</v>
      </c>
      <c r="AW60" s="1090" t="s">
        <v>307</v>
      </c>
      <c r="AX60" s="1120"/>
      <c r="AY60" s="1120"/>
      <c r="AZ60" s="1120"/>
      <c r="BA60" s="1120"/>
      <c r="BB60" s="1120"/>
      <c r="BC60" s="361">
        <v>343000000</v>
      </c>
      <c r="BD60" s="362">
        <v>0</v>
      </c>
      <c r="BE60" s="361">
        <v>29338437</v>
      </c>
      <c r="BF60" s="362">
        <v>0</v>
      </c>
      <c r="BG60" s="362">
        <v>0</v>
      </c>
      <c r="BH60" s="362">
        <v>0</v>
      </c>
      <c r="BI60" s="362">
        <v>0</v>
      </c>
      <c r="BJ60" s="362">
        <v>0</v>
      </c>
      <c r="BK60" s="362">
        <v>0</v>
      </c>
      <c r="BL60" s="362">
        <v>0</v>
      </c>
      <c r="BM60" s="362">
        <v>0</v>
      </c>
      <c r="BN60" s="362">
        <v>0</v>
      </c>
      <c r="BO60" s="362">
        <v>0</v>
      </c>
    </row>
    <row r="61" spans="1:67" x14ac:dyDescent="0.25">
      <c r="B61" s="370" t="str">
        <f t="shared" si="9"/>
        <v>A</v>
      </c>
      <c r="C61" s="370" t="str">
        <f t="shared" si="10"/>
        <v>2</v>
      </c>
      <c r="D61" s="370" t="str">
        <f t="shared" si="11"/>
        <v>0</v>
      </c>
      <c r="E61" s="370" t="str">
        <f t="shared" si="12"/>
        <v>3</v>
      </c>
      <c r="F61" s="370" t="str">
        <f t="shared" si="6"/>
        <v>50</v>
      </c>
      <c r="G61" s="370">
        <f t="shared" si="7"/>
        <v>0</v>
      </c>
      <c r="N61" s="1089" t="s">
        <v>34</v>
      </c>
      <c r="O61" s="1120"/>
      <c r="P61" s="1089" t="s">
        <v>314</v>
      </c>
      <c r="Q61" s="1120"/>
      <c r="R61" s="1089" t="s">
        <v>312</v>
      </c>
      <c r="S61" s="1120"/>
      <c r="T61" s="1089" t="s">
        <v>321</v>
      </c>
      <c r="U61" s="1120"/>
      <c r="V61" s="1089" t="s">
        <v>327</v>
      </c>
      <c r="W61" s="1120"/>
      <c r="X61" s="1120"/>
      <c r="Y61" s="1089"/>
      <c r="Z61" s="1120"/>
      <c r="AA61" s="1120"/>
      <c r="AB61" s="1089"/>
      <c r="AC61" s="1120"/>
      <c r="AD61" s="1089"/>
      <c r="AE61" s="1120"/>
      <c r="AF61" s="1096" t="s">
        <v>240</v>
      </c>
      <c r="AG61" s="1120"/>
      <c r="AH61" s="1120"/>
      <c r="AI61" s="1120"/>
      <c r="AJ61" s="1120"/>
      <c r="AK61" s="1120"/>
      <c r="AL61" s="1120"/>
      <c r="AM61" s="1120"/>
      <c r="AN61" s="1089" t="s">
        <v>305</v>
      </c>
      <c r="AO61" s="1120"/>
      <c r="AP61" s="1120"/>
      <c r="AQ61" s="1120"/>
      <c r="AR61" s="1120"/>
      <c r="AS61" s="1089" t="s">
        <v>306</v>
      </c>
      <c r="AT61" s="1120"/>
      <c r="AU61" s="1120"/>
      <c r="AV61" s="360" t="s">
        <v>85</v>
      </c>
      <c r="AW61" s="1090" t="s">
        <v>307</v>
      </c>
      <c r="AX61" s="1120"/>
      <c r="AY61" s="1120"/>
      <c r="AZ61" s="1120"/>
      <c r="BA61" s="1120"/>
      <c r="BB61" s="1120"/>
      <c r="BC61" s="361">
        <v>341000000</v>
      </c>
      <c r="BD61" s="362">
        <v>0</v>
      </c>
      <c r="BE61" s="361">
        <v>27338437</v>
      </c>
      <c r="BF61" s="362">
        <v>0</v>
      </c>
      <c r="BG61" s="362">
        <v>0</v>
      </c>
      <c r="BH61" s="362">
        <v>0</v>
      </c>
      <c r="BI61" s="362">
        <v>0</v>
      </c>
      <c r="BJ61" s="362">
        <v>0</v>
      </c>
      <c r="BK61" s="362">
        <v>0</v>
      </c>
      <c r="BL61" s="362">
        <v>0</v>
      </c>
      <c r="BM61" s="362">
        <v>0</v>
      </c>
      <c r="BN61" s="362">
        <v>0</v>
      </c>
      <c r="BO61" s="362">
        <v>0</v>
      </c>
    </row>
    <row r="62" spans="1:67" s="376" customFormat="1" x14ac:dyDescent="0.25">
      <c r="A62" s="376" t="str">
        <f>+B62&amp;"-"&amp;C62&amp;"-"&amp;D62&amp;"-"&amp;E62&amp;"-"&amp;F62&amp;"-"&amp;G62&amp;"-"&amp;AV62</f>
        <v>A-2-0-3-50-2-10</v>
      </c>
      <c r="B62" s="377" t="str">
        <f t="shared" si="9"/>
        <v>A</v>
      </c>
      <c r="C62" s="377" t="str">
        <f t="shared" si="10"/>
        <v>2</v>
      </c>
      <c r="D62" s="377" t="str">
        <f t="shared" si="11"/>
        <v>0</v>
      </c>
      <c r="E62" s="377" t="str">
        <f t="shared" si="12"/>
        <v>3</v>
      </c>
      <c r="F62" s="377" t="str">
        <f t="shared" si="6"/>
        <v>50</v>
      </c>
      <c r="G62" s="377" t="str">
        <f t="shared" si="7"/>
        <v>2</v>
      </c>
      <c r="H62" s="377"/>
      <c r="I62" s="377"/>
      <c r="J62" s="377"/>
      <c r="K62" s="377"/>
      <c r="M62" s="390"/>
      <c r="N62" s="1232" t="s">
        <v>34</v>
      </c>
      <c r="O62" s="1233"/>
      <c r="P62" s="1232" t="s">
        <v>314</v>
      </c>
      <c r="Q62" s="1233"/>
      <c r="R62" s="1232" t="s">
        <v>312</v>
      </c>
      <c r="S62" s="1233"/>
      <c r="T62" s="1232" t="s">
        <v>321</v>
      </c>
      <c r="U62" s="1233"/>
      <c r="V62" s="1232" t="s">
        <v>327</v>
      </c>
      <c r="W62" s="1233"/>
      <c r="X62" s="1233"/>
      <c r="Y62" s="1232" t="s">
        <v>314</v>
      </c>
      <c r="Z62" s="1233"/>
      <c r="AA62" s="1233"/>
      <c r="AB62" s="1232"/>
      <c r="AC62" s="1233"/>
      <c r="AD62" s="1232"/>
      <c r="AE62" s="1233"/>
      <c r="AF62" s="1235" t="s">
        <v>62</v>
      </c>
      <c r="AG62" s="1233"/>
      <c r="AH62" s="1233"/>
      <c r="AI62" s="1233"/>
      <c r="AJ62" s="1233"/>
      <c r="AK62" s="1233"/>
      <c r="AL62" s="1233"/>
      <c r="AM62" s="1233"/>
      <c r="AN62" s="1232" t="s">
        <v>305</v>
      </c>
      <c r="AO62" s="1233"/>
      <c r="AP62" s="1233"/>
      <c r="AQ62" s="1233"/>
      <c r="AR62" s="1233"/>
      <c r="AS62" s="1232" t="s">
        <v>306</v>
      </c>
      <c r="AT62" s="1233"/>
      <c r="AU62" s="1233"/>
      <c r="AV62" s="378" t="s">
        <v>85</v>
      </c>
      <c r="AW62" s="1234" t="s">
        <v>307</v>
      </c>
      <c r="AX62" s="1233"/>
      <c r="AY62" s="1233"/>
      <c r="AZ62" s="1233"/>
      <c r="BA62" s="1233"/>
      <c r="BB62" s="1233"/>
      <c r="BC62" s="379">
        <v>6376304</v>
      </c>
      <c r="BD62" s="380">
        <v>0</v>
      </c>
      <c r="BE62" s="380">
        <v>158429</v>
      </c>
      <c r="BF62" s="380">
        <v>0</v>
      </c>
      <c r="BG62" s="379">
        <v>0</v>
      </c>
      <c r="BH62" s="379">
        <v>0</v>
      </c>
      <c r="BI62" s="379">
        <v>0</v>
      </c>
      <c r="BJ62" s="379">
        <v>0</v>
      </c>
      <c r="BK62" s="379">
        <v>0</v>
      </c>
      <c r="BL62" s="380">
        <v>0</v>
      </c>
      <c r="BM62" s="379">
        <v>0</v>
      </c>
      <c r="BN62" s="380">
        <v>0</v>
      </c>
      <c r="BO62" s="379">
        <v>0</v>
      </c>
    </row>
    <row r="63" spans="1:67" s="376" customFormat="1" x14ac:dyDescent="0.25">
      <c r="A63" s="376" t="str">
        <f>+B63&amp;"-"&amp;C63&amp;"-"&amp;D63&amp;"-"&amp;E63&amp;"-"&amp;F63&amp;"-"&amp;G63&amp;"-"&amp;AV63</f>
        <v>A-2-0-3-50-3-10</v>
      </c>
      <c r="B63" s="377" t="str">
        <f t="shared" si="9"/>
        <v>A</v>
      </c>
      <c r="C63" s="377" t="str">
        <f t="shared" si="10"/>
        <v>2</v>
      </c>
      <c r="D63" s="377" t="str">
        <f t="shared" si="11"/>
        <v>0</v>
      </c>
      <c r="E63" s="377" t="str">
        <f t="shared" si="12"/>
        <v>3</v>
      </c>
      <c r="F63" s="377" t="str">
        <f t="shared" si="6"/>
        <v>50</v>
      </c>
      <c r="G63" s="377" t="str">
        <f t="shared" si="7"/>
        <v>3</v>
      </c>
      <c r="H63" s="377"/>
      <c r="I63" s="377"/>
      <c r="J63" s="377"/>
      <c r="K63" s="377"/>
      <c r="M63" s="390"/>
      <c r="N63" s="1232" t="s">
        <v>34</v>
      </c>
      <c r="O63" s="1233"/>
      <c r="P63" s="1232" t="s">
        <v>314</v>
      </c>
      <c r="Q63" s="1233"/>
      <c r="R63" s="1232" t="s">
        <v>312</v>
      </c>
      <c r="S63" s="1233"/>
      <c r="T63" s="1232" t="s">
        <v>321</v>
      </c>
      <c r="U63" s="1233"/>
      <c r="V63" s="1232" t="s">
        <v>327</v>
      </c>
      <c r="W63" s="1233"/>
      <c r="X63" s="1233"/>
      <c r="Y63" s="1232" t="s">
        <v>321</v>
      </c>
      <c r="Z63" s="1233"/>
      <c r="AA63" s="1233"/>
      <c r="AB63" s="1232"/>
      <c r="AC63" s="1233"/>
      <c r="AD63" s="1232"/>
      <c r="AE63" s="1233"/>
      <c r="AF63" s="1235" t="s">
        <v>63</v>
      </c>
      <c r="AG63" s="1233"/>
      <c r="AH63" s="1233"/>
      <c r="AI63" s="1233"/>
      <c r="AJ63" s="1233"/>
      <c r="AK63" s="1233"/>
      <c r="AL63" s="1233"/>
      <c r="AM63" s="1233"/>
      <c r="AN63" s="1232" t="s">
        <v>305</v>
      </c>
      <c r="AO63" s="1233"/>
      <c r="AP63" s="1233"/>
      <c r="AQ63" s="1233"/>
      <c r="AR63" s="1233"/>
      <c r="AS63" s="1232" t="s">
        <v>306</v>
      </c>
      <c r="AT63" s="1233"/>
      <c r="AU63" s="1233"/>
      <c r="AV63" s="378" t="s">
        <v>85</v>
      </c>
      <c r="AW63" s="1234" t="s">
        <v>307</v>
      </c>
      <c r="AX63" s="1233"/>
      <c r="AY63" s="1233"/>
      <c r="AZ63" s="1233"/>
      <c r="BA63" s="1233"/>
      <c r="BB63" s="1233"/>
      <c r="BC63" s="379">
        <v>324023696</v>
      </c>
      <c r="BD63" s="380">
        <v>0</v>
      </c>
      <c r="BE63" s="380">
        <v>16580008</v>
      </c>
      <c r="BF63" s="380">
        <v>0</v>
      </c>
      <c r="BG63" s="379">
        <v>0</v>
      </c>
      <c r="BH63" s="379">
        <v>0</v>
      </c>
      <c r="BI63" s="379">
        <v>0</v>
      </c>
      <c r="BJ63" s="379">
        <v>0</v>
      </c>
      <c r="BK63" s="379">
        <v>0</v>
      </c>
      <c r="BL63" s="380">
        <v>0</v>
      </c>
      <c r="BM63" s="379">
        <v>0</v>
      </c>
      <c r="BN63" s="380">
        <v>0</v>
      </c>
      <c r="BO63" s="379">
        <v>0</v>
      </c>
    </row>
    <row r="64" spans="1:67" s="376" customFormat="1" x14ac:dyDescent="0.25">
      <c r="A64" s="376" t="str">
        <f>+B64&amp;"-"&amp;C64&amp;"-"&amp;D64&amp;"-"&amp;E64&amp;"-"&amp;F64&amp;"-"&amp;G64&amp;"-"&amp;AV64</f>
        <v>A-2-0-3-50-16-10</v>
      </c>
      <c r="B64" s="377" t="str">
        <f t="shared" si="9"/>
        <v>A</v>
      </c>
      <c r="C64" s="377" t="str">
        <f t="shared" si="10"/>
        <v>2</v>
      </c>
      <c r="D64" s="377" t="str">
        <f t="shared" si="11"/>
        <v>0</v>
      </c>
      <c r="E64" s="377" t="str">
        <f t="shared" si="12"/>
        <v>3</v>
      </c>
      <c r="F64" s="377" t="str">
        <f t="shared" si="6"/>
        <v>50</v>
      </c>
      <c r="G64" s="377" t="str">
        <f t="shared" si="7"/>
        <v>16</v>
      </c>
      <c r="H64" s="377"/>
      <c r="I64" s="377"/>
      <c r="J64" s="377"/>
      <c r="K64" s="377"/>
      <c r="M64" s="390"/>
      <c r="N64" s="1232" t="s">
        <v>34</v>
      </c>
      <c r="O64" s="1233"/>
      <c r="P64" s="1232" t="s">
        <v>314</v>
      </c>
      <c r="Q64" s="1233"/>
      <c r="R64" s="1232" t="s">
        <v>312</v>
      </c>
      <c r="S64" s="1233"/>
      <c r="T64" s="1232" t="s">
        <v>321</v>
      </c>
      <c r="U64" s="1233"/>
      <c r="V64" s="1232" t="s">
        <v>327</v>
      </c>
      <c r="W64" s="1233"/>
      <c r="X64" s="1233"/>
      <c r="Y64" s="1232" t="s">
        <v>43</v>
      </c>
      <c r="Z64" s="1233"/>
      <c r="AA64" s="1233"/>
      <c r="AB64" s="1232"/>
      <c r="AC64" s="1233"/>
      <c r="AD64" s="1232"/>
      <c r="AE64" s="1233"/>
      <c r="AF64" s="1235" t="s">
        <v>64</v>
      </c>
      <c r="AG64" s="1233"/>
      <c r="AH64" s="1233"/>
      <c r="AI64" s="1233"/>
      <c r="AJ64" s="1233"/>
      <c r="AK64" s="1233"/>
      <c r="AL64" s="1233"/>
      <c r="AM64" s="1233"/>
      <c r="AN64" s="1232" t="s">
        <v>305</v>
      </c>
      <c r="AO64" s="1233"/>
      <c r="AP64" s="1233"/>
      <c r="AQ64" s="1233"/>
      <c r="AR64" s="1233"/>
      <c r="AS64" s="1232" t="s">
        <v>306</v>
      </c>
      <c r="AT64" s="1233"/>
      <c r="AU64" s="1233"/>
      <c r="AV64" s="378" t="s">
        <v>85</v>
      </c>
      <c r="AW64" s="1234" t="s">
        <v>307</v>
      </c>
      <c r="AX64" s="1233"/>
      <c r="AY64" s="1233"/>
      <c r="AZ64" s="1233"/>
      <c r="BA64" s="1233"/>
      <c r="BB64" s="1233"/>
      <c r="BC64" s="379">
        <v>10000000</v>
      </c>
      <c r="BD64" s="380">
        <v>0</v>
      </c>
      <c r="BE64" s="380">
        <v>10000000</v>
      </c>
      <c r="BF64" s="380">
        <v>0</v>
      </c>
      <c r="BG64" s="379">
        <v>0</v>
      </c>
      <c r="BH64" s="379">
        <v>0</v>
      </c>
      <c r="BI64" s="379">
        <v>0</v>
      </c>
      <c r="BJ64" s="379">
        <v>0</v>
      </c>
      <c r="BK64" s="379">
        <v>0</v>
      </c>
      <c r="BL64" s="380">
        <v>0</v>
      </c>
      <c r="BM64" s="379">
        <v>0</v>
      </c>
      <c r="BN64" s="380">
        <v>0</v>
      </c>
      <c r="BO64" s="379">
        <v>0</v>
      </c>
    </row>
    <row r="65" spans="1:67" s="376" customFormat="1" x14ac:dyDescent="0.25">
      <c r="A65" s="376" t="str">
        <f>+B65&amp;"-"&amp;C65&amp;"-"&amp;D65&amp;"-"&amp;E65&amp;"-"&amp;F65&amp;"-"&amp;G65&amp;"-"&amp;AV65</f>
        <v>A-2-0-3-50-90-10</v>
      </c>
      <c r="B65" s="377" t="str">
        <f t="shared" si="9"/>
        <v>A</v>
      </c>
      <c r="C65" s="377" t="str">
        <f t="shared" si="10"/>
        <v>2</v>
      </c>
      <c r="D65" s="377" t="str">
        <f t="shared" si="11"/>
        <v>0</v>
      </c>
      <c r="E65" s="377" t="str">
        <f t="shared" si="12"/>
        <v>3</v>
      </c>
      <c r="F65" s="377" t="str">
        <f t="shared" si="6"/>
        <v>50</v>
      </c>
      <c r="G65" s="377" t="str">
        <f t="shared" si="7"/>
        <v>90</v>
      </c>
      <c r="H65" s="377"/>
      <c r="I65" s="377"/>
      <c r="J65" s="377"/>
      <c r="K65" s="377"/>
      <c r="M65" s="390"/>
      <c r="N65" s="1232" t="s">
        <v>34</v>
      </c>
      <c r="O65" s="1233"/>
      <c r="P65" s="1232" t="s">
        <v>314</v>
      </c>
      <c r="Q65" s="1233"/>
      <c r="R65" s="1232" t="s">
        <v>312</v>
      </c>
      <c r="S65" s="1233"/>
      <c r="T65" s="1232" t="s">
        <v>321</v>
      </c>
      <c r="U65" s="1233"/>
      <c r="V65" s="1232" t="s">
        <v>327</v>
      </c>
      <c r="W65" s="1233"/>
      <c r="X65" s="1233"/>
      <c r="Y65" s="1232" t="s">
        <v>328</v>
      </c>
      <c r="Z65" s="1233"/>
      <c r="AA65" s="1233"/>
      <c r="AB65" s="1232"/>
      <c r="AC65" s="1233"/>
      <c r="AD65" s="1232"/>
      <c r="AE65" s="1233"/>
      <c r="AF65" s="1235" t="s">
        <v>65</v>
      </c>
      <c r="AG65" s="1233"/>
      <c r="AH65" s="1233"/>
      <c r="AI65" s="1233"/>
      <c r="AJ65" s="1233"/>
      <c r="AK65" s="1233"/>
      <c r="AL65" s="1233"/>
      <c r="AM65" s="1233"/>
      <c r="AN65" s="1232" t="s">
        <v>305</v>
      </c>
      <c r="AO65" s="1233"/>
      <c r="AP65" s="1233"/>
      <c r="AQ65" s="1233"/>
      <c r="AR65" s="1233"/>
      <c r="AS65" s="1232" t="s">
        <v>306</v>
      </c>
      <c r="AT65" s="1233"/>
      <c r="AU65" s="1233"/>
      <c r="AV65" s="378" t="s">
        <v>85</v>
      </c>
      <c r="AW65" s="1234" t="s">
        <v>307</v>
      </c>
      <c r="AX65" s="1233"/>
      <c r="AY65" s="1233"/>
      <c r="AZ65" s="1233"/>
      <c r="BA65" s="1233"/>
      <c r="BB65" s="1233"/>
      <c r="BC65" s="379">
        <v>600000</v>
      </c>
      <c r="BD65" s="380">
        <v>0</v>
      </c>
      <c r="BE65" s="380">
        <v>600000</v>
      </c>
      <c r="BF65" s="380">
        <v>0</v>
      </c>
      <c r="BG65" s="379">
        <v>0</v>
      </c>
      <c r="BH65" s="379">
        <v>0</v>
      </c>
      <c r="BI65" s="379">
        <v>0</v>
      </c>
      <c r="BJ65" s="379">
        <v>0</v>
      </c>
      <c r="BK65" s="379">
        <v>0</v>
      </c>
      <c r="BL65" s="380">
        <v>0</v>
      </c>
      <c r="BM65" s="379">
        <v>0</v>
      </c>
      <c r="BN65" s="380">
        <v>0</v>
      </c>
      <c r="BO65" s="379">
        <v>0</v>
      </c>
    </row>
    <row r="66" spans="1:67" x14ac:dyDescent="0.25">
      <c r="B66" s="370" t="str">
        <f t="shared" si="9"/>
        <v>A</v>
      </c>
      <c r="C66" s="370" t="str">
        <f t="shared" si="10"/>
        <v>2</v>
      </c>
      <c r="D66" s="370" t="str">
        <f t="shared" si="11"/>
        <v>0</v>
      </c>
      <c r="E66" s="370" t="str">
        <f t="shared" si="12"/>
        <v>3</v>
      </c>
      <c r="F66" s="370" t="str">
        <f t="shared" si="6"/>
        <v>51</v>
      </c>
      <c r="G66" s="370">
        <f t="shared" si="7"/>
        <v>0</v>
      </c>
      <c r="N66" s="1089" t="s">
        <v>34</v>
      </c>
      <c r="O66" s="1120"/>
      <c r="P66" s="1089" t="s">
        <v>314</v>
      </c>
      <c r="Q66" s="1120"/>
      <c r="R66" s="1089" t="s">
        <v>312</v>
      </c>
      <c r="S66" s="1120"/>
      <c r="T66" s="1089" t="s">
        <v>321</v>
      </c>
      <c r="U66" s="1120"/>
      <c r="V66" s="1089" t="s">
        <v>329</v>
      </c>
      <c r="W66" s="1120"/>
      <c r="X66" s="1120"/>
      <c r="Y66" s="1089"/>
      <c r="Z66" s="1120"/>
      <c r="AA66" s="1120"/>
      <c r="AB66" s="1089"/>
      <c r="AC66" s="1120"/>
      <c r="AD66" s="1089"/>
      <c r="AE66" s="1120"/>
      <c r="AF66" s="1096" t="s">
        <v>236</v>
      </c>
      <c r="AG66" s="1120"/>
      <c r="AH66" s="1120"/>
      <c r="AI66" s="1120"/>
      <c r="AJ66" s="1120"/>
      <c r="AK66" s="1120"/>
      <c r="AL66" s="1120"/>
      <c r="AM66" s="1120"/>
      <c r="AN66" s="1089" t="s">
        <v>305</v>
      </c>
      <c r="AO66" s="1120"/>
      <c r="AP66" s="1120"/>
      <c r="AQ66" s="1120"/>
      <c r="AR66" s="1120"/>
      <c r="AS66" s="1089" t="s">
        <v>306</v>
      </c>
      <c r="AT66" s="1120"/>
      <c r="AU66" s="1120"/>
      <c r="AV66" s="360" t="s">
        <v>85</v>
      </c>
      <c r="AW66" s="1090" t="s">
        <v>307</v>
      </c>
      <c r="AX66" s="1120"/>
      <c r="AY66" s="1120"/>
      <c r="AZ66" s="1120"/>
      <c r="BA66" s="1120"/>
      <c r="BB66" s="1120"/>
      <c r="BC66" s="361">
        <v>2000000</v>
      </c>
      <c r="BD66" s="362">
        <v>0</v>
      </c>
      <c r="BE66" s="361">
        <v>2000000</v>
      </c>
      <c r="BF66" s="362">
        <v>0</v>
      </c>
      <c r="BG66" s="362">
        <v>0</v>
      </c>
      <c r="BH66" s="362">
        <v>0</v>
      </c>
      <c r="BI66" s="362">
        <v>0</v>
      </c>
      <c r="BJ66" s="362">
        <v>0</v>
      </c>
      <c r="BK66" s="362">
        <v>0</v>
      </c>
      <c r="BL66" s="362">
        <v>0</v>
      </c>
      <c r="BM66" s="362">
        <v>0</v>
      </c>
      <c r="BN66" s="362">
        <v>0</v>
      </c>
      <c r="BO66" s="362">
        <v>0</v>
      </c>
    </row>
    <row r="67" spans="1:67" s="376" customFormat="1" x14ac:dyDescent="0.25">
      <c r="A67" s="376" t="str">
        <f>+B67&amp;"-"&amp;C67&amp;"-"&amp;D67&amp;"-"&amp;E67&amp;"-"&amp;F67&amp;"-"&amp;G67&amp;"-"&amp;AV67</f>
        <v>A-2-0-3-51-1-10</v>
      </c>
      <c r="B67" s="377" t="str">
        <f t="shared" si="9"/>
        <v>A</v>
      </c>
      <c r="C67" s="377" t="str">
        <f t="shared" si="10"/>
        <v>2</v>
      </c>
      <c r="D67" s="377" t="str">
        <f t="shared" si="11"/>
        <v>0</v>
      </c>
      <c r="E67" s="377" t="str">
        <f t="shared" si="12"/>
        <v>3</v>
      </c>
      <c r="F67" s="377" t="str">
        <f t="shared" si="6"/>
        <v>51</v>
      </c>
      <c r="G67" s="377" t="str">
        <f t="shared" si="7"/>
        <v>1</v>
      </c>
      <c r="H67" s="377"/>
      <c r="I67" s="377"/>
      <c r="J67" s="377"/>
      <c r="K67" s="377"/>
      <c r="M67" s="390"/>
      <c r="N67" s="1232" t="s">
        <v>34</v>
      </c>
      <c r="O67" s="1233"/>
      <c r="P67" s="1232" t="s">
        <v>314</v>
      </c>
      <c r="Q67" s="1233"/>
      <c r="R67" s="1232" t="s">
        <v>312</v>
      </c>
      <c r="S67" s="1233"/>
      <c r="T67" s="1232" t="s">
        <v>321</v>
      </c>
      <c r="U67" s="1233"/>
      <c r="V67" s="1232" t="s">
        <v>329</v>
      </c>
      <c r="W67" s="1233"/>
      <c r="X67" s="1233"/>
      <c r="Y67" s="1232" t="s">
        <v>311</v>
      </c>
      <c r="Z67" s="1233"/>
      <c r="AA67" s="1233"/>
      <c r="AB67" s="1232"/>
      <c r="AC67" s="1233"/>
      <c r="AD67" s="1232"/>
      <c r="AE67" s="1233"/>
      <c r="AF67" s="1235" t="s">
        <v>66</v>
      </c>
      <c r="AG67" s="1233"/>
      <c r="AH67" s="1233"/>
      <c r="AI67" s="1233"/>
      <c r="AJ67" s="1233"/>
      <c r="AK67" s="1233"/>
      <c r="AL67" s="1233"/>
      <c r="AM67" s="1233"/>
      <c r="AN67" s="1232" t="s">
        <v>305</v>
      </c>
      <c r="AO67" s="1233"/>
      <c r="AP67" s="1233"/>
      <c r="AQ67" s="1233"/>
      <c r="AR67" s="1233"/>
      <c r="AS67" s="1232" t="s">
        <v>306</v>
      </c>
      <c r="AT67" s="1233"/>
      <c r="AU67" s="1233"/>
      <c r="AV67" s="378" t="s">
        <v>85</v>
      </c>
      <c r="AW67" s="1234" t="s">
        <v>307</v>
      </c>
      <c r="AX67" s="1233"/>
      <c r="AY67" s="1233"/>
      <c r="AZ67" s="1233"/>
      <c r="BA67" s="1233"/>
      <c r="BB67" s="1233"/>
      <c r="BC67" s="379">
        <v>1000000</v>
      </c>
      <c r="BD67" s="380">
        <v>0</v>
      </c>
      <c r="BE67" s="380">
        <v>1000000</v>
      </c>
      <c r="BF67" s="380">
        <v>0</v>
      </c>
      <c r="BG67" s="379">
        <v>0</v>
      </c>
      <c r="BH67" s="379">
        <v>0</v>
      </c>
      <c r="BI67" s="379">
        <v>0</v>
      </c>
      <c r="BJ67" s="379">
        <v>0</v>
      </c>
      <c r="BK67" s="379">
        <v>0</v>
      </c>
      <c r="BL67" s="380">
        <v>0</v>
      </c>
      <c r="BM67" s="379">
        <v>0</v>
      </c>
      <c r="BN67" s="380">
        <v>0</v>
      </c>
      <c r="BO67" s="379">
        <v>0</v>
      </c>
    </row>
    <row r="68" spans="1:67" s="376" customFormat="1" x14ac:dyDescent="0.25">
      <c r="A68" s="376" t="str">
        <f>+B68&amp;"-"&amp;C68&amp;"-"&amp;D68&amp;"-"&amp;E68&amp;"-"&amp;F68&amp;"-"&amp;G68&amp;"-"&amp;AV68</f>
        <v>A-2-0-3-51-2-10</v>
      </c>
      <c r="B68" s="377" t="str">
        <f t="shared" si="9"/>
        <v>A</v>
      </c>
      <c r="C68" s="377" t="str">
        <f t="shared" si="10"/>
        <v>2</v>
      </c>
      <c r="D68" s="377" t="str">
        <f t="shared" si="11"/>
        <v>0</v>
      </c>
      <c r="E68" s="377" t="str">
        <f t="shared" si="12"/>
        <v>3</v>
      </c>
      <c r="F68" s="377" t="str">
        <f t="shared" si="6"/>
        <v>51</v>
      </c>
      <c r="G68" s="377" t="str">
        <f t="shared" si="7"/>
        <v>2</v>
      </c>
      <c r="H68" s="377"/>
      <c r="I68" s="377"/>
      <c r="J68" s="377"/>
      <c r="K68" s="377"/>
      <c r="M68" s="390"/>
      <c r="N68" s="1232" t="s">
        <v>34</v>
      </c>
      <c r="O68" s="1233"/>
      <c r="P68" s="1232" t="s">
        <v>314</v>
      </c>
      <c r="Q68" s="1233"/>
      <c r="R68" s="1232" t="s">
        <v>312</v>
      </c>
      <c r="S68" s="1233"/>
      <c r="T68" s="1232" t="s">
        <v>321</v>
      </c>
      <c r="U68" s="1233"/>
      <c r="V68" s="1232" t="s">
        <v>329</v>
      </c>
      <c r="W68" s="1233"/>
      <c r="X68" s="1233"/>
      <c r="Y68" s="1232" t="s">
        <v>314</v>
      </c>
      <c r="Z68" s="1233"/>
      <c r="AA68" s="1233"/>
      <c r="AB68" s="1232"/>
      <c r="AC68" s="1233"/>
      <c r="AD68" s="1232"/>
      <c r="AE68" s="1233"/>
      <c r="AF68" s="1235" t="s">
        <v>67</v>
      </c>
      <c r="AG68" s="1233"/>
      <c r="AH68" s="1233"/>
      <c r="AI68" s="1233"/>
      <c r="AJ68" s="1233"/>
      <c r="AK68" s="1233"/>
      <c r="AL68" s="1233"/>
      <c r="AM68" s="1233"/>
      <c r="AN68" s="1232" t="s">
        <v>305</v>
      </c>
      <c r="AO68" s="1233"/>
      <c r="AP68" s="1233"/>
      <c r="AQ68" s="1233"/>
      <c r="AR68" s="1233"/>
      <c r="AS68" s="1232" t="s">
        <v>306</v>
      </c>
      <c r="AT68" s="1233"/>
      <c r="AU68" s="1233"/>
      <c r="AV68" s="378" t="s">
        <v>85</v>
      </c>
      <c r="AW68" s="1234" t="s">
        <v>307</v>
      </c>
      <c r="AX68" s="1233"/>
      <c r="AY68" s="1233"/>
      <c r="AZ68" s="1233"/>
      <c r="BA68" s="1233"/>
      <c r="BB68" s="1233"/>
      <c r="BC68" s="379">
        <v>1000000</v>
      </c>
      <c r="BD68" s="380">
        <v>0</v>
      </c>
      <c r="BE68" s="380">
        <v>1000000</v>
      </c>
      <c r="BF68" s="380">
        <v>0</v>
      </c>
      <c r="BG68" s="379">
        <v>0</v>
      </c>
      <c r="BH68" s="379">
        <v>0</v>
      </c>
      <c r="BI68" s="379">
        <v>0</v>
      </c>
      <c r="BJ68" s="379">
        <v>0</v>
      </c>
      <c r="BK68" s="379">
        <v>0</v>
      </c>
      <c r="BL68" s="380">
        <v>0</v>
      </c>
      <c r="BM68" s="379">
        <v>0</v>
      </c>
      <c r="BN68" s="380">
        <v>0</v>
      </c>
      <c r="BO68" s="379">
        <v>0</v>
      </c>
    </row>
    <row r="69" spans="1:67" s="376" customFormat="1" x14ac:dyDescent="0.25">
      <c r="A69" s="376" t="str">
        <f>+B69&amp;"-"&amp;C69&amp;"-"&amp;D69&amp;"-"&amp;E69&amp;"-"&amp;F69&amp;"-"&amp;G69&amp;"-"&amp;AV69</f>
        <v>A-2-0-4-0-0-10</v>
      </c>
      <c r="B69" s="377" t="str">
        <f t="shared" si="9"/>
        <v>A</v>
      </c>
      <c r="C69" s="377" t="str">
        <f t="shared" si="10"/>
        <v>2</v>
      </c>
      <c r="D69" s="377" t="str">
        <f t="shared" si="11"/>
        <v>0</v>
      </c>
      <c r="E69" s="377" t="str">
        <f t="shared" si="12"/>
        <v>4</v>
      </c>
      <c r="F69" s="377">
        <f t="shared" si="6"/>
        <v>0</v>
      </c>
      <c r="G69" s="377">
        <f t="shared" si="7"/>
        <v>0</v>
      </c>
      <c r="H69" s="377"/>
      <c r="I69" s="377"/>
      <c r="J69" s="377"/>
      <c r="K69" s="377"/>
      <c r="M69" s="390"/>
      <c r="N69" s="1232" t="s">
        <v>34</v>
      </c>
      <c r="O69" s="1233"/>
      <c r="P69" s="1232" t="s">
        <v>314</v>
      </c>
      <c r="Q69" s="1233"/>
      <c r="R69" s="1232" t="s">
        <v>312</v>
      </c>
      <c r="S69" s="1233"/>
      <c r="T69" s="1232" t="s">
        <v>315</v>
      </c>
      <c r="U69" s="1233"/>
      <c r="V69" s="1232"/>
      <c r="W69" s="1233"/>
      <c r="X69" s="1233"/>
      <c r="Y69" s="1232"/>
      <c r="Z69" s="1233"/>
      <c r="AA69" s="1233"/>
      <c r="AB69" s="1232"/>
      <c r="AC69" s="1233"/>
      <c r="AD69" s="1232"/>
      <c r="AE69" s="1233"/>
      <c r="AF69" s="1235" t="s">
        <v>238</v>
      </c>
      <c r="AG69" s="1233"/>
      <c r="AH69" s="1233"/>
      <c r="AI69" s="1233"/>
      <c r="AJ69" s="1233"/>
      <c r="AK69" s="1233"/>
      <c r="AL69" s="1233"/>
      <c r="AM69" s="1233"/>
      <c r="AN69" s="1232" t="s">
        <v>305</v>
      </c>
      <c r="AO69" s="1233"/>
      <c r="AP69" s="1233"/>
      <c r="AQ69" s="1233"/>
      <c r="AR69" s="1233"/>
      <c r="AS69" s="1232" t="s">
        <v>306</v>
      </c>
      <c r="AT69" s="1233"/>
      <c r="AU69" s="1233"/>
      <c r="AV69" s="378" t="s">
        <v>85</v>
      </c>
      <c r="AW69" s="1234" t="s">
        <v>307</v>
      </c>
      <c r="AX69" s="1233"/>
      <c r="AY69" s="1233"/>
      <c r="AZ69" s="1233"/>
      <c r="BA69" s="1233"/>
      <c r="BB69" s="1233"/>
      <c r="BC69" s="379">
        <v>10763500000</v>
      </c>
      <c r="BD69" s="380">
        <v>490351917</v>
      </c>
      <c r="BE69" s="380">
        <v>436178706.44</v>
      </c>
      <c r="BF69" s="380">
        <v>-145000000</v>
      </c>
      <c r="BG69" s="379">
        <v>670877067.76999998</v>
      </c>
      <c r="BH69" s="379">
        <v>-180525150.77000001</v>
      </c>
      <c r="BI69" s="379">
        <v>1023046374.4299999</v>
      </c>
      <c r="BJ69" s="379">
        <v>-352169306.66000003</v>
      </c>
      <c r="BK69" s="379">
        <v>1023046374.4299999</v>
      </c>
      <c r="BL69" s="380">
        <v>0</v>
      </c>
      <c r="BM69" s="379">
        <v>1006448419.4299999</v>
      </c>
      <c r="BN69" s="380">
        <v>16597955</v>
      </c>
      <c r="BO69" s="379">
        <v>428854</v>
      </c>
    </row>
    <row r="70" spans="1:67" x14ac:dyDescent="0.25">
      <c r="B70" s="370" t="str">
        <f t="shared" si="9"/>
        <v>A</v>
      </c>
      <c r="C70" s="370" t="str">
        <f t="shared" si="10"/>
        <v>2</v>
      </c>
      <c r="D70" s="370" t="str">
        <f t="shared" si="11"/>
        <v>0</v>
      </c>
      <c r="E70" s="370" t="str">
        <f t="shared" si="12"/>
        <v>4</v>
      </c>
      <c r="F70" s="370" t="str">
        <f t="shared" si="6"/>
        <v>1</v>
      </c>
      <c r="G70" s="370">
        <f t="shared" si="7"/>
        <v>0</v>
      </c>
      <c r="N70" s="1089" t="s">
        <v>34</v>
      </c>
      <c r="O70" s="1120"/>
      <c r="P70" s="1089" t="s">
        <v>314</v>
      </c>
      <c r="Q70" s="1120"/>
      <c r="R70" s="1089" t="s">
        <v>312</v>
      </c>
      <c r="S70" s="1120"/>
      <c r="T70" s="1089" t="s">
        <v>315</v>
      </c>
      <c r="U70" s="1120"/>
      <c r="V70" s="1089" t="s">
        <v>311</v>
      </c>
      <c r="W70" s="1120"/>
      <c r="X70" s="1120"/>
      <c r="Y70" s="1089"/>
      <c r="Z70" s="1120"/>
      <c r="AA70" s="1120"/>
      <c r="AB70" s="1089"/>
      <c r="AC70" s="1120"/>
      <c r="AD70" s="1089"/>
      <c r="AE70" s="1120"/>
      <c r="AF70" s="1096" t="s">
        <v>241</v>
      </c>
      <c r="AG70" s="1120"/>
      <c r="AH70" s="1120"/>
      <c r="AI70" s="1120"/>
      <c r="AJ70" s="1120"/>
      <c r="AK70" s="1120"/>
      <c r="AL70" s="1120"/>
      <c r="AM70" s="1120"/>
      <c r="AN70" s="1089" t="s">
        <v>305</v>
      </c>
      <c r="AO70" s="1120"/>
      <c r="AP70" s="1120"/>
      <c r="AQ70" s="1120"/>
      <c r="AR70" s="1120"/>
      <c r="AS70" s="1089" t="s">
        <v>306</v>
      </c>
      <c r="AT70" s="1120"/>
      <c r="AU70" s="1120"/>
      <c r="AV70" s="360" t="s">
        <v>85</v>
      </c>
      <c r="AW70" s="1090" t="s">
        <v>307</v>
      </c>
      <c r="AX70" s="1120"/>
      <c r="AY70" s="1120"/>
      <c r="AZ70" s="1120"/>
      <c r="BA70" s="1120"/>
      <c r="BB70" s="1120"/>
      <c r="BC70" s="361">
        <v>307000000</v>
      </c>
      <c r="BD70" s="362">
        <v>0</v>
      </c>
      <c r="BE70" s="361">
        <v>75357390.849999994</v>
      </c>
      <c r="BF70" s="362">
        <v>0</v>
      </c>
      <c r="BG70" s="362">
        <v>0</v>
      </c>
      <c r="BH70" s="362">
        <v>0</v>
      </c>
      <c r="BI70" s="362">
        <v>0</v>
      </c>
      <c r="BJ70" s="362">
        <v>0</v>
      </c>
      <c r="BK70" s="362">
        <v>0</v>
      </c>
      <c r="BL70" s="362">
        <v>0</v>
      </c>
      <c r="BM70" s="362">
        <v>0</v>
      </c>
      <c r="BN70" s="362">
        <v>0</v>
      </c>
      <c r="BO70" s="362">
        <v>0</v>
      </c>
    </row>
    <row r="71" spans="1:67" s="376" customFormat="1" x14ac:dyDescent="0.25">
      <c r="A71" s="376" t="str">
        <f>+B71&amp;"-"&amp;C71&amp;"-"&amp;D71&amp;"-"&amp;E71&amp;"-"&amp;F71&amp;"-"&amp;G71&amp;"-"&amp;AV71</f>
        <v>A-2-0-4-1-6-10</v>
      </c>
      <c r="B71" s="377" t="str">
        <f t="shared" si="9"/>
        <v>A</v>
      </c>
      <c r="C71" s="377" t="str">
        <f t="shared" si="10"/>
        <v>2</v>
      </c>
      <c r="D71" s="377" t="str">
        <f t="shared" si="11"/>
        <v>0</v>
      </c>
      <c r="E71" s="377" t="str">
        <f t="shared" si="12"/>
        <v>4</v>
      </c>
      <c r="F71" s="377" t="str">
        <f t="shared" si="6"/>
        <v>1</v>
      </c>
      <c r="G71" s="377" t="str">
        <f t="shared" si="7"/>
        <v>6</v>
      </c>
      <c r="H71" s="377"/>
      <c r="I71" s="377"/>
      <c r="J71" s="377"/>
      <c r="K71" s="377"/>
      <c r="M71" s="390"/>
      <c r="N71" s="1232" t="s">
        <v>34</v>
      </c>
      <c r="O71" s="1233"/>
      <c r="P71" s="1232" t="s">
        <v>314</v>
      </c>
      <c r="Q71" s="1233"/>
      <c r="R71" s="1232" t="s">
        <v>312</v>
      </c>
      <c r="S71" s="1233"/>
      <c r="T71" s="1232" t="s">
        <v>315</v>
      </c>
      <c r="U71" s="1233"/>
      <c r="V71" s="1232" t="s">
        <v>311</v>
      </c>
      <c r="W71" s="1233"/>
      <c r="X71" s="1233"/>
      <c r="Y71" s="1232" t="s">
        <v>324</v>
      </c>
      <c r="Z71" s="1233"/>
      <c r="AA71" s="1233"/>
      <c r="AB71" s="1232"/>
      <c r="AC71" s="1233"/>
      <c r="AD71" s="1232"/>
      <c r="AE71" s="1233"/>
      <c r="AF71" s="1235" t="s">
        <v>68</v>
      </c>
      <c r="AG71" s="1233"/>
      <c r="AH71" s="1233"/>
      <c r="AI71" s="1233"/>
      <c r="AJ71" s="1233"/>
      <c r="AK71" s="1233"/>
      <c r="AL71" s="1233"/>
      <c r="AM71" s="1233"/>
      <c r="AN71" s="1232" t="s">
        <v>305</v>
      </c>
      <c r="AO71" s="1233"/>
      <c r="AP71" s="1233"/>
      <c r="AQ71" s="1233"/>
      <c r="AR71" s="1233"/>
      <c r="AS71" s="1232" t="s">
        <v>306</v>
      </c>
      <c r="AT71" s="1233"/>
      <c r="AU71" s="1233"/>
      <c r="AV71" s="378" t="s">
        <v>85</v>
      </c>
      <c r="AW71" s="1234" t="s">
        <v>307</v>
      </c>
      <c r="AX71" s="1233"/>
      <c r="AY71" s="1233"/>
      <c r="AZ71" s="1233"/>
      <c r="BA71" s="1233"/>
      <c r="BB71" s="1233"/>
      <c r="BC71" s="379">
        <v>75000000</v>
      </c>
      <c r="BD71" s="380">
        <v>0</v>
      </c>
      <c r="BE71" s="380">
        <v>74600000</v>
      </c>
      <c r="BF71" s="380">
        <v>0</v>
      </c>
      <c r="BG71" s="379">
        <v>0</v>
      </c>
      <c r="BH71" s="379">
        <v>0</v>
      </c>
      <c r="BI71" s="379">
        <v>0</v>
      </c>
      <c r="BJ71" s="379">
        <v>0</v>
      </c>
      <c r="BK71" s="379">
        <v>0</v>
      </c>
      <c r="BL71" s="380">
        <v>0</v>
      </c>
      <c r="BM71" s="379">
        <v>0</v>
      </c>
      <c r="BN71" s="380">
        <v>0</v>
      </c>
      <c r="BO71" s="379">
        <v>0</v>
      </c>
    </row>
    <row r="72" spans="1:67" s="376" customFormat="1" x14ac:dyDescent="0.25">
      <c r="A72" s="376" t="str">
        <f>+B72&amp;"-"&amp;C72&amp;"-"&amp;D72&amp;"-"&amp;E72&amp;"-"&amp;F72&amp;"-"&amp;G72&amp;"-"&amp;AV72</f>
        <v>A-2-0-4-1-8-10</v>
      </c>
      <c r="B72" s="377" t="str">
        <f t="shared" si="9"/>
        <v>A</v>
      </c>
      <c r="C72" s="377" t="str">
        <f t="shared" si="10"/>
        <v>2</v>
      </c>
      <c r="D72" s="377" t="str">
        <f t="shared" si="11"/>
        <v>0</v>
      </c>
      <c r="E72" s="377" t="str">
        <f t="shared" si="12"/>
        <v>4</v>
      </c>
      <c r="F72" s="377" t="str">
        <f t="shared" si="6"/>
        <v>1</v>
      </c>
      <c r="G72" s="377" t="str">
        <f t="shared" si="7"/>
        <v>8</v>
      </c>
      <c r="H72" s="377"/>
      <c r="I72" s="377"/>
      <c r="J72" s="377"/>
      <c r="K72" s="377"/>
      <c r="M72" s="390"/>
      <c r="N72" s="1232" t="s">
        <v>34</v>
      </c>
      <c r="O72" s="1233"/>
      <c r="P72" s="1232" t="s">
        <v>314</v>
      </c>
      <c r="Q72" s="1233"/>
      <c r="R72" s="1232" t="s">
        <v>312</v>
      </c>
      <c r="S72" s="1233"/>
      <c r="T72" s="1232" t="s">
        <v>315</v>
      </c>
      <c r="U72" s="1233"/>
      <c r="V72" s="1232" t="s">
        <v>311</v>
      </c>
      <c r="W72" s="1233"/>
      <c r="X72" s="1233"/>
      <c r="Y72" s="1232" t="s">
        <v>326</v>
      </c>
      <c r="Z72" s="1233"/>
      <c r="AA72" s="1233"/>
      <c r="AB72" s="1232"/>
      <c r="AC72" s="1233"/>
      <c r="AD72" s="1232"/>
      <c r="AE72" s="1233"/>
      <c r="AF72" s="1235" t="s">
        <v>69</v>
      </c>
      <c r="AG72" s="1233"/>
      <c r="AH72" s="1233"/>
      <c r="AI72" s="1233"/>
      <c r="AJ72" s="1233"/>
      <c r="AK72" s="1233"/>
      <c r="AL72" s="1233"/>
      <c r="AM72" s="1233"/>
      <c r="AN72" s="1232" t="s">
        <v>305</v>
      </c>
      <c r="AO72" s="1233"/>
      <c r="AP72" s="1233"/>
      <c r="AQ72" s="1233"/>
      <c r="AR72" s="1233"/>
      <c r="AS72" s="1232" t="s">
        <v>306</v>
      </c>
      <c r="AT72" s="1233"/>
      <c r="AU72" s="1233"/>
      <c r="AV72" s="378" t="s">
        <v>85</v>
      </c>
      <c r="AW72" s="1234" t="s">
        <v>307</v>
      </c>
      <c r="AX72" s="1233"/>
      <c r="AY72" s="1233"/>
      <c r="AZ72" s="1233"/>
      <c r="BA72" s="1233"/>
      <c r="BB72" s="1233"/>
      <c r="BC72" s="379">
        <v>232000000</v>
      </c>
      <c r="BD72" s="380">
        <v>0</v>
      </c>
      <c r="BE72" s="380">
        <v>757390.85</v>
      </c>
      <c r="BF72" s="380">
        <v>0</v>
      </c>
      <c r="BG72" s="379">
        <v>0</v>
      </c>
      <c r="BH72" s="379">
        <v>0</v>
      </c>
      <c r="BI72" s="379">
        <v>0</v>
      </c>
      <c r="BJ72" s="379">
        <v>0</v>
      </c>
      <c r="BK72" s="379">
        <v>0</v>
      </c>
      <c r="BL72" s="380">
        <v>0</v>
      </c>
      <c r="BM72" s="379">
        <v>0</v>
      </c>
      <c r="BN72" s="380">
        <v>0</v>
      </c>
      <c r="BO72" s="379">
        <v>0</v>
      </c>
    </row>
    <row r="73" spans="1:67" x14ac:dyDescent="0.25">
      <c r="B73" s="370" t="str">
        <f t="shared" si="9"/>
        <v>A</v>
      </c>
      <c r="C73" s="370" t="str">
        <f t="shared" si="10"/>
        <v>2</v>
      </c>
      <c r="D73" s="370" t="str">
        <f t="shared" si="11"/>
        <v>0</v>
      </c>
      <c r="E73" s="370" t="str">
        <f t="shared" si="12"/>
        <v>4</v>
      </c>
      <c r="F73" s="370" t="str">
        <f t="shared" si="6"/>
        <v>2</v>
      </c>
      <c r="G73" s="370">
        <f t="shared" si="7"/>
        <v>0</v>
      </c>
      <c r="N73" s="1089" t="s">
        <v>34</v>
      </c>
      <c r="O73" s="1120"/>
      <c r="P73" s="1089" t="s">
        <v>314</v>
      </c>
      <c r="Q73" s="1120"/>
      <c r="R73" s="1089" t="s">
        <v>312</v>
      </c>
      <c r="S73" s="1120"/>
      <c r="T73" s="1089" t="s">
        <v>315</v>
      </c>
      <c r="U73" s="1120"/>
      <c r="V73" s="1089" t="s">
        <v>314</v>
      </c>
      <c r="W73" s="1120"/>
      <c r="X73" s="1120"/>
      <c r="Y73" s="1089"/>
      <c r="Z73" s="1120"/>
      <c r="AA73" s="1120"/>
      <c r="AB73" s="1089"/>
      <c r="AC73" s="1120"/>
      <c r="AD73" s="1089"/>
      <c r="AE73" s="1120"/>
      <c r="AF73" s="1096" t="s">
        <v>243</v>
      </c>
      <c r="AG73" s="1120"/>
      <c r="AH73" s="1120"/>
      <c r="AI73" s="1120"/>
      <c r="AJ73" s="1120"/>
      <c r="AK73" s="1120"/>
      <c r="AL73" s="1120"/>
      <c r="AM73" s="1120"/>
      <c r="AN73" s="1089" t="s">
        <v>305</v>
      </c>
      <c r="AO73" s="1120"/>
      <c r="AP73" s="1120"/>
      <c r="AQ73" s="1120"/>
      <c r="AR73" s="1120"/>
      <c r="AS73" s="1089" t="s">
        <v>306</v>
      </c>
      <c r="AT73" s="1120"/>
      <c r="AU73" s="1120"/>
      <c r="AV73" s="360" t="s">
        <v>85</v>
      </c>
      <c r="AW73" s="1090" t="s">
        <v>307</v>
      </c>
      <c r="AX73" s="1120"/>
      <c r="AY73" s="1120"/>
      <c r="AZ73" s="1120"/>
      <c r="BA73" s="1120"/>
      <c r="BB73" s="1120"/>
      <c r="BC73" s="361">
        <v>32000000</v>
      </c>
      <c r="BD73" s="362">
        <v>0</v>
      </c>
      <c r="BE73" s="361">
        <v>4628010</v>
      </c>
      <c r="BF73" s="362">
        <v>0</v>
      </c>
      <c r="BG73" s="362">
        <v>0</v>
      </c>
      <c r="BH73" s="362">
        <v>0</v>
      </c>
      <c r="BI73" s="362">
        <v>0</v>
      </c>
      <c r="BJ73" s="362">
        <v>0</v>
      </c>
      <c r="BK73" s="362">
        <v>0</v>
      </c>
      <c r="BL73" s="362">
        <v>0</v>
      </c>
      <c r="BM73" s="362">
        <v>0</v>
      </c>
      <c r="BN73" s="362">
        <v>0</v>
      </c>
      <c r="BO73" s="362">
        <v>0</v>
      </c>
    </row>
    <row r="74" spans="1:67" s="376" customFormat="1" x14ac:dyDescent="0.25">
      <c r="A74" s="376" t="str">
        <f>+B74&amp;"-"&amp;C74&amp;"-"&amp;D74&amp;"-"&amp;E74&amp;"-"&amp;F74&amp;"-"&amp;G74&amp;"-"&amp;AV74</f>
        <v>A-2-0-4-2-1-10</v>
      </c>
      <c r="B74" s="377" t="str">
        <f t="shared" si="9"/>
        <v>A</v>
      </c>
      <c r="C74" s="377" t="str">
        <f t="shared" si="10"/>
        <v>2</v>
      </c>
      <c r="D74" s="377" t="str">
        <f t="shared" si="11"/>
        <v>0</v>
      </c>
      <c r="E74" s="377" t="str">
        <f t="shared" si="12"/>
        <v>4</v>
      </c>
      <c r="F74" s="377" t="str">
        <f t="shared" si="6"/>
        <v>2</v>
      </c>
      <c r="G74" s="377" t="str">
        <f t="shared" si="7"/>
        <v>1</v>
      </c>
      <c r="H74" s="377"/>
      <c r="I74" s="377"/>
      <c r="J74" s="377"/>
      <c r="K74" s="377"/>
      <c r="M74" s="390"/>
      <c r="N74" s="1232" t="s">
        <v>34</v>
      </c>
      <c r="O74" s="1233"/>
      <c r="P74" s="1232" t="s">
        <v>314</v>
      </c>
      <c r="Q74" s="1233"/>
      <c r="R74" s="1232" t="s">
        <v>312</v>
      </c>
      <c r="S74" s="1233"/>
      <c r="T74" s="1232" t="s">
        <v>315</v>
      </c>
      <c r="U74" s="1233"/>
      <c r="V74" s="1232" t="s">
        <v>314</v>
      </c>
      <c r="W74" s="1233"/>
      <c r="X74" s="1233"/>
      <c r="Y74" s="1232" t="s">
        <v>311</v>
      </c>
      <c r="Z74" s="1233"/>
      <c r="AA74" s="1233"/>
      <c r="AB74" s="1232"/>
      <c r="AC74" s="1233"/>
      <c r="AD74" s="1232"/>
      <c r="AE74" s="1233"/>
      <c r="AF74" s="1235" t="s">
        <v>70</v>
      </c>
      <c r="AG74" s="1233"/>
      <c r="AH74" s="1233"/>
      <c r="AI74" s="1233"/>
      <c r="AJ74" s="1233"/>
      <c r="AK74" s="1233"/>
      <c r="AL74" s="1233"/>
      <c r="AM74" s="1233"/>
      <c r="AN74" s="1232" t="s">
        <v>305</v>
      </c>
      <c r="AO74" s="1233"/>
      <c r="AP74" s="1233"/>
      <c r="AQ74" s="1233"/>
      <c r="AR74" s="1233"/>
      <c r="AS74" s="1232" t="s">
        <v>306</v>
      </c>
      <c r="AT74" s="1233"/>
      <c r="AU74" s="1233"/>
      <c r="AV74" s="378" t="s">
        <v>85</v>
      </c>
      <c r="AW74" s="1234" t="s">
        <v>307</v>
      </c>
      <c r="AX74" s="1233"/>
      <c r="AY74" s="1233"/>
      <c r="AZ74" s="1233"/>
      <c r="BA74" s="1233"/>
      <c r="BB74" s="1233"/>
      <c r="BC74" s="379">
        <v>27000000</v>
      </c>
      <c r="BD74" s="380">
        <v>0</v>
      </c>
      <c r="BE74" s="380">
        <v>628010</v>
      </c>
      <c r="BF74" s="380">
        <v>0</v>
      </c>
      <c r="BG74" s="379">
        <v>0</v>
      </c>
      <c r="BH74" s="379">
        <v>0</v>
      </c>
      <c r="BI74" s="379">
        <v>0</v>
      </c>
      <c r="BJ74" s="379">
        <v>0</v>
      </c>
      <c r="BK74" s="379">
        <v>0</v>
      </c>
      <c r="BL74" s="380">
        <v>0</v>
      </c>
      <c r="BM74" s="379">
        <v>0</v>
      </c>
      <c r="BN74" s="380">
        <v>0</v>
      </c>
      <c r="BO74" s="379">
        <v>0</v>
      </c>
    </row>
    <row r="75" spans="1:67" s="376" customFormat="1" x14ac:dyDescent="0.25">
      <c r="A75" s="376" t="str">
        <f>+B75&amp;"-"&amp;C75&amp;"-"&amp;D75&amp;"-"&amp;E75&amp;"-"&amp;F75&amp;"-"&amp;G75&amp;"-"&amp;AV75</f>
        <v>A-2-0-4-2-2-10</v>
      </c>
      <c r="B75" s="377" t="str">
        <f t="shared" si="9"/>
        <v>A</v>
      </c>
      <c r="C75" s="377" t="str">
        <f t="shared" si="10"/>
        <v>2</v>
      </c>
      <c r="D75" s="377" t="str">
        <f t="shared" si="11"/>
        <v>0</v>
      </c>
      <c r="E75" s="377" t="str">
        <f t="shared" si="12"/>
        <v>4</v>
      </c>
      <c r="F75" s="377" t="str">
        <f t="shared" si="6"/>
        <v>2</v>
      </c>
      <c r="G75" s="377" t="str">
        <f t="shared" si="7"/>
        <v>2</v>
      </c>
      <c r="H75" s="377"/>
      <c r="I75" s="377"/>
      <c r="J75" s="377"/>
      <c r="K75" s="377"/>
      <c r="M75" s="390"/>
      <c r="N75" s="1232" t="s">
        <v>34</v>
      </c>
      <c r="O75" s="1233"/>
      <c r="P75" s="1232" t="s">
        <v>314</v>
      </c>
      <c r="Q75" s="1233"/>
      <c r="R75" s="1232" t="s">
        <v>312</v>
      </c>
      <c r="S75" s="1233"/>
      <c r="T75" s="1232" t="s">
        <v>315</v>
      </c>
      <c r="U75" s="1233"/>
      <c r="V75" s="1232" t="s">
        <v>314</v>
      </c>
      <c r="W75" s="1233"/>
      <c r="X75" s="1233"/>
      <c r="Y75" s="1232" t="s">
        <v>314</v>
      </c>
      <c r="Z75" s="1233"/>
      <c r="AA75" s="1233"/>
      <c r="AB75" s="1232"/>
      <c r="AC75" s="1233"/>
      <c r="AD75" s="1232"/>
      <c r="AE75" s="1233"/>
      <c r="AF75" s="1235" t="s">
        <v>71</v>
      </c>
      <c r="AG75" s="1233"/>
      <c r="AH75" s="1233"/>
      <c r="AI75" s="1233"/>
      <c r="AJ75" s="1233"/>
      <c r="AK75" s="1233"/>
      <c r="AL75" s="1233"/>
      <c r="AM75" s="1233"/>
      <c r="AN75" s="1232" t="s">
        <v>305</v>
      </c>
      <c r="AO75" s="1233"/>
      <c r="AP75" s="1233"/>
      <c r="AQ75" s="1233"/>
      <c r="AR75" s="1233"/>
      <c r="AS75" s="1232" t="s">
        <v>306</v>
      </c>
      <c r="AT75" s="1233"/>
      <c r="AU75" s="1233"/>
      <c r="AV75" s="378" t="s">
        <v>85</v>
      </c>
      <c r="AW75" s="1234" t="s">
        <v>307</v>
      </c>
      <c r="AX75" s="1233"/>
      <c r="AY75" s="1233"/>
      <c r="AZ75" s="1233"/>
      <c r="BA75" s="1233"/>
      <c r="BB75" s="1233"/>
      <c r="BC75" s="379">
        <v>5000000</v>
      </c>
      <c r="BD75" s="380">
        <v>0</v>
      </c>
      <c r="BE75" s="380">
        <v>4000000</v>
      </c>
      <c r="BF75" s="380">
        <v>0</v>
      </c>
      <c r="BG75" s="379">
        <v>0</v>
      </c>
      <c r="BH75" s="379">
        <v>0</v>
      </c>
      <c r="BI75" s="379">
        <v>0</v>
      </c>
      <c r="BJ75" s="379">
        <v>0</v>
      </c>
      <c r="BK75" s="379">
        <v>0</v>
      </c>
      <c r="BL75" s="380">
        <v>0</v>
      </c>
      <c r="BM75" s="379">
        <v>0</v>
      </c>
      <c r="BN75" s="380">
        <v>0</v>
      </c>
      <c r="BO75" s="379">
        <v>0</v>
      </c>
    </row>
    <row r="76" spans="1:67" ht="14.45" customHeight="1" x14ac:dyDescent="0.25">
      <c r="B76" s="370" t="str">
        <f t="shared" si="9"/>
        <v>A</v>
      </c>
      <c r="C76" s="370" t="str">
        <f t="shared" si="10"/>
        <v>2</v>
      </c>
      <c r="D76" s="370" t="str">
        <f t="shared" si="11"/>
        <v>0</v>
      </c>
      <c r="E76" s="370" t="str">
        <f t="shared" si="12"/>
        <v>4</v>
      </c>
      <c r="F76" s="370" t="str">
        <f t="shared" si="6"/>
        <v>4</v>
      </c>
      <c r="G76" s="370">
        <f t="shared" si="7"/>
        <v>0</v>
      </c>
      <c r="N76" s="1089" t="s">
        <v>34</v>
      </c>
      <c r="O76" s="1120"/>
      <c r="P76" s="1089" t="s">
        <v>314</v>
      </c>
      <c r="Q76" s="1120"/>
      <c r="R76" s="1089" t="s">
        <v>312</v>
      </c>
      <c r="S76" s="1120"/>
      <c r="T76" s="1089" t="s">
        <v>315</v>
      </c>
      <c r="U76" s="1120"/>
      <c r="V76" s="1089" t="s">
        <v>315</v>
      </c>
      <c r="W76" s="1120"/>
      <c r="X76" s="1120"/>
      <c r="Y76" s="1089"/>
      <c r="Z76" s="1120"/>
      <c r="AA76" s="1120"/>
      <c r="AB76" s="1089"/>
      <c r="AC76" s="1120"/>
      <c r="AD76" s="1089"/>
      <c r="AE76" s="1120"/>
      <c r="AF76" s="1096" t="s">
        <v>245</v>
      </c>
      <c r="AG76" s="1120"/>
      <c r="AH76" s="1120"/>
      <c r="AI76" s="1120"/>
      <c r="AJ76" s="1120"/>
      <c r="AK76" s="1120"/>
      <c r="AL76" s="1120"/>
      <c r="AM76" s="1120"/>
      <c r="AN76" s="1089" t="s">
        <v>305</v>
      </c>
      <c r="AO76" s="1120"/>
      <c r="AP76" s="1120"/>
      <c r="AQ76" s="1120"/>
      <c r="AR76" s="1120"/>
      <c r="AS76" s="1089" t="s">
        <v>306</v>
      </c>
      <c r="AT76" s="1120"/>
      <c r="AU76" s="1120"/>
      <c r="AV76" s="360" t="s">
        <v>85</v>
      </c>
      <c r="AW76" s="1090" t="s">
        <v>307</v>
      </c>
      <c r="AX76" s="1120"/>
      <c r="AY76" s="1120"/>
      <c r="AZ76" s="1120"/>
      <c r="BA76" s="1120"/>
      <c r="BB76" s="1120"/>
      <c r="BC76" s="361">
        <v>276103744</v>
      </c>
      <c r="BD76" s="361">
        <v>2444400</v>
      </c>
      <c r="BE76" s="361">
        <v>32038749</v>
      </c>
      <c r="BF76" s="362">
        <v>0</v>
      </c>
      <c r="BG76" s="361">
        <v>21580400</v>
      </c>
      <c r="BH76" s="361">
        <v>-19136000</v>
      </c>
      <c r="BI76" s="361">
        <v>18734263</v>
      </c>
      <c r="BJ76" s="361">
        <v>2846137</v>
      </c>
      <c r="BK76" s="361">
        <v>18734263</v>
      </c>
      <c r="BL76" s="362">
        <v>0</v>
      </c>
      <c r="BM76" s="361">
        <v>13274508</v>
      </c>
      <c r="BN76" s="361">
        <v>5459755</v>
      </c>
      <c r="BO76" s="362">
        <v>0</v>
      </c>
    </row>
    <row r="77" spans="1:67" s="376" customFormat="1" x14ac:dyDescent="0.25">
      <c r="A77" s="376" t="str">
        <f t="shared" ref="A77:A84" si="14">+B77&amp;"-"&amp;C77&amp;"-"&amp;D77&amp;"-"&amp;E77&amp;"-"&amp;F77&amp;"-"&amp;G77&amp;"-"&amp;AV77</f>
        <v>A-2-0-4-4-1-10</v>
      </c>
      <c r="B77" s="377" t="str">
        <f t="shared" si="9"/>
        <v>A</v>
      </c>
      <c r="C77" s="377" t="str">
        <f t="shared" si="10"/>
        <v>2</v>
      </c>
      <c r="D77" s="377" t="str">
        <f t="shared" si="11"/>
        <v>0</v>
      </c>
      <c r="E77" s="377" t="str">
        <f t="shared" si="12"/>
        <v>4</v>
      </c>
      <c r="F77" s="377" t="str">
        <f t="shared" si="6"/>
        <v>4</v>
      </c>
      <c r="G77" s="377" t="str">
        <f t="shared" si="7"/>
        <v>1</v>
      </c>
      <c r="H77" s="377"/>
      <c r="I77" s="377"/>
      <c r="J77" s="377"/>
      <c r="K77" s="377"/>
      <c r="M77" s="390"/>
      <c r="N77" s="1232" t="s">
        <v>34</v>
      </c>
      <c r="O77" s="1233"/>
      <c r="P77" s="1232" t="s">
        <v>314</v>
      </c>
      <c r="Q77" s="1233"/>
      <c r="R77" s="1232" t="s">
        <v>312</v>
      </c>
      <c r="S77" s="1233"/>
      <c r="T77" s="1232" t="s">
        <v>315</v>
      </c>
      <c r="U77" s="1233"/>
      <c r="V77" s="1232" t="s">
        <v>315</v>
      </c>
      <c r="W77" s="1233"/>
      <c r="X77" s="1233"/>
      <c r="Y77" s="1232" t="s">
        <v>311</v>
      </c>
      <c r="Z77" s="1233"/>
      <c r="AA77" s="1233"/>
      <c r="AB77" s="1232"/>
      <c r="AC77" s="1233"/>
      <c r="AD77" s="1232"/>
      <c r="AE77" s="1233"/>
      <c r="AF77" s="1235" t="s">
        <v>72</v>
      </c>
      <c r="AG77" s="1233"/>
      <c r="AH77" s="1233"/>
      <c r="AI77" s="1233"/>
      <c r="AJ77" s="1233"/>
      <c r="AK77" s="1233"/>
      <c r="AL77" s="1233"/>
      <c r="AM77" s="1233"/>
      <c r="AN77" s="1232" t="s">
        <v>305</v>
      </c>
      <c r="AO77" s="1233"/>
      <c r="AP77" s="1233"/>
      <c r="AQ77" s="1233"/>
      <c r="AR77" s="1233"/>
      <c r="AS77" s="1232" t="s">
        <v>306</v>
      </c>
      <c r="AT77" s="1233"/>
      <c r="AU77" s="1233"/>
      <c r="AV77" s="378" t="s">
        <v>85</v>
      </c>
      <c r="AW77" s="1234" t="s">
        <v>307</v>
      </c>
      <c r="AX77" s="1233"/>
      <c r="AY77" s="1233"/>
      <c r="AZ77" s="1233"/>
      <c r="BA77" s="1233"/>
      <c r="BB77" s="1233"/>
      <c r="BC77" s="379">
        <v>180000000</v>
      </c>
      <c r="BD77" s="380">
        <v>0</v>
      </c>
      <c r="BE77" s="380">
        <v>2000000</v>
      </c>
      <c r="BF77" s="380">
        <v>0</v>
      </c>
      <c r="BG77" s="379">
        <v>2000000</v>
      </c>
      <c r="BH77" s="379">
        <v>-2000000</v>
      </c>
      <c r="BI77" s="379">
        <v>13259755</v>
      </c>
      <c r="BJ77" s="379">
        <v>-11259755</v>
      </c>
      <c r="BK77" s="379">
        <v>13259755</v>
      </c>
      <c r="BL77" s="380">
        <v>0</v>
      </c>
      <c r="BM77" s="379">
        <v>7800000</v>
      </c>
      <c r="BN77" s="380">
        <v>5459755</v>
      </c>
      <c r="BO77" s="379">
        <v>0</v>
      </c>
    </row>
    <row r="78" spans="1:67" s="376" customFormat="1" x14ac:dyDescent="0.25">
      <c r="A78" s="376" t="str">
        <f t="shared" si="14"/>
        <v>A-2-0-4-4-6-10</v>
      </c>
      <c r="B78" s="377" t="str">
        <f t="shared" si="9"/>
        <v>A</v>
      </c>
      <c r="C78" s="377" t="str">
        <f t="shared" si="10"/>
        <v>2</v>
      </c>
      <c r="D78" s="377" t="str">
        <f t="shared" si="11"/>
        <v>0</v>
      </c>
      <c r="E78" s="377" t="str">
        <f t="shared" si="12"/>
        <v>4</v>
      </c>
      <c r="F78" s="377" t="str">
        <f t="shared" si="6"/>
        <v>4</v>
      </c>
      <c r="G78" s="377" t="str">
        <f t="shared" si="7"/>
        <v>6</v>
      </c>
      <c r="H78" s="377"/>
      <c r="I78" s="377"/>
      <c r="J78" s="377"/>
      <c r="K78" s="377"/>
      <c r="M78" s="390"/>
      <c r="N78" s="1232" t="s">
        <v>34</v>
      </c>
      <c r="O78" s="1233"/>
      <c r="P78" s="1232" t="s">
        <v>314</v>
      </c>
      <c r="Q78" s="1233"/>
      <c r="R78" s="1232" t="s">
        <v>312</v>
      </c>
      <c r="S78" s="1233"/>
      <c r="T78" s="1232" t="s">
        <v>315</v>
      </c>
      <c r="U78" s="1233"/>
      <c r="V78" s="1232" t="s">
        <v>315</v>
      </c>
      <c r="W78" s="1233"/>
      <c r="X78" s="1233"/>
      <c r="Y78" s="1232" t="s">
        <v>324</v>
      </c>
      <c r="Z78" s="1233"/>
      <c r="AA78" s="1233"/>
      <c r="AB78" s="1232"/>
      <c r="AC78" s="1233"/>
      <c r="AD78" s="1232"/>
      <c r="AE78" s="1233"/>
      <c r="AF78" s="1235" t="s">
        <v>73</v>
      </c>
      <c r="AG78" s="1233"/>
      <c r="AH78" s="1233"/>
      <c r="AI78" s="1233"/>
      <c r="AJ78" s="1233"/>
      <c r="AK78" s="1233"/>
      <c r="AL78" s="1233"/>
      <c r="AM78" s="1233"/>
      <c r="AN78" s="1232" t="s">
        <v>305</v>
      </c>
      <c r="AO78" s="1233"/>
      <c r="AP78" s="1233"/>
      <c r="AQ78" s="1233"/>
      <c r="AR78" s="1233"/>
      <c r="AS78" s="1232" t="s">
        <v>306</v>
      </c>
      <c r="AT78" s="1233"/>
      <c r="AU78" s="1233"/>
      <c r="AV78" s="378" t="s">
        <v>85</v>
      </c>
      <c r="AW78" s="1234" t="s">
        <v>307</v>
      </c>
      <c r="AX78" s="1233"/>
      <c r="AY78" s="1233"/>
      <c r="AZ78" s="1233"/>
      <c r="BA78" s="1233"/>
      <c r="BB78" s="1233"/>
      <c r="BC78" s="379">
        <v>20000000</v>
      </c>
      <c r="BD78" s="380">
        <v>0</v>
      </c>
      <c r="BE78" s="380">
        <v>20000000</v>
      </c>
      <c r="BF78" s="380">
        <v>0</v>
      </c>
      <c r="BG78" s="379">
        <v>0</v>
      </c>
      <c r="BH78" s="379">
        <v>0</v>
      </c>
      <c r="BI78" s="379">
        <v>0</v>
      </c>
      <c r="BJ78" s="379">
        <v>0</v>
      </c>
      <c r="BK78" s="379">
        <v>0</v>
      </c>
      <c r="BL78" s="380">
        <v>0</v>
      </c>
      <c r="BM78" s="379">
        <v>0</v>
      </c>
      <c r="BN78" s="380">
        <v>0</v>
      </c>
      <c r="BO78" s="379">
        <v>0</v>
      </c>
    </row>
    <row r="79" spans="1:67" s="376" customFormat="1" x14ac:dyDescent="0.25">
      <c r="A79" s="376" t="str">
        <f t="shared" si="14"/>
        <v>A-2-0-4-4-9-10</v>
      </c>
      <c r="B79" s="377" t="str">
        <f t="shared" si="9"/>
        <v>A</v>
      </c>
      <c r="C79" s="377" t="str">
        <f t="shared" si="10"/>
        <v>2</v>
      </c>
      <c r="D79" s="377" t="str">
        <f t="shared" si="11"/>
        <v>0</v>
      </c>
      <c r="E79" s="377" t="str">
        <f t="shared" si="12"/>
        <v>4</v>
      </c>
      <c r="F79" s="377" t="str">
        <f t="shared" si="6"/>
        <v>4</v>
      </c>
      <c r="G79" s="377" t="str">
        <f t="shared" si="7"/>
        <v>9</v>
      </c>
      <c r="H79" s="377"/>
      <c r="I79" s="377"/>
      <c r="J79" s="377"/>
      <c r="K79" s="377"/>
      <c r="M79" s="390"/>
      <c r="N79" s="1232" t="s">
        <v>34</v>
      </c>
      <c r="O79" s="1233"/>
      <c r="P79" s="1232" t="s">
        <v>314</v>
      </c>
      <c r="Q79" s="1233"/>
      <c r="R79" s="1232" t="s">
        <v>312</v>
      </c>
      <c r="S79" s="1233"/>
      <c r="T79" s="1232" t="s">
        <v>315</v>
      </c>
      <c r="U79" s="1233"/>
      <c r="V79" s="1232" t="s">
        <v>315</v>
      </c>
      <c r="W79" s="1233"/>
      <c r="X79" s="1233"/>
      <c r="Y79" s="1232" t="s">
        <v>320</v>
      </c>
      <c r="Z79" s="1233"/>
      <c r="AA79" s="1233"/>
      <c r="AB79" s="1232"/>
      <c r="AC79" s="1233"/>
      <c r="AD79" s="1232"/>
      <c r="AE79" s="1233"/>
      <c r="AF79" s="1235" t="s">
        <v>74</v>
      </c>
      <c r="AG79" s="1233"/>
      <c r="AH79" s="1233"/>
      <c r="AI79" s="1233"/>
      <c r="AJ79" s="1233"/>
      <c r="AK79" s="1233"/>
      <c r="AL79" s="1233"/>
      <c r="AM79" s="1233"/>
      <c r="AN79" s="1232" t="s">
        <v>305</v>
      </c>
      <c r="AO79" s="1233"/>
      <c r="AP79" s="1233"/>
      <c r="AQ79" s="1233"/>
      <c r="AR79" s="1233"/>
      <c r="AS79" s="1232" t="s">
        <v>306</v>
      </c>
      <c r="AT79" s="1233"/>
      <c r="AU79" s="1233"/>
      <c r="AV79" s="378" t="s">
        <v>85</v>
      </c>
      <c r="AW79" s="1234" t="s">
        <v>307</v>
      </c>
      <c r="AX79" s="1233"/>
      <c r="AY79" s="1233"/>
      <c r="AZ79" s="1233"/>
      <c r="BA79" s="1233"/>
      <c r="BB79" s="1233"/>
      <c r="BC79" s="379">
        <v>10000000</v>
      </c>
      <c r="BD79" s="380">
        <v>0</v>
      </c>
      <c r="BE79" s="380">
        <v>3400000</v>
      </c>
      <c r="BF79" s="380">
        <v>0</v>
      </c>
      <c r="BG79" s="379">
        <v>0</v>
      </c>
      <c r="BH79" s="379">
        <v>0</v>
      </c>
      <c r="BI79" s="379">
        <v>3030108</v>
      </c>
      <c r="BJ79" s="379">
        <v>-3030108</v>
      </c>
      <c r="BK79" s="379">
        <v>3030108</v>
      </c>
      <c r="BL79" s="380">
        <v>0</v>
      </c>
      <c r="BM79" s="379">
        <v>3030108</v>
      </c>
      <c r="BN79" s="380">
        <v>0</v>
      </c>
      <c r="BO79" s="379">
        <v>0</v>
      </c>
    </row>
    <row r="80" spans="1:67" s="376" customFormat="1" x14ac:dyDescent="0.25">
      <c r="A80" s="376" t="str">
        <f t="shared" si="14"/>
        <v>A-2-0-4-4-15-10</v>
      </c>
      <c r="B80" s="377" t="str">
        <f t="shared" si="9"/>
        <v>A</v>
      </c>
      <c r="C80" s="377" t="str">
        <f t="shared" si="10"/>
        <v>2</v>
      </c>
      <c r="D80" s="377" t="str">
        <f t="shared" si="11"/>
        <v>0</v>
      </c>
      <c r="E80" s="377" t="str">
        <f t="shared" si="12"/>
        <v>4</v>
      </c>
      <c r="F80" s="377" t="str">
        <f t="shared" si="6"/>
        <v>4</v>
      </c>
      <c r="G80" s="377" t="str">
        <f t="shared" si="7"/>
        <v>15</v>
      </c>
      <c r="H80" s="377"/>
      <c r="I80" s="377"/>
      <c r="J80" s="377"/>
      <c r="K80" s="377"/>
      <c r="M80" s="390"/>
      <c r="N80" s="1232" t="s">
        <v>34</v>
      </c>
      <c r="O80" s="1233"/>
      <c r="P80" s="1232" t="s">
        <v>314</v>
      </c>
      <c r="Q80" s="1233"/>
      <c r="R80" s="1232" t="s">
        <v>312</v>
      </c>
      <c r="S80" s="1233"/>
      <c r="T80" s="1232" t="s">
        <v>315</v>
      </c>
      <c r="U80" s="1233"/>
      <c r="V80" s="1232" t="s">
        <v>315</v>
      </c>
      <c r="W80" s="1233"/>
      <c r="X80" s="1233"/>
      <c r="Y80" s="1232" t="s">
        <v>318</v>
      </c>
      <c r="Z80" s="1233"/>
      <c r="AA80" s="1233"/>
      <c r="AB80" s="1232"/>
      <c r="AC80" s="1233"/>
      <c r="AD80" s="1232"/>
      <c r="AE80" s="1233"/>
      <c r="AF80" s="1235" t="s">
        <v>75</v>
      </c>
      <c r="AG80" s="1233"/>
      <c r="AH80" s="1233"/>
      <c r="AI80" s="1233"/>
      <c r="AJ80" s="1233"/>
      <c r="AK80" s="1233"/>
      <c r="AL80" s="1233"/>
      <c r="AM80" s="1233"/>
      <c r="AN80" s="1232" t="s">
        <v>305</v>
      </c>
      <c r="AO80" s="1233"/>
      <c r="AP80" s="1233"/>
      <c r="AQ80" s="1233"/>
      <c r="AR80" s="1233"/>
      <c r="AS80" s="1232" t="s">
        <v>306</v>
      </c>
      <c r="AT80" s="1233"/>
      <c r="AU80" s="1233"/>
      <c r="AV80" s="378" t="s">
        <v>85</v>
      </c>
      <c r="AW80" s="1234" t="s">
        <v>307</v>
      </c>
      <c r="AX80" s="1233"/>
      <c r="AY80" s="1233"/>
      <c r="AZ80" s="1233"/>
      <c r="BA80" s="1233"/>
      <c r="BB80" s="1233"/>
      <c r="BC80" s="379">
        <v>3600000</v>
      </c>
      <c r="BD80" s="380">
        <v>775000</v>
      </c>
      <c r="BE80" s="380">
        <v>360840</v>
      </c>
      <c r="BF80" s="380">
        <v>0</v>
      </c>
      <c r="BG80" s="379">
        <v>775000</v>
      </c>
      <c r="BH80" s="379">
        <v>0</v>
      </c>
      <c r="BI80" s="379">
        <v>775000</v>
      </c>
      <c r="BJ80" s="379">
        <v>0</v>
      </c>
      <c r="BK80" s="379">
        <v>775000</v>
      </c>
      <c r="BL80" s="380">
        <v>0</v>
      </c>
      <c r="BM80" s="379">
        <v>775000</v>
      </c>
      <c r="BN80" s="380">
        <v>0</v>
      </c>
      <c r="BO80" s="379">
        <v>0</v>
      </c>
    </row>
    <row r="81" spans="1:67" s="376" customFormat="1" x14ac:dyDescent="0.25">
      <c r="A81" s="376" t="str">
        <f t="shared" si="14"/>
        <v>A-2-0-4-4-17-10</v>
      </c>
      <c r="B81" s="377" t="str">
        <f t="shared" si="9"/>
        <v>A</v>
      </c>
      <c r="C81" s="377" t="str">
        <f t="shared" si="10"/>
        <v>2</v>
      </c>
      <c r="D81" s="377" t="str">
        <f t="shared" si="11"/>
        <v>0</v>
      </c>
      <c r="E81" s="377" t="str">
        <f t="shared" si="12"/>
        <v>4</v>
      </c>
      <c r="F81" s="377" t="str">
        <f t="shared" si="6"/>
        <v>4</v>
      </c>
      <c r="G81" s="377" t="str">
        <f t="shared" si="7"/>
        <v>17</v>
      </c>
      <c r="H81" s="377"/>
      <c r="I81" s="377"/>
      <c r="J81" s="377"/>
      <c r="K81" s="377"/>
      <c r="M81" s="390"/>
      <c r="N81" s="1232" t="s">
        <v>34</v>
      </c>
      <c r="O81" s="1233"/>
      <c r="P81" s="1232" t="s">
        <v>314</v>
      </c>
      <c r="Q81" s="1233"/>
      <c r="R81" s="1232" t="s">
        <v>312</v>
      </c>
      <c r="S81" s="1233"/>
      <c r="T81" s="1232" t="s">
        <v>315</v>
      </c>
      <c r="U81" s="1233"/>
      <c r="V81" s="1232" t="s">
        <v>315</v>
      </c>
      <c r="W81" s="1233"/>
      <c r="X81" s="1233"/>
      <c r="Y81" s="1232" t="s">
        <v>330</v>
      </c>
      <c r="Z81" s="1233"/>
      <c r="AA81" s="1233"/>
      <c r="AB81" s="1232"/>
      <c r="AC81" s="1233"/>
      <c r="AD81" s="1232"/>
      <c r="AE81" s="1233"/>
      <c r="AF81" s="1235" t="s">
        <v>76</v>
      </c>
      <c r="AG81" s="1233"/>
      <c r="AH81" s="1233"/>
      <c r="AI81" s="1233"/>
      <c r="AJ81" s="1233"/>
      <c r="AK81" s="1233"/>
      <c r="AL81" s="1233"/>
      <c r="AM81" s="1233"/>
      <c r="AN81" s="1232" t="s">
        <v>305</v>
      </c>
      <c r="AO81" s="1233"/>
      <c r="AP81" s="1233"/>
      <c r="AQ81" s="1233"/>
      <c r="AR81" s="1233"/>
      <c r="AS81" s="1232" t="s">
        <v>306</v>
      </c>
      <c r="AT81" s="1233"/>
      <c r="AU81" s="1233"/>
      <c r="AV81" s="378" t="s">
        <v>85</v>
      </c>
      <c r="AW81" s="1234" t="s">
        <v>307</v>
      </c>
      <c r="AX81" s="1233"/>
      <c r="AY81" s="1233"/>
      <c r="AZ81" s="1233"/>
      <c r="BA81" s="1233"/>
      <c r="BB81" s="1233"/>
      <c r="BC81" s="379">
        <v>7503744</v>
      </c>
      <c r="BD81" s="380">
        <v>0</v>
      </c>
      <c r="BE81" s="380">
        <v>1353744</v>
      </c>
      <c r="BF81" s="380">
        <v>0</v>
      </c>
      <c r="BG81" s="379">
        <v>0</v>
      </c>
      <c r="BH81" s="379">
        <v>0</v>
      </c>
      <c r="BI81" s="379">
        <v>0</v>
      </c>
      <c r="BJ81" s="379">
        <v>0</v>
      </c>
      <c r="BK81" s="379">
        <v>0</v>
      </c>
      <c r="BL81" s="380">
        <v>0</v>
      </c>
      <c r="BM81" s="379">
        <v>0</v>
      </c>
      <c r="BN81" s="380">
        <v>0</v>
      </c>
      <c r="BO81" s="379">
        <v>0</v>
      </c>
    </row>
    <row r="82" spans="1:67" s="376" customFormat="1" x14ac:dyDescent="0.25">
      <c r="A82" s="376" t="str">
        <f t="shared" si="14"/>
        <v>A-2-0-4-4-18-10</v>
      </c>
      <c r="B82" s="377" t="str">
        <f t="shared" si="9"/>
        <v>A</v>
      </c>
      <c r="C82" s="377" t="str">
        <f t="shared" si="10"/>
        <v>2</v>
      </c>
      <c r="D82" s="377" t="str">
        <f t="shared" si="11"/>
        <v>0</v>
      </c>
      <c r="E82" s="377" t="str">
        <f t="shared" si="12"/>
        <v>4</v>
      </c>
      <c r="F82" s="377" t="str">
        <f t="shared" si="6"/>
        <v>4</v>
      </c>
      <c r="G82" s="377" t="str">
        <f t="shared" si="7"/>
        <v>18</v>
      </c>
      <c r="H82" s="377"/>
      <c r="I82" s="377"/>
      <c r="J82" s="377"/>
      <c r="K82" s="377"/>
      <c r="M82" s="390"/>
      <c r="N82" s="1232" t="s">
        <v>34</v>
      </c>
      <c r="O82" s="1233"/>
      <c r="P82" s="1232" t="s">
        <v>314</v>
      </c>
      <c r="Q82" s="1233"/>
      <c r="R82" s="1232" t="s">
        <v>312</v>
      </c>
      <c r="S82" s="1233"/>
      <c r="T82" s="1232" t="s">
        <v>315</v>
      </c>
      <c r="U82" s="1233"/>
      <c r="V82" s="1232" t="s">
        <v>315</v>
      </c>
      <c r="W82" s="1233"/>
      <c r="X82" s="1233"/>
      <c r="Y82" s="1232" t="s">
        <v>331</v>
      </c>
      <c r="Z82" s="1233"/>
      <c r="AA82" s="1233"/>
      <c r="AB82" s="1232"/>
      <c r="AC82" s="1233"/>
      <c r="AD82" s="1232"/>
      <c r="AE82" s="1233"/>
      <c r="AF82" s="1235" t="s">
        <v>77</v>
      </c>
      <c r="AG82" s="1233"/>
      <c r="AH82" s="1233"/>
      <c r="AI82" s="1233"/>
      <c r="AJ82" s="1233"/>
      <c r="AK82" s="1233"/>
      <c r="AL82" s="1233"/>
      <c r="AM82" s="1233"/>
      <c r="AN82" s="1232" t="s">
        <v>305</v>
      </c>
      <c r="AO82" s="1233"/>
      <c r="AP82" s="1233"/>
      <c r="AQ82" s="1233"/>
      <c r="AR82" s="1233"/>
      <c r="AS82" s="1232" t="s">
        <v>306</v>
      </c>
      <c r="AT82" s="1233"/>
      <c r="AU82" s="1233"/>
      <c r="AV82" s="378" t="s">
        <v>85</v>
      </c>
      <c r="AW82" s="1234" t="s">
        <v>307</v>
      </c>
      <c r="AX82" s="1233"/>
      <c r="AY82" s="1233"/>
      <c r="AZ82" s="1233"/>
      <c r="BA82" s="1233"/>
      <c r="BB82" s="1233"/>
      <c r="BC82" s="379">
        <v>9000000</v>
      </c>
      <c r="BD82" s="380">
        <v>0</v>
      </c>
      <c r="BE82" s="380">
        <v>3800000</v>
      </c>
      <c r="BF82" s="380">
        <v>0</v>
      </c>
      <c r="BG82" s="379">
        <v>0</v>
      </c>
      <c r="BH82" s="379">
        <v>0</v>
      </c>
      <c r="BI82" s="379">
        <v>0</v>
      </c>
      <c r="BJ82" s="379">
        <v>0</v>
      </c>
      <c r="BK82" s="379">
        <v>0</v>
      </c>
      <c r="BL82" s="380">
        <v>0</v>
      </c>
      <c r="BM82" s="379">
        <v>0</v>
      </c>
      <c r="BN82" s="380">
        <v>0</v>
      </c>
      <c r="BO82" s="379">
        <v>0</v>
      </c>
    </row>
    <row r="83" spans="1:67" s="376" customFormat="1" x14ac:dyDescent="0.25">
      <c r="A83" s="376" t="str">
        <f t="shared" si="14"/>
        <v>A-2-0-4-4-20-10</v>
      </c>
      <c r="B83" s="377" t="str">
        <f t="shared" si="9"/>
        <v>A</v>
      </c>
      <c r="C83" s="377" t="str">
        <f t="shared" si="10"/>
        <v>2</v>
      </c>
      <c r="D83" s="377" t="str">
        <f t="shared" si="11"/>
        <v>0</v>
      </c>
      <c r="E83" s="377" t="str">
        <f t="shared" si="12"/>
        <v>4</v>
      </c>
      <c r="F83" s="377" t="str">
        <f t="shared" ref="F83:F146" si="15">+V83</f>
        <v>4</v>
      </c>
      <c r="G83" s="377" t="str">
        <f t="shared" ref="G83:G141" si="16">+Y83</f>
        <v>20</v>
      </c>
      <c r="H83" s="377"/>
      <c r="I83" s="377"/>
      <c r="J83" s="377"/>
      <c r="K83" s="377"/>
      <c r="M83" s="390"/>
      <c r="N83" s="1232" t="s">
        <v>34</v>
      </c>
      <c r="O83" s="1233"/>
      <c r="P83" s="1232" t="s">
        <v>314</v>
      </c>
      <c r="Q83" s="1233"/>
      <c r="R83" s="1232" t="s">
        <v>312</v>
      </c>
      <c r="S83" s="1233"/>
      <c r="T83" s="1232" t="s">
        <v>315</v>
      </c>
      <c r="U83" s="1233"/>
      <c r="V83" s="1232" t="s">
        <v>315</v>
      </c>
      <c r="W83" s="1233"/>
      <c r="X83" s="1233"/>
      <c r="Y83" s="1232" t="s">
        <v>332</v>
      </c>
      <c r="Z83" s="1233"/>
      <c r="AA83" s="1233"/>
      <c r="AB83" s="1232"/>
      <c r="AC83" s="1233"/>
      <c r="AD83" s="1232"/>
      <c r="AE83" s="1233"/>
      <c r="AF83" s="1235" t="s">
        <v>78</v>
      </c>
      <c r="AG83" s="1233"/>
      <c r="AH83" s="1233"/>
      <c r="AI83" s="1233"/>
      <c r="AJ83" s="1233"/>
      <c r="AK83" s="1233"/>
      <c r="AL83" s="1233"/>
      <c r="AM83" s="1233"/>
      <c r="AN83" s="1232" t="s">
        <v>305</v>
      </c>
      <c r="AO83" s="1233"/>
      <c r="AP83" s="1233"/>
      <c r="AQ83" s="1233"/>
      <c r="AR83" s="1233"/>
      <c r="AS83" s="1232" t="s">
        <v>306</v>
      </c>
      <c r="AT83" s="1233"/>
      <c r="AU83" s="1233"/>
      <c r="AV83" s="378" t="s">
        <v>85</v>
      </c>
      <c r="AW83" s="1234" t="s">
        <v>307</v>
      </c>
      <c r="AX83" s="1233"/>
      <c r="AY83" s="1233"/>
      <c r="AZ83" s="1233"/>
      <c r="BA83" s="1233"/>
      <c r="BB83" s="1233"/>
      <c r="BC83" s="379">
        <v>30000000</v>
      </c>
      <c r="BD83" s="380">
        <v>1102400</v>
      </c>
      <c r="BE83" s="380">
        <v>256650</v>
      </c>
      <c r="BF83" s="380">
        <v>0</v>
      </c>
      <c r="BG83" s="379">
        <v>18238400</v>
      </c>
      <c r="BH83" s="379">
        <v>-17136000</v>
      </c>
      <c r="BI83" s="379">
        <v>1102400</v>
      </c>
      <c r="BJ83" s="379">
        <v>17136000</v>
      </c>
      <c r="BK83" s="379">
        <v>1102400</v>
      </c>
      <c r="BL83" s="380">
        <v>0</v>
      </c>
      <c r="BM83" s="379">
        <v>1102400</v>
      </c>
      <c r="BN83" s="380">
        <v>0</v>
      </c>
      <c r="BO83" s="379">
        <v>0</v>
      </c>
    </row>
    <row r="84" spans="1:67" s="376" customFormat="1" x14ac:dyDescent="0.25">
      <c r="A84" s="376" t="str">
        <f t="shared" si="14"/>
        <v>A-2-0-4-4-23-10</v>
      </c>
      <c r="B84" s="377" t="str">
        <f t="shared" si="9"/>
        <v>A</v>
      </c>
      <c r="C84" s="377" t="str">
        <f t="shared" si="10"/>
        <v>2</v>
      </c>
      <c r="D84" s="377" t="str">
        <f t="shared" si="11"/>
        <v>0</v>
      </c>
      <c r="E84" s="377" t="str">
        <f t="shared" si="12"/>
        <v>4</v>
      </c>
      <c r="F84" s="377" t="str">
        <f t="shared" si="15"/>
        <v>4</v>
      </c>
      <c r="G84" s="377" t="str">
        <f t="shared" si="16"/>
        <v>23</v>
      </c>
      <c r="H84" s="377"/>
      <c r="I84" s="377"/>
      <c r="J84" s="377"/>
      <c r="K84" s="377"/>
      <c r="M84" s="390"/>
      <c r="N84" s="1232" t="s">
        <v>34</v>
      </c>
      <c r="O84" s="1233"/>
      <c r="P84" s="1232" t="s">
        <v>314</v>
      </c>
      <c r="Q84" s="1233"/>
      <c r="R84" s="1232" t="s">
        <v>312</v>
      </c>
      <c r="S84" s="1233"/>
      <c r="T84" s="1232" t="s">
        <v>315</v>
      </c>
      <c r="U84" s="1233"/>
      <c r="V84" s="1232" t="s">
        <v>315</v>
      </c>
      <c r="W84" s="1233"/>
      <c r="X84" s="1233"/>
      <c r="Y84" s="1232" t="s">
        <v>334</v>
      </c>
      <c r="Z84" s="1233"/>
      <c r="AA84" s="1233"/>
      <c r="AB84" s="1232"/>
      <c r="AC84" s="1233"/>
      <c r="AD84" s="1232"/>
      <c r="AE84" s="1233"/>
      <c r="AF84" s="1235" t="s">
        <v>79</v>
      </c>
      <c r="AG84" s="1233"/>
      <c r="AH84" s="1233"/>
      <c r="AI84" s="1233"/>
      <c r="AJ84" s="1233"/>
      <c r="AK84" s="1233"/>
      <c r="AL84" s="1233"/>
      <c r="AM84" s="1233"/>
      <c r="AN84" s="1232" t="s">
        <v>305</v>
      </c>
      <c r="AO84" s="1233"/>
      <c r="AP84" s="1233"/>
      <c r="AQ84" s="1233"/>
      <c r="AR84" s="1233"/>
      <c r="AS84" s="1232" t="s">
        <v>306</v>
      </c>
      <c r="AT84" s="1233"/>
      <c r="AU84" s="1233"/>
      <c r="AV84" s="378" t="s">
        <v>85</v>
      </c>
      <c r="AW84" s="1234" t="s">
        <v>307</v>
      </c>
      <c r="AX84" s="1233"/>
      <c r="AY84" s="1233"/>
      <c r="AZ84" s="1233"/>
      <c r="BA84" s="1233"/>
      <c r="BB84" s="1233"/>
      <c r="BC84" s="379">
        <v>16000000</v>
      </c>
      <c r="BD84" s="380">
        <v>567000</v>
      </c>
      <c r="BE84" s="380">
        <v>867515</v>
      </c>
      <c r="BF84" s="380">
        <v>0</v>
      </c>
      <c r="BG84" s="379">
        <v>567000</v>
      </c>
      <c r="BH84" s="379">
        <v>0</v>
      </c>
      <c r="BI84" s="379">
        <v>567000</v>
      </c>
      <c r="BJ84" s="379">
        <v>0</v>
      </c>
      <c r="BK84" s="379">
        <v>567000</v>
      </c>
      <c r="BL84" s="380">
        <v>0</v>
      </c>
      <c r="BM84" s="379">
        <v>567000</v>
      </c>
      <c r="BN84" s="380">
        <v>0</v>
      </c>
      <c r="BO84" s="379">
        <v>0</v>
      </c>
    </row>
    <row r="85" spans="1:67" ht="14.45" customHeight="1" x14ac:dyDescent="0.25">
      <c r="B85" s="370" t="str">
        <f t="shared" si="9"/>
        <v>A</v>
      </c>
      <c r="C85" s="370" t="str">
        <f t="shared" si="10"/>
        <v>2</v>
      </c>
      <c r="D85" s="370" t="str">
        <f t="shared" si="11"/>
        <v>0</v>
      </c>
      <c r="E85" s="370" t="str">
        <f t="shared" si="12"/>
        <v>4</v>
      </c>
      <c r="F85" s="370" t="str">
        <f t="shared" si="15"/>
        <v>5</v>
      </c>
      <c r="G85" s="370">
        <f t="shared" si="16"/>
        <v>0</v>
      </c>
      <c r="N85" s="1089" t="s">
        <v>34</v>
      </c>
      <c r="O85" s="1120"/>
      <c r="P85" s="1089" t="s">
        <v>314</v>
      </c>
      <c r="Q85" s="1120"/>
      <c r="R85" s="1089" t="s">
        <v>312</v>
      </c>
      <c r="S85" s="1120"/>
      <c r="T85" s="1089" t="s">
        <v>315</v>
      </c>
      <c r="U85" s="1120"/>
      <c r="V85" s="1089" t="s">
        <v>316</v>
      </c>
      <c r="W85" s="1120"/>
      <c r="X85" s="1120"/>
      <c r="Y85" s="1089"/>
      <c r="Z85" s="1120"/>
      <c r="AA85" s="1120"/>
      <c r="AB85" s="1089"/>
      <c r="AC85" s="1120"/>
      <c r="AD85" s="1089"/>
      <c r="AE85" s="1120"/>
      <c r="AF85" s="1096" t="s">
        <v>248</v>
      </c>
      <c r="AG85" s="1120"/>
      <c r="AH85" s="1120"/>
      <c r="AI85" s="1120"/>
      <c r="AJ85" s="1120"/>
      <c r="AK85" s="1120"/>
      <c r="AL85" s="1120"/>
      <c r="AM85" s="1120"/>
      <c r="AN85" s="1089" t="s">
        <v>305</v>
      </c>
      <c r="AO85" s="1120"/>
      <c r="AP85" s="1120"/>
      <c r="AQ85" s="1120"/>
      <c r="AR85" s="1120"/>
      <c r="AS85" s="1089" t="s">
        <v>306</v>
      </c>
      <c r="AT85" s="1120"/>
      <c r="AU85" s="1120"/>
      <c r="AV85" s="360" t="s">
        <v>85</v>
      </c>
      <c r="AW85" s="1090" t="s">
        <v>307</v>
      </c>
      <c r="AX85" s="1120"/>
      <c r="AY85" s="1120"/>
      <c r="AZ85" s="1120"/>
      <c r="BA85" s="1120"/>
      <c r="BB85" s="1120"/>
      <c r="BC85" s="361">
        <v>4127809424</v>
      </c>
      <c r="BD85" s="361">
        <v>257040</v>
      </c>
      <c r="BE85" s="361">
        <v>93909448.590000004</v>
      </c>
      <c r="BF85" s="362">
        <v>0</v>
      </c>
      <c r="BG85" s="361">
        <v>235902460.77000001</v>
      </c>
      <c r="BH85" s="361">
        <v>-235645420.77000001</v>
      </c>
      <c r="BI85" s="361">
        <v>138884920.43000001</v>
      </c>
      <c r="BJ85" s="361">
        <v>97017540.340000004</v>
      </c>
      <c r="BK85" s="361">
        <v>138884920.43000001</v>
      </c>
      <c r="BL85" s="362">
        <v>0</v>
      </c>
      <c r="BM85" s="361">
        <v>138884920.43000001</v>
      </c>
      <c r="BN85" s="362">
        <v>0</v>
      </c>
      <c r="BO85" s="362">
        <v>0</v>
      </c>
    </row>
    <row r="86" spans="1:67" s="376" customFormat="1" x14ac:dyDescent="0.25">
      <c r="A86" s="376" t="str">
        <f t="shared" ref="A86:A92" si="17">+B86&amp;"-"&amp;C86&amp;"-"&amp;D86&amp;"-"&amp;E86&amp;"-"&amp;F86&amp;"-"&amp;G86&amp;"-"&amp;AV86</f>
        <v>A-2-0-4-5-1-10</v>
      </c>
      <c r="B86" s="377" t="str">
        <f t="shared" si="9"/>
        <v>A</v>
      </c>
      <c r="C86" s="377" t="str">
        <f t="shared" si="10"/>
        <v>2</v>
      </c>
      <c r="D86" s="377" t="str">
        <f t="shared" si="11"/>
        <v>0</v>
      </c>
      <c r="E86" s="377" t="str">
        <f t="shared" si="12"/>
        <v>4</v>
      </c>
      <c r="F86" s="377" t="str">
        <f t="shared" si="15"/>
        <v>5</v>
      </c>
      <c r="G86" s="377" t="str">
        <f t="shared" si="16"/>
        <v>1</v>
      </c>
      <c r="H86" s="377"/>
      <c r="I86" s="377"/>
      <c r="J86" s="377"/>
      <c r="K86" s="377"/>
      <c r="M86" s="390"/>
      <c r="N86" s="1232" t="s">
        <v>34</v>
      </c>
      <c r="O86" s="1233"/>
      <c r="P86" s="1232" t="s">
        <v>314</v>
      </c>
      <c r="Q86" s="1233"/>
      <c r="R86" s="1232" t="s">
        <v>312</v>
      </c>
      <c r="S86" s="1233"/>
      <c r="T86" s="1232" t="s">
        <v>315</v>
      </c>
      <c r="U86" s="1233"/>
      <c r="V86" s="1232" t="s">
        <v>316</v>
      </c>
      <c r="W86" s="1233"/>
      <c r="X86" s="1233"/>
      <c r="Y86" s="1232" t="s">
        <v>311</v>
      </c>
      <c r="Z86" s="1233"/>
      <c r="AA86" s="1233"/>
      <c r="AB86" s="1232"/>
      <c r="AC86" s="1233"/>
      <c r="AD86" s="1232"/>
      <c r="AE86" s="1233"/>
      <c r="AF86" s="1235" t="s">
        <v>80</v>
      </c>
      <c r="AG86" s="1233"/>
      <c r="AH86" s="1233"/>
      <c r="AI86" s="1233"/>
      <c r="AJ86" s="1233"/>
      <c r="AK86" s="1233"/>
      <c r="AL86" s="1233"/>
      <c r="AM86" s="1233"/>
      <c r="AN86" s="1232" t="s">
        <v>305</v>
      </c>
      <c r="AO86" s="1233"/>
      <c r="AP86" s="1233"/>
      <c r="AQ86" s="1233"/>
      <c r="AR86" s="1233"/>
      <c r="AS86" s="1232" t="s">
        <v>306</v>
      </c>
      <c r="AT86" s="1233"/>
      <c r="AU86" s="1233"/>
      <c r="AV86" s="378" t="s">
        <v>85</v>
      </c>
      <c r="AW86" s="1234" t="s">
        <v>307</v>
      </c>
      <c r="AX86" s="1233"/>
      <c r="AY86" s="1233"/>
      <c r="AZ86" s="1233"/>
      <c r="BA86" s="1233"/>
      <c r="BB86" s="1233"/>
      <c r="BC86" s="379">
        <v>575496256</v>
      </c>
      <c r="BD86" s="380">
        <v>0</v>
      </c>
      <c r="BE86" s="380">
        <v>42496367</v>
      </c>
      <c r="BF86" s="380">
        <v>0</v>
      </c>
      <c r="BG86" s="379">
        <v>234455420.77000001</v>
      </c>
      <c r="BH86" s="379">
        <v>-234455420.77000001</v>
      </c>
      <c r="BI86" s="379">
        <v>28278795</v>
      </c>
      <c r="BJ86" s="379">
        <v>206176625.77000001</v>
      </c>
      <c r="BK86" s="379">
        <v>28278795</v>
      </c>
      <c r="BL86" s="380">
        <v>0</v>
      </c>
      <c r="BM86" s="379">
        <v>28278795</v>
      </c>
      <c r="BN86" s="380">
        <v>0</v>
      </c>
      <c r="BO86" s="379">
        <v>0</v>
      </c>
    </row>
    <row r="87" spans="1:67" s="376" customFormat="1" x14ac:dyDescent="0.25">
      <c r="A87" s="376" t="str">
        <f t="shared" si="17"/>
        <v>A-2-0-4-5-2-10</v>
      </c>
      <c r="B87" s="377" t="str">
        <f t="shared" si="9"/>
        <v>A</v>
      </c>
      <c r="C87" s="377" t="str">
        <f t="shared" si="10"/>
        <v>2</v>
      </c>
      <c r="D87" s="377" t="str">
        <f t="shared" si="11"/>
        <v>0</v>
      </c>
      <c r="E87" s="377" t="str">
        <f t="shared" si="12"/>
        <v>4</v>
      </c>
      <c r="F87" s="377" t="str">
        <f t="shared" si="15"/>
        <v>5</v>
      </c>
      <c r="G87" s="377" t="str">
        <f t="shared" si="16"/>
        <v>2</v>
      </c>
      <c r="H87" s="377"/>
      <c r="I87" s="377"/>
      <c r="J87" s="377"/>
      <c r="K87" s="377"/>
      <c r="M87" s="390"/>
      <c r="N87" s="1232" t="s">
        <v>34</v>
      </c>
      <c r="O87" s="1233"/>
      <c r="P87" s="1232" t="s">
        <v>314</v>
      </c>
      <c r="Q87" s="1233"/>
      <c r="R87" s="1232" t="s">
        <v>312</v>
      </c>
      <c r="S87" s="1233"/>
      <c r="T87" s="1232" t="s">
        <v>315</v>
      </c>
      <c r="U87" s="1233"/>
      <c r="V87" s="1232" t="s">
        <v>316</v>
      </c>
      <c r="W87" s="1233"/>
      <c r="X87" s="1233"/>
      <c r="Y87" s="1232" t="s">
        <v>314</v>
      </c>
      <c r="Z87" s="1233"/>
      <c r="AA87" s="1233"/>
      <c r="AB87" s="1232"/>
      <c r="AC87" s="1233"/>
      <c r="AD87" s="1232"/>
      <c r="AE87" s="1233"/>
      <c r="AF87" s="1235" t="s">
        <v>81</v>
      </c>
      <c r="AG87" s="1233"/>
      <c r="AH87" s="1233"/>
      <c r="AI87" s="1233"/>
      <c r="AJ87" s="1233"/>
      <c r="AK87" s="1233"/>
      <c r="AL87" s="1233"/>
      <c r="AM87" s="1233"/>
      <c r="AN87" s="1232" t="s">
        <v>305</v>
      </c>
      <c r="AO87" s="1233"/>
      <c r="AP87" s="1233"/>
      <c r="AQ87" s="1233"/>
      <c r="AR87" s="1233"/>
      <c r="AS87" s="1232" t="s">
        <v>306</v>
      </c>
      <c r="AT87" s="1233"/>
      <c r="AU87" s="1233"/>
      <c r="AV87" s="378" t="s">
        <v>85</v>
      </c>
      <c r="AW87" s="1234" t="s">
        <v>307</v>
      </c>
      <c r="AX87" s="1233"/>
      <c r="AY87" s="1233"/>
      <c r="AZ87" s="1233"/>
      <c r="BA87" s="1233"/>
      <c r="BB87" s="1233"/>
      <c r="BC87" s="379">
        <v>42000000</v>
      </c>
      <c r="BD87" s="380">
        <v>0</v>
      </c>
      <c r="BE87" s="380">
        <v>39505650</v>
      </c>
      <c r="BF87" s="380">
        <v>0</v>
      </c>
      <c r="BG87" s="379">
        <v>0</v>
      </c>
      <c r="BH87" s="379">
        <v>0</v>
      </c>
      <c r="BI87" s="379">
        <v>0</v>
      </c>
      <c r="BJ87" s="379">
        <v>0</v>
      </c>
      <c r="BK87" s="379">
        <v>0</v>
      </c>
      <c r="BL87" s="380">
        <v>0</v>
      </c>
      <c r="BM87" s="379">
        <v>0</v>
      </c>
      <c r="BN87" s="380">
        <v>0</v>
      </c>
      <c r="BO87" s="379">
        <v>0</v>
      </c>
    </row>
    <row r="88" spans="1:67" s="376" customFormat="1" x14ac:dyDescent="0.25">
      <c r="A88" s="376" t="str">
        <f t="shared" si="17"/>
        <v>A-2-0-4-5-5-10</v>
      </c>
      <c r="B88" s="377" t="str">
        <f t="shared" si="9"/>
        <v>A</v>
      </c>
      <c r="C88" s="377" t="str">
        <f t="shared" si="10"/>
        <v>2</v>
      </c>
      <c r="D88" s="377" t="str">
        <f t="shared" si="11"/>
        <v>0</v>
      </c>
      <c r="E88" s="377" t="str">
        <f t="shared" si="12"/>
        <v>4</v>
      </c>
      <c r="F88" s="377" t="str">
        <f t="shared" si="15"/>
        <v>5</v>
      </c>
      <c r="G88" s="377" t="str">
        <f t="shared" si="16"/>
        <v>5</v>
      </c>
      <c r="H88" s="377"/>
      <c r="I88" s="377"/>
      <c r="J88" s="377"/>
      <c r="K88" s="377"/>
      <c r="M88" s="390"/>
      <c r="N88" s="1232" t="s">
        <v>34</v>
      </c>
      <c r="O88" s="1233"/>
      <c r="P88" s="1232" t="s">
        <v>314</v>
      </c>
      <c r="Q88" s="1233"/>
      <c r="R88" s="1232" t="s">
        <v>312</v>
      </c>
      <c r="S88" s="1233"/>
      <c r="T88" s="1232" t="s">
        <v>315</v>
      </c>
      <c r="U88" s="1233"/>
      <c r="V88" s="1232" t="s">
        <v>316</v>
      </c>
      <c r="W88" s="1233"/>
      <c r="X88" s="1233"/>
      <c r="Y88" s="1232" t="s">
        <v>316</v>
      </c>
      <c r="Z88" s="1233"/>
      <c r="AA88" s="1233"/>
      <c r="AB88" s="1232"/>
      <c r="AC88" s="1233"/>
      <c r="AD88" s="1232"/>
      <c r="AE88" s="1233"/>
      <c r="AF88" s="1235" t="s">
        <v>82</v>
      </c>
      <c r="AG88" s="1233"/>
      <c r="AH88" s="1233"/>
      <c r="AI88" s="1233"/>
      <c r="AJ88" s="1233"/>
      <c r="AK88" s="1233"/>
      <c r="AL88" s="1233"/>
      <c r="AM88" s="1233"/>
      <c r="AN88" s="1232" t="s">
        <v>305</v>
      </c>
      <c r="AO88" s="1233"/>
      <c r="AP88" s="1233"/>
      <c r="AQ88" s="1233"/>
      <c r="AR88" s="1233"/>
      <c r="AS88" s="1232" t="s">
        <v>306</v>
      </c>
      <c r="AT88" s="1233"/>
      <c r="AU88" s="1233"/>
      <c r="AV88" s="378" t="s">
        <v>85</v>
      </c>
      <c r="AW88" s="1234" t="s">
        <v>307</v>
      </c>
      <c r="AX88" s="1233"/>
      <c r="AY88" s="1233"/>
      <c r="AZ88" s="1233"/>
      <c r="BA88" s="1233"/>
      <c r="BB88" s="1233"/>
      <c r="BC88" s="379">
        <v>10000000</v>
      </c>
      <c r="BD88" s="380">
        <v>0</v>
      </c>
      <c r="BE88" s="380">
        <v>5000000</v>
      </c>
      <c r="BF88" s="380">
        <v>0</v>
      </c>
      <c r="BG88" s="379">
        <v>1190000</v>
      </c>
      <c r="BH88" s="379">
        <v>-1190000</v>
      </c>
      <c r="BI88" s="379">
        <v>0</v>
      </c>
      <c r="BJ88" s="379">
        <v>1190000</v>
      </c>
      <c r="BK88" s="379">
        <v>0</v>
      </c>
      <c r="BL88" s="380">
        <v>0</v>
      </c>
      <c r="BM88" s="379">
        <v>0</v>
      </c>
      <c r="BN88" s="380">
        <v>0</v>
      </c>
      <c r="BO88" s="379">
        <v>0</v>
      </c>
    </row>
    <row r="89" spans="1:67" s="376" customFormat="1" x14ac:dyDescent="0.25">
      <c r="A89" s="376" t="str">
        <f t="shared" si="17"/>
        <v>A-2-0-4-5-6-10</v>
      </c>
      <c r="B89" s="377" t="str">
        <f t="shared" si="9"/>
        <v>A</v>
      </c>
      <c r="C89" s="377" t="str">
        <f t="shared" si="10"/>
        <v>2</v>
      </c>
      <c r="D89" s="377" t="str">
        <f t="shared" si="11"/>
        <v>0</v>
      </c>
      <c r="E89" s="377" t="str">
        <f t="shared" si="12"/>
        <v>4</v>
      </c>
      <c r="F89" s="377" t="str">
        <f t="shared" si="15"/>
        <v>5</v>
      </c>
      <c r="G89" s="377" t="str">
        <f t="shared" si="16"/>
        <v>6</v>
      </c>
      <c r="H89" s="377"/>
      <c r="I89" s="377"/>
      <c r="J89" s="377"/>
      <c r="K89" s="377"/>
      <c r="M89" s="390"/>
      <c r="N89" s="1232" t="s">
        <v>34</v>
      </c>
      <c r="O89" s="1233"/>
      <c r="P89" s="1232" t="s">
        <v>314</v>
      </c>
      <c r="Q89" s="1233"/>
      <c r="R89" s="1232" t="s">
        <v>312</v>
      </c>
      <c r="S89" s="1233"/>
      <c r="T89" s="1232" t="s">
        <v>315</v>
      </c>
      <c r="U89" s="1233"/>
      <c r="V89" s="1232" t="s">
        <v>316</v>
      </c>
      <c r="W89" s="1233"/>
      <c r="X89" s="1233"/>
      <c r="Y89" s="1232" t="s">
        <v>324</v>
      </c>
      <c r="Z89" s="1233"/>
      <c r="AA89" s="1233"/>
      <c r="AB89" s="1232"/>
      <c r="AC89" s="1233"/>
      <c r="AD89" s="1232"/>
      <c r="AE89" s="1233"/>
      <c r="AF89" s="1235" t="s">
        <v>83</v>
      </c>
      <c r="AG89" s="1233"/>
      <c r="AH89" s="1233"/>
      <c r="AI89" s="1233"/>
      <c r="AJ89" s="1233"/>
      <c r="AK89" s="1233"/>
      <c r="AL89" s="1233"/>
      <c r="AM89" s="1233"/>
      <c r="AN89" s="1232" t="s">
        <v>305</v>
      </c>
      <c r="AO89" s="1233"/>
      <c r="AP89" s="1233"/>
      <c r="AQ89" s="1233"/>
      <c r="AR89" s="1233"/>
      <c r="AS89" s="1232" t="s">
        <v>306</v>
      </c>
      <c r="AT89" s="1233"/>
      <c r="AU89" s="1233"/>
      <c r="AV89" s="378" t="s">
        <v>85</v>
      </c>
      <c r="AW89" s="1234" t="s">
        <v>307</v>
      </c>
      <c r="AX89" s="1233"/>
      <c r="AY89" s="1233"/>
      <c r="AZ89" s="1233"/>
      <c r="BA89" s="1233"/>
      <c r="BB89" s="1233"/>
      <c r="BC89" s="379">
        <v>80000000</v>
      </c>
      <c r="BD89" s="380">
        <v>257040</v>
      </c>
      <c r="BE89" s="380">
        <v>3727115</v>
      </c>
      <c r="BF89" s="380">
        <v>0</v>
      </c>
      <c r="BG89" s="379">
        <v>257040</v>
      </c>
      <c r="BH89" s="379">
        <v>0</v>
      </c>
      <c r="BI89" s="379">
        <v>13305658</v>
      </c>
      <c r="BJ89" s="379">
        <v>-13048618</v>
      </c>
      <c r="BK89" s="379">
        <v>13305658</v>
      </c>
      <c r="BL89" s="380">
        <v>0</v>
      </c>
      <c r="BM89" s="379">
        <v>13305658</v>
      </c>
      <c r="BN89" s="380">
        <v>0</v>
      </c>
      <c r="BO89" s="379">
        <v>0</v>
      </c>
    </row>
    <row r="90" spans="1:67" s="376" customFormat="1" x14ac:dyDescent="0.25">
      <c r="A90" s="376" t="str">
        <f t="shared" si="17"/>
        <v>A-2-0-4-5-8-10</v>
      </c>
      <c r="B90" s="377" t="str">
        <f t="shared" si="9"/>
        <v>A</v>
      </c>
      <c r="C90" s="377" t="str">
        <f t="shared" si="10"/>
        <v>2</v>
      </c>
      <c r="D90" s="377" t="str">
        <f t="shared" si="11"/>
        <v>0</v>
      </c>
      <c r="E90" s="377" t="str">
        <f t="shared" si="12"/>
        <v>4</v>
      </c>
      <c r="F90" s="377" t="str">
        <f t="shared" si="15"/>
        <v>5</v>
      </c>
      <c r="G90" s="377" t="str">
        <f t="shared" si="16"/>
        <v>8</v>
      </c>
      <c r="H90" s="377"/>
      <c r="I90" s="377"/>
      <c r="J90" s="377"/>
      <c r="K90" s="377"/>
      <c r="M90" s="390"/>
      <c r="N90" s="1232" t="s">
        <v>34</v>
      </c>
      <c r="O90" s="1233"/>
      <c r="P90" s="1232" t="s">
        <v>314</v>
      </c>
      <c r="Q90" s="1233"/>
      <c r="R90" s="1232" t="s">
        <v>312</v>
      </c>
      <c r="S90" s="1233"/>
      <c r="T90" s="1232" t="s">
        <v>315</v>
      </c>
      <c r="U90" s="1233"/>
      <c r="V90" s="1232" t="s">
        <v>316</v>
      </c>
      <c r="W90" s="1233"/>
      <c r="X90" s="1233"/>
      <c r="Y90" s="1232" t="s">
        <v>326</v>
      </c>
      <c r="Z90" s="1233"/>
      <c r="AA90" s="1233"/>
      <c r="AB90" s="1232"/>
      <c r="AC90" s="1233"/>
      <c r="AD90" s="1232"/>
      <c r="AE90" s="1233"/>
      <c r="AF90" s="1235" t="s">
        <v>84</v>
      </c>
      <c r="AG90" s="1233"/>
      <c r="AH90" s="1233"/>
      <c r="AI90" s="1233"/>
      <c r="AJ90" s="1233"/>
      <c r="AK90" s="1233"/>
      <c r="AL90" s="1233"/>
      <c r="AM90" s="1233"/>
      <c r="AN90" s="1232" t="s">
        <v>305</v>
      </c>
      <c r="AO90" s="1233"/>
      <c r="AP90" s="1233"/>
      <c r="AQ90" s="1233"/>
      <c r="AR90" s="1233"/>
      <c r="AS90" s="1232" t="s">
        <v>306</v>
      </c>
      <c r="AT90" s="1233"/>
      <c r="AU90" s="1233"/>
      <c r="AV90" s="378" t="s">
        <v>85</v>
      </c>
      <c r="AW90" s="1234" t="s">
        <v>307</v>
      </c>
      <c r="AX90" s="1233"/>
      <c r="AY90" s="1233"/>
      <c r="AZ90" s="1233"/>
      <c r="BA90" s="1233"/>
      <c r="BB90" s="1233"/>
      <c r="BC90" s="379">
        <v>1311022020</v>
      </c>
      <c r="BD90" s="380">
        <v>0</v>
      </c>
      <c r="BE90" s="380">
        <v>569926.88</v>
      </c>
      <c r="BF90" s="380">
        <v>0</v>
      </c>
      <c r="BG90" s="379">
        <v>0</v>
      </c>
      <c r="BH90" s="379">
        <v>0</v>
      </c>
      <c r="BI90" s="379">
        <v>97300467.430000007</v>
      </c>
      <c r="BJ90" s="379">
        <v>-97300467.430000007</v>
      </c>
      <c r="BK90" s="379">
        <v>97300467.430000007</v>
      </c>
      <c r="BL90" s="380">
        <v>0</v>
      </c>
      <c r="BM90" s="379">
        <v>97300467.430000007</v>
      </c>
      <c r="BN90" s="380">
        <v>0</v>
      </c>
      <c r="BO90" s="379">
        <v>0</v>
      </c>
    </row>
    <row r="91" spans="1:67" s="376" customFormat="1" x14ac:dyDescent="0.25">
      <c r="A91" s="376" t="str">
        <f t="shared" si="17"/>
        <v>A-2-0-4-5-10-10</v>
      </c>
      <c r="B91" s="377" t="str">
        <f t="shared" si="9"/>
        <v>A</v>
      </c>
      <c r="C91" s="377" t="str">
        <f t="shared" si="10"/>
        <v>2</v>
      </c>
      <c r="D91" s="377" t="str">
        <f t="shared" si="11"/>
        <v>0</v>
      </c>
      <c r="E91" s="377" t="str">
        <f t="shared" si="12"/>
        <v>4</v>
      </c>
      <c r="F91" s="377" t="str">
        <f t="shared" si="15"/>
        <v>5</v>
      </c>
      <c r="G91" s="377" t="str">
        <f t="shared" si="16"/>
        <v>10</v>
      </c>
      <c r="H91" s="377"/>
      <c r="I91" s="377"/>
      <c r="J91" s="377"/>
      <c r="K91" s="377"/>
      <c r="M91" s="390"/>
      <c r="N91" s="1232" t="s">
        <v>34</v>
      </c>
      <c r="O91" s="1233"/>
      <c r="P91" s="1232" t="s">
        <v>314</v>
      </c>
      <c r="Q91" s="1233"/>
      <c r="R91" s="1232" t="s">
        <v>312</v>
      </c>
      <c r="S91" s="1233"/>
      <c r="T91" s="1232" t="s">
        <v>315</v>
      </c>
      <c r="U91" s="1233"/>
      <c r="V91" s="1232" t="s">
        <v>316</v>
      </c>
      <c r="W91" s="1233"/>
      <c r="X91" s="1233"/>
      <c r="Y91" s="1232" t="s">
        <v>85</v>
      </c>
      <c r="Z91" s="1233"/>
      <c r="AA91" s="1233"/>
      <c r="AB91" s="1232"/>
      <c r="AC91" s="1233"/>
      <c r="AD91" s="1232"/>
      <c r="AE91" s="1233"/>
      <c r="AF91" s="1235" t="s">
        <v>86</v>
      </c>
      <c r="AG91" s="1233"/>
      <c r="AH91" s="1233"/>
      <c r="AI91" s="1233"/>
      <c r="AJ91" s="1233"/>
      <c r="AK91" s="1233"/>
      <c r="AL91" s="1233"/>
      <c r="AM91" s="1233"/>
      <c r="AN91" s="1232" t="s">
        <v>305</v>
      </c>
      <c r="AO91" s="1233"/>
      <c r="AP91" s="1233"/>
      <c r="AQ91" s="1233"/>
      <c r="AR91" s="1233"/>
      <c r="AS91" s="1232" t="s">
        <v>306</v>
      </c>
      <c r="AT91" s="1233"/>
      <c r="AU91" s="1233"/>
      <c r="AV91" s="378" t="s">
        <v>85</v>
      </c>
      <c r="AW91" s="1234" t="s">
        <v>307</v>
      </c>
      <c r="AX91" s="1233"/>
      <c r="AY91" s="1233"/>
      <c r="AZ91" s="1233"/>
      <c r="BA91" s="1233"/>
      <c r="BB91" s="1233"/>
      <c r="BC91" s="379">
        <v>2105791148</v>
      </c>
      <c r="BD91" s="380">
        <v>0</v>
      </c>
      <c r="BE91" s="380">
        <v>67349.710000000006</v>
      </c>
      <c r="BF91" s="380">
        <v>0</v>
      </c>
      <c r="BG91" s="379">
        <v>0</v>
      </c>
      <c r="BH91" s="379">
        <v>0</v>
      </c>
      <c r="BI91" s="379">
        <v>0</v>
      </c>
      <c r="BJ91" s="379">
        <v>0</v>
      </c>
      <c r="BK91" s="379">
        <v>0</v>
      </c>
      <c r="BL91" s="380">
        <v>0</v>
      </c>
      <c r="BM91" s="379">
        <v>0</v>
      </c>
      <c r="BN91" s="380">
        <v>0</v>
      </c>
      <c r="BO91" s="379">
        <v>0</v>
      </c>
    </row>
    <row r="92" spans="1:67" s="376" customFormat="1" x14ac:dyDescent="0.25">
      <c r="A92" s="376" t="str">
        <f t="shared" si="17"/>
        <v>A-2-0-4-5-12-10</v>
      </c>
      <c r="B92" s="377" t="str">
        <f t="shared" si="9"/>
        <v>A</v>
      </c>
      <c r="C92" s="377" t="str">
        <f t="shared" si="10"/>
        <v>2</v>
      </c>
      <c r="D92" s="377" t="str">
        <f t="shared" si="11"/>
        <v>0</v>
      </c>
      <c r="E92" s="377" t="str">
        <f t="shared" si="12"/>
        <v>4</v>
      </c>
      <c r="F92" s="377" t="str">
        <f t="shared" si="15"/>
        <v>5</v>
      </c>
      <c r="G92" s="377" t="str">
        <f t="shared" si="16"/>
        <v>12</v>
      </c>
      <c r="H92" s="377"/>
      <c r="I92" s="377"/>
      <c r="J92" s="377"/>
      <c r="K92" s="377"/>
      <c r="M92" s="390"/>
      <c r="N92" s="1232" t="s">
        <v>34</v>
      </c>
      <c r="O92" s="1233"/>
      <c r="P92" s="1232" t="s">
        <v>314</v>
      </c>
      <c r="Q92" s="1233"/>
      <c r="R92" s="1232" t="s">
        <v>312</v>
      </c>
      <c r="S92" s="1233"/>
      <c r="T92" s="1232" t="s">
        <v>315</v>
      </c>
      <c r="U92" s="1233"/>
      <c r="V92" s="1232" t="s">
        <v>316</v>
      </c>
      <c r="W92" s="1233"/>
      <c r="X92" s="1233"/>
      <c r="Y92" s="1232" t="s">
        <v>322</v>
      </c>
      <c r="Z92" s="1233"/>
      <c r="AA92" s="1233"/>
      <c r="AB92" s="1232"/>
      <c r="AC92" s="1233"/>
      <c r="AD92" s="1232"/>
      <c r="AE92" s="1233"/>
      <c r="AF92" s="1235" t="s">
        <v>87</v>
      </c>
      <c r="AG92" s="1233"/>
      <c r="AH92" s="1233"/>
      <c r="AI92" s="1233"/>
      <c r="AJ92" s="1233"/>
      <c r="AK92" s="1233"/>
      <c r="AL92" s="1233"/>
      <c r="AM92" s="1233"/>
      <c r="AN92" s="1232" t="s">
        <v>305</v>
      </c>
      <c r="AO92" s="1233"/>
      <c r="AP92" s="1233"/>
      <c r="AQ92" s="1233"/>
      <c r="AR92" s="1233"/>
      <c r="AS92" s="1232" t="s">
        <v>306</v>
      </c>
      <c r="AT92" s="1233"/>
      <c r="AU92" s="1233"/>
      <c r="AV92" s="378" t="s">
        <v>85</v>
      </c>
      <c r="AW92" s="1234" t="s">
        <v>307</v>
      </c>
      <c r="AX92" s="1233"/>
      <c r="AY92" s="1233"/>
      <c r="AZ92" s="1233"/>
      <c r="BA92" s="1233"/>
      <c r="BB92" s="1233"/>
      <c r="BC92" s="379">
        <v>3500000</v>
      </c>
      <c r="BD92" s="380">
        <v>0</v>
      </c>
      <c r="BE92" s="380">
        <v>2543040</v>
      </c>
      <c r="BF92" s="380">
        <v>0</v>
      </c>
      <c r="BG92" s="379">
        <v>0</v>
      </c>
      <c r="BH92" s="379">
        <v>0</v>
      </c>
      <c r="BI92" s="379">
        <v>0</v>
      </c>
      <c r="BJ92" s="379">
        <v>0</v>
      </c>
      <c r="BK92" s="379">
        <v>0</v>
      </c>
      <c r="BL92" s="380">
        <v>0</v>
      </c>
      <c r="BM92" s="379">
        <v>0</v>
      </c>
      <c r="BN92" s="380">
        <v>0</v>
      </c>
      <c r="BO92" s="379">
        <v>0</v>
      </c>
    </row>
    <row r="93" spans="1:67" ht="14.45" customHeight="1" x14ac:dyDescent="0.25">
      <c r="B93" s="370" t="str">
        <f t="shared" si="9"/>
        <v>A</v>
      </c>
      <c r="C93" s="370" t="str">
        <f t="shared" si="10"/>
        <v>2</v>
      </c>
      <c r="D93" s="370" t="str">
        <f t="shared" si="11"/>
        <v>0</v>
      </c>
      <c r="E93" s="370" t="str">
        <f t="shared" si="12"/>
        <v>4</v>
      </c>
      <c r="F93" s="370" t="str">
        <f t="shared" si="15"/>
        <v>6</v>
      </c>
      <c r="G93" s="370">
        <f t="shared" si="16"/>
        <v>0</v>
      </c>
      <c r="N93" s="1089" t="s">
        <v>34</v>
      </c>
      <c r="O93" s="1120"/>
      <c r="P93" s="1089" t="s">
        <v>314</v>
      </c>
      <c r="Q93" s="1120"/>
      <c r="R93" s="1089" t="s">
        <v>312</v>
      </c>
      <c r="S93" s="1120"/>
      <c r="T93" s="1089" t="s">
        <v>315</v>
      </c>
      <c r="U93" s="1120"/>
      <c r="V93" s="1089" t="s">
        <v>324</v>
      </c>
      <c r="W93" s="1120"/>
      <c r="X93" s="1120"/>
      <c r="Y93" s="1089"/>
      <c r="Z93" s="1120"/>
      <c r="AA93" s="1120"/>
      <c r="AB93" s="1089"/>
      <c r="AC93" s="1120"/>
      <c r="AD93" s="1089"/>
      <c r="AE93" s="1120"/>
      <c r="AF93" s="1096" t="s">
        <v>336</v>
      </c>
      <c r="AG93" s="1120"/>
      <c r="AH93" s="1120"/>
      <c r="AI93" s="1120"/>
      <c r="AJ93" s="1120"/>
      <c r="AK93" s="1120"/>
      <c r="AL93" s="1120"/>
      <c r="AM93" s="1120"/>
      <c r="AN93" s="1089" t="s">
        <v>305</v>
      </c>
      <c r="AO93" s="1120"/>
      <c r="AP93" s="1120"/>
      <c r="AQ93" s="1120"/>
      <c r="AR93" s="1120"/>
      <c r="AS93" s="1089" t="s">
        <v>306</v>
      </c>
      <c r="AT93" s="1120"/>
      <c r="AU93" s="1120"/>
      <c r="AV93" s="360" t="s">
        <v>85</v>
      </c>
      <c r="AW93" s="1090" t="s">
        <v>307</v>
      </c>
      <c r="AX93" s="1120"/>
      <c r="AY93" s="1120"/>
      <c r="AZ93" s="1120"/>
      <c r="BA93" s="1120"/>
      <c r="BB93" s="1120"/>
      <c r="BC93" s="361">
        <v>2195671112</v>
      </c>
      <c r="BD93" s="361">
        <v>469034647</v>
      </c>
      <c r="BE93" s="361">
        <v>106989436</v>
      </c>
      <c r="BF93" s="362">
        <v>0</v>
      </c>
      <c r="BG93" s="361">
        <v>228716338</v>
      </c>
      <c r="BH93" s="361">
        <v>240318309</v>
      </c>
      <c r="BI93" s="361">
        <v>80194758</v>
      </c>
      <c r="BJ93" s="361">
        <v>148521580</v>
      </c>
      <c r="BK93" s="361">
        <v>80194758</v>
      </c>
      <c r="BL93" s="362">
        <v>0</v>
      </c>
      <c r="BM93" s="361">
        <v>80194758</v>
      </c>
      <c r="BN93" s="362">
        <v>0</v>
      </c>
      <c r="BO93" s="362">
        <v>0</v>
      </c>
    </row>
    <row r="94" spans="1:67" s="376" customFormat="1" x14ac:dyDescent="0.25">
      <c r="A94" s="376" t="str">
        <f>+B94&amp;"-"&amp;C94&amp;"-"&amp;D94&amp;"-"&amp;E94&amp;"-"&amp;F94&amp;"-"&amp;G94&amp;"-"&amp;AV94</f>
        <v>A-2-0-4-6-2-10</v>
      </c>
      <c r="B94" s="377" t="str">
        <f t="shared" si="9"/>
        <v>A</v>
      </c>
      <c r="C94" s="377" t="str">
        <f t="shared" si="10"/>
        <v>2</v>
      </c>
      <c r="D94" s="377" t="str">
        <f t="shared" si="11"/>
        <v>0</v>
      </c>
      <c r="E94" s="377" t="str">
        <f t="shared" si="12"/>
        <v>4</v>
      </c>
      <c r="F94" s="377" t="str">
        <f t="shared" si="15"/>
        <v>6</v>
      </c>
      <c r="G94" s="377" t="str">
        <f t="shared" si="16"/>
        <v>2</v>
      </c>
      <c r="H94" s="377"/>
      <c r="I94" s="377"/>
      <c r="J94" s="377"/>
      <c r="K94" s="377"/>
      <c r="M94" s="390"/>
      <c r="N94" s="1232" t="s">
        <v>34</v>
      </c>
      <c r="O94" s="1233"/>
      <c r="P94" s="1232" t="s">
        <v>314</v>
      </c>
      <c r="Q94" s="1233"/>
      <c r="R94" s="1232" t="s">
        <v>312</v>
      </c>
      <c r="S94" s="1233"/>
      <c r="T94" s="1232" t="s">
        <v>315</v>
      </c>
      <c r="U94" s="1233"/>
      <c r="V94" s="1232" t="s">
        <v>324</v>
      </c>
      <c r="W94" s="1233"/>
      <c r="X94" s="1233"/>
      <c r="Y94" s="1232" t="s">
        <v>314</v>
      </c>
      <c r="Z94" s="1233"/>
      <c r="AA94" s="1233"/>
      <c r="AB94" s="1232"/>
      <c r="AC94" s="1233"/>
      <c r="AD94" s="1232"/>
      <c r="AE94" s="1233"/>
      <c r="AF94" s="1235" t="s">
        <v>88</v>
      </c>
      <c r="AG94" s="1233"/>
      <c r="AH94" s="1233"/>
      <c r="AI94" s="1233"/>
      <c r="AJ94" s="1233"/>
      <c r="AK94" s="1233"/>
      <c r="AL94" s="1233"/>
      <c r="AM94" s="1233"/>
      <c r="AN94" s="1232" t="s">
        <v>305</v>
      </c>
      <c r="AO94" s="1233"/>
      <c r="AP94" s="1233"/>
      <c r="AQ94" s="1233"/>
      <c r="AR94" s="1233"/>
      <c r="AS94" s="1232" t="s">
        <v>306</v>
      </c>
      <c r="AT94" s="1233"/>
      <c r="AU94" s="1233"/>
      <c r="AV94" s="378" t="s">
        <v>85</v>
      </c>
      <c r="AW94" s="1234" t="s">
        <v>307</v>
      </c>
      <c r="AX94" s="1233"/>
      <c r="AY94" s="1233"/>
      <c r="AZ94" s="1233"/>
      <c r="BA94" s="1233"/>
      <c r="BB94" s="1233"/>
      <c r="BC94" s="379">
        <v>811771112</v>
      </c>
      <c r="BD94" s="380">
        <v>0</v>
      </c>
      <c r="BE94" s="380">
        <v>106989436</v>
      </c>
      <c r="BF94" s="380">
        <v>0</v>
      </c>
      <c r="BG94" s="379">
        <v>0</v>
      </c>
      <c r="BH94" s="379">
        <v>0</v>
      </c>
      <c r="BI94" s="379">
        <v>80194758</v>
      </c>
      <c r="BJ94" s="379">
        <v>-80194758</v>
      </c>
      <c r="BK94" s="379">
        <v>80194758</v>
      </c>
      <c r="BL94" s="380">
        <v>0</v>
      </c>
      <c r="BM94" s="379">
        <v>80194758</v>
      </c>
      <c r="BN94" s="380">
        <v>0</v>
      </c>
      <c r="BO94" s="379">
        <v>0</v>
      </c>
    </row>
    <row r="95" spans="1:67" s="376" customFormat="1" x14ac:dyDescent="0.25">
      <c r="A95" s="376" t="str">
        <f>+B95&amp;"-"&amp;C95&amp;"-"&amp;D95&amp;"-"&amp;E95&amp;"-"&amp;F95&amp;"-"&amp;G95&amp;"-"&amp;AV95</f>
        <v>A-2-0-4-6-3-10</v>
      </c>
      <c r="B95" s="377" t="str">
        <f t="shared" si="9"/>
        <v>A</v>
      </c>
      <c r="C95" s="377" t="str">
        <f t="shared" si="10"/>
        <v>2</v>
      </c>
      <c r="D95" s="377" t="str">
        <f t="shared" si="11"/>
        <v>0</v>
      </c>
      <c r="E95" s="377" t="str">
        <f t="shared" si="12"/>
        <v>4</v>
      </c>
      <c r="F95" s="377" t="str">
        <f t="shared" si="15"/>
        <v>6</v>
      </c>
      <c r="G95" s="377" t="str">
        <f t="shared" si="16"/>
        <v>3</v>
      </c>
      <c r="H95" s="377"/>
      <c r="I95" s="377"/>
      <c r="J95" s="377"/>
      <c r="K95" s="377"/>
      <c r="M95" s="390"/>
      <c r="N95" s="1232" t="s">
        <v>34</v>
      </c>
      <c r="O95" s="1233"/>
      <c r="P95" s="1232" t="s">
        <v>314</v>
      </c>
      <c r="Q95" s="1233"/>
      <c r="R95" s="1232" t="s">
        <v>312</v>
      </c>
      <c r="S95" s="1233"/>
      <c r="T95" s="1232" t="s">
        <v>315</v>
      </c>
      <c r="U95" s="1233"/>
      <c r="V95" s="1232" t="s">
        <v>324</v>
      </c>
      <c r="W95" s="1233"/>
      <c r="X95" s="1233"/>
      <c r="Y95" s="1232" t="s">
        <v>321</v>
      </c>
      <c r="Z95" s="1233"/>
      <c r="AA95" s="1233"/>
      <c r="AB95" s="1232"/>
      <c r="AC95" s="1233"/>
      <c r="AD95" s="1232"/>
      <c r="AE95" s="1233"/>
      <c r="AF95" s="1235" t="s">
        <v>89</v>
      </c>
      <c r="AG95" s="1233"/>
      <c r="AH95" s="1233"/>
      <c r="AI95" s="1233"/>
      <c r="AJ95" s="1233"/>
      <c r="AK95" s="1233"/>
      <c r="AL95" s="1233"/>
      <c r="AM95" s="1233"/>
      <c r="AN95" s="1232" t="s">
        <v>305</v>
      </c>
      <c r="AO95" s="1233"/>
      <c r="AP95" s="1233"/>
      <c r="AQ95" s="1233"/>
      <c r="AR95" s="1233"/>
      <c r="AS95" s="1232" t="s">
        <v>306</v>
      </c>
      <c r="AT95" s="1233"/>
      <c r="AU95" s="1233"/>
      <c r="AV95" s="378" t="s">
        <v>85</v>
      </c>
      <c r="AW95" s="1234" t="s">
        <v>307</v>
      </c>
      <c r="AX95" s="1233"/>
      <c r="AY95" s="1233"/>
      <c r="AZ95" s="1233"/>
      <c r="BA95" s="1233"/>
      <c r="BB95" s="1233"/>
      <c r="BC95" s="379">
        <v>0</v>
      </c>
      <c r="BD95" s="380">
        <v>0</v>
      </c>
      <c r="BE95" s="380">
        <v>0</v>
      </c>
      <c r="BF95" s="380">
        <v>0</v>
      </c>
      <c r="BG95" s="379">
        <v>0</v>
      </c>
      <c r="BH95" s="379">
        <v>0</v>
      </c>
      <c r="BI95" s="379">
        <v>0</v>
      </c>
      <c r="BJ95" s="379">
        <v>0</v>
      </c>
      <c r="BK95" s="379">
        <v>0</v>
      </c>
      <c r="BL95" s="380">
        <v>0</v>
      </c>
      <c r="BM95" s="379">
        <v>0</v>
      </c>
      <c r="BN95" s="380">
        <v>0</v>
      </c>
      <c r="BO95" s="379">
        <v>0</v>
      </c>
    </row>
    <row r="96" spans="1:67" s="376" customFormat="1" x14ac:dyDescent="0.25">
      <c r="A96" s="376" t="str">
        <f>+B96&amp;"-"&amp;C96&amp;"-"&amp;D96&amp;"-"&amp;E96&amp;"-"&amp;F96&amp;"-"&amp;G96&amp;"-"&amp;AV96</f>
        <v>A-2-0-4-6-5-10</v>
      </c>
      <c r="B96" s="377" t="str">
        <f t="shared" si="9"/>
        <v>A</v>
      </c>
      <c r="C96" s="377" t="str">
        <f t="shared" si="10"/>
        <v>2</v>
      </c>
      <c r="D96" s="377" t="str">
        <f t="shared" si="11"/>
        <v>0</v>
      </c>
      <c r="E96" s="377" t="str">
        <f t="shared" si="12"/>
        <v>4</v>
      </c>
      <c r="F96" s="377" t="str">
        <f t="shared" si="15"/>
        <v>6</v>
      </c>
      <c r="G96" s="377" t="str">
        <f t="shared" si="16"/>
        <v>5</v>
      </c>
      <c r="H96" s="377"/>
      <c r="I96" s="377"/>
      <c r="J96" s="377"/>
      <c r="K96" s="377"/>
      <c r="M96" s="390"/>
      <c r="N96" s="1232" t="s">
        <v>34</v>
      </c>
      <c r="O96" s="1233"/>
      <c r="P96" s="1232" t="s">
        <v>314</v>
      </c>
      <c r="Q96" s="1233"/>
      <c r="R96" s="1232" t="s">
        <v>312</v>
      </c>
      <c r="S96" s="1233"/>
      <c r="T96" s="1232" t="s">
        <v>315</v>
      </c>
      <c r="U96" s="1233"/>
      <c r="V96" s="1232" t="s">
        <v>324</v>
      </c>
      <c r="W96" s="1233"/>
      <c r="X96" s="1233"/>
      <c r="Y96" s="1232" t="s">
        <v>316</v>
      </c>
      <c r="Z96" s="1233"/>
      <c r="AA96" s="1233"/>
      <c r="AB96" s="1232"/>
      <c r="AC96" s="1233"/>
      <c r="AD96" s="1232"/>
      <c r="AE96" s="1233"/>
      <c r="AF96" s="1235" t="s">
        <v>90</v>
      </c>
      <c r="AG96" s="1233"/>
      <c r="AH96" s="1233"/>
      <c r="AI96" s="1233"/>
      <c r="AJ96" s="1233"/>
      <c r="AK96" s="1233"/>
      <c r="AL96" s="1233"/>
      <c r="AM96" s="1233"/>
      <c r="AN96" s="1232" t="s">
        <v>305</v>
      </c>
      <c r="AO96" s="1233"/>
      <c r="AP96" s="1233"/>
      <c r="AQ96" s="1233"/>
      <c r="AR96" s="1233"/>
      <c r="AS96" s="1232" t="s">
        <v>306</v>
      </c>
      <c r="AT96" s="1233"/>
      <c r="AU96" s="1233"/>
      <c r="AV96" s="378" t="s">
        <v>85</v>
      </c>
      <c r="AW96" s="1234" t="s">
        <v>307</v>
      </c>
      <c r="AX96" s="1233"/>
      <c r="AY96" s="1233"/>
      <c r="AZ96" s="1233"/>
      <c r="BA96" s="1233"/>
      <c r="BB96" s="1233"/>
      <c r="BC96" s="379">
        <v>1383900000</v>
      </c>
      <c r="BD96" s="380">
        <v>469034647</v>
      </c>
      <c r="BE96" s="380">
        <v>0</v>
      </c>
      <c r="BF96" s="380">
        <v>0</v>
      </c>
      <c r="BG96" s="379">
        <v>228716338</v>
      </c>
      <c r="BH96" s="379">
        <v>240318309</v>
      </c>
      <c r="BI96" s="379">
        <v>0</v>
      </c>
      <c r="BJ96" s="379">
        <v>228716338</v>
      </c>
      <c r="BK96" s="379">
        <v>0</v>
      </c>
      <c r="BL96" s="380">
        <v>0</v>
      </c>
      <c r="BM96" s="379">
        <v>0</v>
      </c>
      <c r="BN96" s="380">
        <v>0</v>
      </c>
      <c r="BO96" s="379">
        <v>0</v>
      </c>
    </row>
    <row r="97" spans="1:67" x14ac:dyDescent="0.25">
      <c r="B97" s="370" t="str">
        <f t="shared" si="9"/>
        <v>A</v>
      </c>
      <c r="C97" s="370" t="str">
        <f t="shared" si="10"/>
        <v>2</v>
      </c>
      <c r="D97" s="370" t="str">
        <f t="shared" si="11"/>
        <v>0</v>
      </c>
      <c r="E97" s="370" t="str">
        <f t="shared" si="12"/>
        <v>4</v>
      </c>
      <c r="F97" s="370" t="str">
        <f t="shared" si="15"/>
        <v>7</v>
      </c>
      <c r="G97" s="370">
        <f t="shared" si="16"/>
        <v>0</v>
      </c>
      <c r="N97" s="1089" t="s">
        <v>34</v>
      </c>
      <c r="O97" s="1120"/>
      <c r="P97" s="1089" t="s">
        <v>314</v>
      </c>
      <c r="Q97" s="1120"/>
      <c r="R97" s="1089" t="s">
        <v>312</v>
      </c>
      <c r="S97" s="1120"/>
      <c r="T97" s="1089" t="s">
        <v>315</v>
      </c>
      <c r="U97" s="1120"/>
      <c r="V97" s="1089" t="s">
        <v>325</v>
      </c>
      <c r="W97" s="1120"/>
      <c r="X97" s="1120"/>
      <c r="Y97" s="1089"/>
      <c r="Z97" s="1120"/>
      <c r="AA97" s="1120"/>
      <c r="AB97" s="1089"/>
      <c r="AC97" s="1120"/>
      <c r="AD97" s="1089"/>
      <c r="AE97" s="1120"/>
      <c r="AF97" s="1096" t="s">
        <v>252</v>
      </c>
      <c r="AG97" s="1120"/>
      <c r="AH97" s="1120"/>
      <c r="AI97" s="1120"/>
      <c r="AJ97" s="1120"/>
      <c r="AK97" s="1120"/>
      <c r="AL97" s="1120"/>
      <c r="AM97" s="1120"/>
      <c r="AN97" s="1089" t="s">
        <v>305</v>
      </c>
      <c r="AO97" s="1120"/>
      <c r="AP97" s="1120"/>
      <c r="AQ97" s="1120"/>
      <c r="AR97" s="1120"/>
      <c r="AS97" s="1089" t="s">
        <v>306</v>
      </c>
      <c r="AT97" s="1120"/>
      <c r="AU97" s="1120"/>
      <c r="AV97" s="360" t="s">
        <v>85</v>
      </c>
      <c r="AW97" s="1090" t="s">
        <v>307</v>
      </c>
      <c r="AX97" s="1120"/>
      <c r="AY97" s="1120"/>
      <c r="AZ97" s="1120"/>
      <c r="BA97" s="1120"/>
      <c r="BB97" s="1120"/>
      <c r="BC97" s="361">
        <v>71400000</v>
      </c>
      <c r="BD97" s="361">
        <v>17500</v>
      </c>
      <c r="BE97" s="361">
        <v>30065500</v>
      </c>
      <c r="BF97" s="362">
        <v>0</v>
      </c>
      <c r="BG97" s="361">
        <v>17500</v>
      </c>
      <c r="BH97" s="362">
        <v>0</v>
      </c>
      <c r="BI97" s="361">
        <v>17500</v>
      </c>
      <c r="BJ97" s="362">
        <v>0</v>
      </c>
      <c r="BK97" s="361">
        <v>17500</v>
      </c>
      <c r="BL97" s="362">
        <v>0</v>
      </c>
      <c r="BM97" s="361">
        <v>17500</v>
      </c>
      <c r="BN97" s="362">
        <v>0</v>
      </c>
      <c r="BO97" s="362">
        <v>0</v>
      </c>
    </row>
    <row r="98" spans="1:67" s="376" customFormat="1" x14ac:dyDescent="0.25">
      <c r="A98" s="376" t="str">
        <f>+B98&amp;"-"&amp;C98&amp;"-"&amp;D98&amp;"-"&amp;E98&amp;"-"&amp;F98&amp;"-"&amp;G98&amp;"-"&amp;AV98</f>
        <v>A-2-0-4-7-5-10</v>
      </c>
      <c r="B98" s="377" t="str">
        <f t="shared" si="9"/>
        <v>A</v>
      </c>
      <c r="C98" s="377" t="str">
        <f t="shared" si="10"/>
        <v>2</v>
      </c>
      <c r="D98" s="377" t="str">
        <f t="shared" si="11"/>
        <v>0</v>
      </c>
      <c r="E98" s="377" t="str">
        <f t="shared" si="12"/>
        <v>4</v>
      </c>
      <c r="F98" s="377" t="str">
        <f t="shared" si="15"/>
        <v>7</v>
      </c>
      <c r="G98" s="377" t="str">
        <f t="shared" si="16"/>
        <v>5</v>
      </c>
      <c r="H98" s="377"/>
      <c r="I98" s="377"/>
      <c r="J98" s="377"/>
      <c r="K98" s="377"/>
      <c r="M98" s="390"/>
      <c r="N98" s="1232" t="s">
        <v>34</v>
      </c>
      <c r="O98" s="1233"/>
      <c r="P98" s="1232" t="s">
        <v>314</v>
      </c>
      <c r="Q98" s="1233"/>
      <c r="R98" s="1232" t="s">
        <v>312</v>
      </c>
      <c r="S98" s="1233"/>
      <c r="T98" s="1232" t="s">
        <v>315</v>
      </c>
      <c r="U98" s="1233"/>
      <c r="V98" s="1232" t="s">
        <v>325</v>
      </c>
      <c r="W98" s="1233"/>
      <c r="X98" s="1233"/>
      <c r="Y98" s="1232" t="s">
        <v>316</v>
      </c>
      <c r="Z98" s="1233"/>
      <c r="AA98" s="1233"/>
      <c r="AB98" s="1232"/>
      <c r="AC98" s="1233"/>
      <c r="AD98" s="1232"/>
      <c r="AE98" s="1233"/>
      <c r="AF98" s="1235" t="s">
        <v>91</v>
      </c>
      <c r="AG98" s="1233"/>
      <c r="AH98" s="1233"/>
      <c r="AI98" s="1233"/>
      <c r="AJ98" s="1233"/>
      <c r="AK98" s="1233"/>
      <c r="AL98" s="1233"/>
      <c r="AM98" s="1233"/>
      <c r="AN98" s="1232" t="s">
        <v>305</v>
      </c>
      <c r="AO98" s="1233"/>
      <c r="AP98" s="1233"/>
      <c r="AQ98" s="1233"/>
      <c r="AR98" s="1233"/>
      <c r="AS98" s="1232" t="s">
        <v>306</v>
      </c>
      <c r="AT98" s="1233"/>
      <c r="AU98" s="1233"/>
      <c r="AV98" s="378" t="s">
        <v>85</v>
      </c>
      <c r="AW98" s="1234" t="s">
        <v>307</v>
      </c>
      <c r="AX98" s="1233"/>
      <c r="AY98" s="1233"/>
      <c r="AZ98" s="1233"/>
      <c r="BA98" s="1233"/>
      <c r="BB98" s="1233"/>
      <c r="BC98" s="379">
        <v>6000000</v>
      </c>
      <c r="BD98" s="380">
        <v>0</v>
      </c>
      <c r="BE98" s="380">
        <v>5163000</v>
      </c>
      <c r="BF98" s="380">
        <v>0</v>
      </c>
      <c r="BG98" s="379">
        <v>0</v>
      </c>
      <c r="BH98" s="379">
        <v>0</v>
      </c>
      <c r="BI98" s="379">
        <v>0</v>
      </c>
      <c r="BJ98" s="379">
        <v>0</v>
      </c>
      <c r="BK98" s="379">
        <v>0</v>
      </c>
      <c r="BL98" s="380">
        <v>0</v>
      </c>
      <c r="BM98" s="379">
        <v>0</v>
      </c>
      <c r="BN98" s="380">
        <v>0</v>
      </c>
      <c r="BO98" s="379">
        <v>0</v>
      </c>
    </row>
    <row r="99" spans="1:67" s="376" customFormat="1" x14ac:dyDescent="0.25">
      <c r="A99" s="376" t="str">
        <f>+B99&amp;"-"&amp;C99&amp;"-"&amp;D99&amp;"-"&amp;E99&amp;"-"&amp;F99&amp;"-"&amp;G99&amp;"-"&amp;AV99</f>
        <v>A-2-0-4-7-6-10</v>
      </c>
      <c r="B99" s="377" t="str">
        <f t="shared" si="9"/>
        <v>A</v>
      </c>
      <c r="C99" s="377" t="str">
        <f t="shared" si="10"/>
        <v>2</v>
      </c>
      <c r="D99" s="377" t="str">
        <f t="shared" si="11"/>
        <v>0</v>
      </c>
      <c r="E99" s="377" t="str">
        <f t="shared" si="12"/>
        <v>4</v>
      </c>
      <c r="F99" s="377" t="str">
        <f t="shared" si="15"/>
        <v>7</v>
      </c>
      <c r="G99" s="377" t="str">
        <f t="shared" si="16"/>
        <v>6</v>
      </c>
      <c r="H99" s="377"/>
      <c r="I99" s="377"/>
      <c r="J99" s="377"/>
      <c r="K99" s="377"/>
      <c r="M99" s="390"/>
      <c r="N99" s="1232" t="s">
        <v>34</v>
      </c>
      <c r="O99" s="1233"/>
      <c r="P99" s="1232" t="s">
        <v>314</v>
      </c>
      <c r="Q99" s="1233"/>
      <c r="R99" s="1232" t="s">
        <v>312</v>
      </c>
      <c r="S99" s="1233"/>
      <c r="T99" s="1232" t="s">
        <v>315</v>
      </c>
      <c r="U99" s="1233"/>
      <c r="V99" s="1232" t="s">
        <v>325</v>
      </c>
      <c r="W99" s="1233"/>
      <c r="X99" s="1233"/>
      <c r="Y99" s="1232" t="s">
        <v>324</v>
      </c>
      <c r="Z99" s="1233"/>
      <c r="AA99" s="1233"/>
      <c r="AB99" s="1232"/>
      <c r="AC99" s="1233"/>
      <c r="AD99" s="1232"/>
      <c r="AE99" s="1233"/>
      <c r="AF99" s="1235" t="s">
        <v>92</v>
      </c>
      <c r="AG99" s="1233"/>
      <c r="AH99" s="1233"/>
      <c r="AI99" s="1233"/>
      <c r="AJ99" s="1233"/>
      <c r="AK99" s="1233"/>
      <c r="AL99" s="1233"/>
      <c r="AM99" s="1233"/>
      <c r="AN99" s="1232" t="s">
        <v>305</v>
      </c>
      <c r="AO99" s="1233"/>
      <c r="AP99" s="1233"/>
      <c r="AQ99" s="1233"/>
      <c r="AR99" s="1233"/>
      <c r="AS99" s="1232" t="s">
        <v>306</v>
      </c>
      <c r="AT99" s="1233"/>
      <c r="AU99" s="1233"/>
      <c r="AV99" s="378" t="s">
        <v>85</v>
      </c>
      <c r="AW99" s="1234" t="s">
        <v>307</v>
      </c>
      <c r="AX99" s="1233"/>
      <c r="AY99" s="1233"/>
      <c r="AZ99" s="1233"/>
      <c r="BA99" s="1233"/>
      <c r="BB99" s="1233"/>
      <c r="BC99" s="379">
        <v>65400000</v>
      </c>
      <c r="BD99" s="380">
        <v>17500</v>
      </c>
      <c r="BE99" s="380">
        <v>24902500</v>
      </c>
      <c r="BF99" s="380">
        <v>0</v>
      </c>
      <c r="BG99" s="379">
        <v>17500</v>
      </c>
      <c r="BH99" s="379">
        <v>0</v>
      </c>
      <c r="BI99" s="379">
        <v>17500</v>
      </c>
      <c r="BJ99" s="379">
        <v>0</v>
      </c>
      <c r="BK99" s="379">
        <v>17500</v>
      </c>
      <c r="BL99" s="380">
        <v>0</v>
      </c>
      <c r="BM99" s="379">
        <v>17500</v>
      </c>
      <c r="BN99" s="380">
        <v>0</v>
      </c>
      <c r="BO99" s="379">
        <v>0</v>
      </c>
    </row>
    <row r="100" spans="1:67" ht="14.45" customHeight="1" x14ac:dyDescent="0.25">
      <c r="B100" s="370" t="str">
        <f t="shared" si="9"/>
        <v>A</v>
      </c>
      <c r="C100" s="370" t="str">
        <f t="shared" si="10"/>
        <v>2</v>
      </c>
      <c r="D100" s="370" t="str">
        <f t="shared" si="11"/>
        <v>0</v>
      </c>
      <c r="E100" s="370" t="str">
        <f t="shared" si="12"/>
        <v>4</v>
      </c>
      <c r="F100" s="370" t="str">
        <f t="shared" si="15"/>
        <v>8</v>
      </c>
      <c r="G100" s="370">
        <f t="shared" si="16"/>
        <v>0</v>
      </c>
      <c r="N100" s="1089" t="s">
        <v>34</v>
      </c>
      <c r="O100" s="1120"/>
      <c r="P100" s="1089" t="s">
        <v>314</v>
      </c>
      <c r="Q100" s="1120"/>
      <c r="R100" s="1089" t="s">
        <v>312</v>
      </c>
      <c r="S100" s="1120"/>
      <c r="T100" s="1089" t="s">
        <v>315</v>
      </c>
      <c r="U100" s="1120"/>
      <c r="V100" s="1089" t="s">
        <v>326</v>
      </c>
      <c r="W100" s="1120"/>
      <c r="X100" s="1120"/>
      <c r="Y100" s="1089"/>
      <c r="Z100" s="1120"/>
      <c r="AA100" s="1120"/>
      <c r="AB100" s="1089"/>
      <c r="AC100" s="1120"/>
      <c r="AD100" s="1089"/>
      <c r="AE100" s="1120"/>
      <c r="AF100" s="1096" t="s">
        <v>337</v>
      </c>
      <c r="AG100" s="1120"/>
      <c r="AH100" s="1120"/>
      <c r="AI100" s="1120"/>
      <c r="AJ100" s="1120"/>
      <c r="AK100" s="1120"/>
      <c r="AL100" s="1120"/>
      <c r="AM100" s="1120"/>
      <c r="AN100" s="1089" t="s">
        <v>305</v>
      </c>
      <c r="AO100" s="1120"/>
      <c r="AP100" s="1120"/>
      <c r="AQ100" s="1120"/>
      <c r="AR100" s="1120"/>
      <c r="AS100" s="1089" t="s">
        <v>306</v>
      </c>
      <c r="AT100" s="1120"/>
      <c r="AU100" s="1120"/>
      <c r="AV100" s="360" t="s">
        <v>85</v>
      </c>
      <c r="AW100" s="1090" t="s">
        <v>307</v>
      </c>
      <c r="AX100" s="1120"/>
      <c r="AY100" s="1120"/>
      <c r="AZ100" s="1120"/>
      <c r="BA100" s="1120"/>
      <c r="BB100" s="1120"/>
      <c r="BC100" s="361">
        <v>1453176172</v>
      </c>
      <c r="BD100" s="362">
        <v>0</v>
      </c>
      <c r="BE100" s="362">
        <v>0</v>
      </c>
      <c r="BF100" s="362">
        <v>0</v>
      </c>
      <c r="BG100" s="361">
        <v>138765294</v>
      </c>
      <c r="BH100" s="361">
        <v>-138765294</v>
      </c>
      <c r="BI100" s="361">
        <v>138770294</v>
      </c>
      <c r="BJ100" s="361">
        <v>-5000</v>
      </c>
      <c r="BK100" s="361">
        <v>138770294</v>
      </c>
      <c r="BL100" s="362">
        <v>0</v>
      </c>
      <c r="BM100" s="361">
        <v>127632094</v>
      </c>
      <c r="BN100" s="361">
        <v>11138200</v>
      </c>
      <c r="BO100" s="361">
        <v>428854</v>
      </c>
    </row>
    <row r="101" spans="1:67" s="376" customFormat="1" x14ac:dyDescent="0.25">
      <c r="A101" s="376" t="str">
        <f>+B101&amp;"-"&amp;C101&amp;"-"&amp;D101&amp;"-"&amp;E101&amp;"-"&amp;F101&amp;"-"&amp;G101&amp;"-"&amp;AV101</f>
        <v>A-2-0-4-8-1-10</v>
      </c>
      <c r="B101" s="377" t="str">
        <f t="shared" si="9"/>
        <v>A</v>
      </c>
      <c r="C101" s="377" t="str">
        <f t="shared" si="10"/>
        <v>2</v>
      </c>
      <c r="D101" s="377" t="str">
        <f t="shared" si="11"/>
        <v>0</v>
      </c>
      <c r="E101" s="377" t="str">
        <f t="shared" si="12"/>
        <v>4</v>
      </c>
      <c r="F101" s="377" t="str">
        <f t="shared" si="15"/>
        <v>8</v>
      </c>
      <c r="G101" s="377" t="str">
        <f t="shared" si="16"/>
        <v>1</v>
      </c>
      <c r="H101" s="377"/>
      <c r="I101" s="377"/>
      <c r="J101" s="377"/>
      <c r="K101" s="377"/>
      <c r="M101" s="390"/>
      <c r="N101" s="1232" t="s">
        <v>34</v>
      </c>
      <c r="O101" s="1233"/>
      <c r="P101" s="1232" t="s">
        <v>314</v>
      </c>
      <c r="Q101" s="1233"/>
      <c r="R101" s="1232" t="s">
        <v>312</v>
      </c>
      <c r="S101" s="1233"/>
      <c r="T101" s="1232" t="s">
        <v>315</v>
      </c>
      <c r="U101" s="1233"/>
      <c r="V101" s="1232" t="s">
        <v>326</v>
      </c>
      <c r="W101" s="1233"/>
      <c r="X101" s="1233"/>
      <c r="Y101" s="1232" t="s">
        <v>311</v>
      </c>
      <c r="Z101" s="1233"/>
      <c r="AA101" s="1233"/>
      <c r="AB101" s="1232"/>
      <c r="AC101" s="1233"/>
      <c r="AD101" s="1232"/>
      <c r="AE101" s="1233"/>
      <c r="AF101" s="1235" t="s">
        <v>93</v>
      </c>
      <c r="AG101" s="1233"/>
      <c r="AH101" s="1233"/>
      <c r="AI101" s="1233"/>
      <c r="AJ101" s="1233"/>
      <c r="AK101" s="1233"/>
      <c r="AL101" s="1233"/>
      <c r="AM101" s="1233"/>
      <c r="AN101" s="1232" t="s">
        <v>305</v>
      </c>
      <c r="AO101" s="1233"/>
      <c r="AP101" s="1233"/>
      <c r="AQ101" s="1233"/>
      <c r="AR101" s="1233"/>
      <c r="AS101" s="1232" t="s">
        <v>306</v>
      </c>
      <c r="AT101" s="1233"/>
      <c r="AU101" s="1233"/>
      <c r="AV101" s="378" t="s">
        <v>85</v>
      </c>
      <c r="AW101" s="1234" t="s">
        <v>307</v>
      </c>
      <c r="AX101" s="1233"/>
      <c r="AY101" s="1233"/>
      <c r="AZ101" s="1233"/>
      <c r="BA101" s="1233"/>
      <c r="BB101" s="1233"/>
      <c r="BC101" s="379">
        <v>183815862</v>
      </c>
      <c r="BD101" s="380">
        <v>0</v>
      </c>
      <c r="BE101" s="380">
        <v>0</v>
      </c>
      <c r="BF101" s="380">
        <v>0</v>
      </c>
      <c r="BG101" s="379">
        <v>15419528</v>
      </c>
      <c r="BH101" s="379">
        <v>-15419528</v>
      </c>
      <c r="BI101" s="379">
        <v>15424528</v>
      </c>
      <c r="BJ101" s="379">
        <v>-5000</v>
      </c>
      <c r="BK101" s="379">
        <v>15424528</v>
      </c>
      <c r="BL101" s="380">
        <v>0</v>
      </c>
      <c r="BM101" s="379">
        <v>7909241</v>
      </c>
      <c r="BN101" s="380">
        <v>7515287</v>
      </c>
      <c r="BO101" s="379">
        <v>0</v>
      </c>
    </row>
    <row r="102" spans="1:67" s="376" customFormat="1" x14ac:dyDescent="0.25">
      <c r="A102" s="376" t="str">
        <f>+B102&amp;"-"&amp;C102&amp;"-"&amp;D102&amp;"-"&amp;E102&amp;"-"&amp;F102&amp;"-"&amp;G102&amp;"-"&amp;AV102</f>
        <v>A-2-0-4-8-2-10</v>
      </c>
      <c r="B102" s="377" t="str">
        <f t="shared" si="9"/>
        <v>A</v>
      </c>
      <c r="C102" s="377" t="str">
        <f t="shared" si="10"/>
        <v>2</v>
      </c>
      <c r="D102" s="377" t="str">
        <f t="shared" si="11"/>
        <v>0</v>
      </c>
      <c r="E102" s="377" t="str">
        <f t="shared" si="12"/>
        <v>4</v>
      </c>
      <c r="F102" s="377" t="str">
        <f t="shared" si="15"/>
        <v>8</v>
      </c>
      <c r="G102" s="377" t="str">
        <f t="shared" si="16"/>
        <v>2</v>
      </c>
      <c r="H102" s="377"/>
      <c r="I102" s="377"/>
      <c r="J102" s="377"/>
      <c r="K102" s="377"/>
      <c r="M102" s="390"/>
      <c r="N102" s="1232" t="s">
        <v>34</v>
      </c>
      <c r="O102" s="1233"/>
      <c r="P102" s="1232" t="s">
        <v>314</v>
      </c>
      <c r="Q102" s="1233"/>
      <c r="R102" s="1232" t="s">
        <v>312</v>
      </c>
      <c r="S102" s="1233"/>
      <c r="T102" s="1232" t="s">
        <v>315</v>
      </c>
      <c r="U102" s="1233"/>
      <c r="V102" s="1232" t="s">
        <v>326</v>
      </c>
      <c r="W102" s="1233"/>
      <c r="X102" s="1233"/>
      <c r="Y102" s="1232" t="s">
        <v>314</v>
      </c>
      <c r="Z102" s="1233"/>
      <c r="AA102" s="1233"/>
      <c r="AB102" s="1232"/>
      <c r="AC102" s="1233"/>
      <c r="AD102" s="1232"/>
      <c r="AE102" s="1233"/>
      <c r="AF102" s="1235" t="s">
        <v>94</v>
      </c>
      <c r="AG102" s="1233"/>
      <c r="AH102" s="1233"/>
      <c r="AI102" s="1233"/>
      <c r="AJ102" s="1233"/>
      <c r="AK102" s="1233"/>
      <c r="AL102" s="1233"/>
      <c r="AM102" s="1233"/>
      <c r="AN102" s="1232" t="s">
        <v>305</v>
      </c>
      <c r="AO102" s="1233"/>
      <c r="AP102" s="1233"/>
      <c r="AQ102" s="1233"/>
      <c r="AR102" s="1233"/>
      <c r="AS102" s="1232" t="s">
        <v>306</v>
      </c>
      <c r="AT102" s="1233"/>
      <c r="AU102" s="1233"/>
      <c r="AV102" s="378" t="s">
        <v>85</v>
      </c>
      <c r="AW102" s="1234" t="s">
        <v>307</v>
      </c>
      <c r="AX102" s="1233"/>
      <c r="AY102" s="1233"/>
      <c r="AZ102" s="1233"/>
      <c r="BA102" s="1233"/>
      <c r="BB102" s="1233"/>
      <c r="BC102" s="379">
        <v>794010310</v>
      </c>
      <c r="BD102" s="380">
        <v>0</v>
      </c>
      <c r="BE102" s="380">
        <v>0</v>
      </c>
      <c r="BF102" s="380">
        <v>0</v>
      </c>
      <c r="BG102" s="379">
        <v>92132896</v>
      </c>
      <c r="BH102" s="379">
        <v>-92132896</v>
      </c>
      <c r="BI102" s="379">
        <v>92132896</v>
      </c>
      <c r="BJ102" s="379">
        <v>0</v>
      </c>
      <c r="BK102" s="379">
        <v>92132896</v>
      </c>
      <c r="BL102" s="380">
        <v>0</v>
      </c>
      <c r="BM102" s="379">
        <v>88749716</v>
      </c>
      <c r="BN102" s="380">
        <v>3383180</v>
      </c>
      <c r="BO102" s="379">
        <v>395654</v>
      </c>
    </row>
    <row r="103" spans="1:67" s="376" customFormat="1" x14ac:dyDescent="0.25">
      <c r="A103" s="376" t="str">
        <f>+B103&amp;"-"&amp;C103&amp;"-"&amp;D103&amp;"-"&amp;E103&amp;"-"&amp;F103&amp;"-"&amp;G103&amp;"-"&amp;AV103</f>
        <v>A-2-0-4-8-3-10</v>
      </c>
      <c r="B103" s="377" t="str">
        <f t="shared" si="9"/>
        <v>A</v>
      </c>
      <c r="C103" s="377" t="str">
        <f t="shared" si="10"/>
        <v>2</v>
      </c>
      <c r="D103" s="377" t="str">
        <f t="shared" si="11"/>
        <v>0</v>
      </c>
      <c r="E103" s="377" t="str">
        <f t="shared" si="12"/>
        <v>4</v>
      </c>
      <c r="F103" s="377" t="str">
        <f t="shared" si="15"/>
        <v>8</v>
      </c>
      <c r="G103" s="377" t="str">
        <f t="shared" si="16"/>
        <v>3</v>
      </c>
      <c r="H103" s="377"/>
      <c r="I103" s="377"/>
      <c r="J103" s="377"/>
      <c r="K103" s="377"/>
      <c r="M103" s="390"/>
      <c r="N103" s="1232" t="s">
        <v>34</v>
      </c>
      <c r="O103" s="1233"/>
      <c r="P103" s="1232" t="s">
        <v>314</v>
      </c>
      <c r="Q103" s="1233"/>
      <c r="R103" s="1232" t="s">
        <v>312</v>
      </c>
      <c r="S103" s="1233"/>
      <c r="T103" s="1232" t="s">
        <v>315</v>
      </c>
      <c r="U103" s="1233"/>
      <c r="V103" s="1232" t="s">
        <v>326</v>
      </c>
      <c r="W103" s="1233"/>
      <c r="X103" s="1233"/>
      <c r="Y103" s="1232" t="s">
        <v>321</v>
      </c>
      <c r="Z103" s="1233"/>
      <c r="AA103" s="1233"/>
      <c r="AB103" s="1232"/>
      <c r="AC103" s="1233"/>
      <c r="AD103" s="1232"/>
      <c r="AE103" s="1233"/>
      <c r="AF103" s="1235" t="s">
        <v>95</v>
      </c>
      <c r="AG103" s="1233"/>
      <c r="AH103" s="1233"/>
      <c r="AI103" s="1233"/>
      <c r="AJ103" s="1233"/>
      <c r="AK103" s="1233"/>
      <c r="AL103" s="1233"/>
      <c r="AM103" s="1233"/>
      <c r="AN103" s="1232" t="s">
        <v>305</v>
      </c>
      <c r="AO103" s="1233"/>
      <c r="AP103" s="1233"/>
      <c r="AQ103" s="1233"/>
      <c r="AR103" s="1233"/>
      <c r="AS103" s="1232" t="s">
        <v>306</v>
      </c>
      <c r="AT103" s="1233"/>
      <c r="AU103" s="1233"/>
      <c r="AV103" s="378" t="s">
        <v>85</v>
      </c>
      <c r="AW103" s="1234" t="s">
        <v>307</v>
      </c>
      <c r="AX103" s="1233"/>
      <c r="AY103" s="1233"/>
      <c r="AZ103" s="1233"/>
      <c r="BA103" s="1233"/>
      <c r="BB103" s="1233"/>
      <c r="BC103" s="379">
        <v>350000</v>
      </c>
      <c r="BD103" s="380">
        <v>0</v>
      </c>
      <c r="BE103" s="380">
        <v>0</v>
      </c>
      <c r="BF103" s="380">
        <v>0</v>
      </c>
      <c r="BG103" s="379">
        <v>28811</v>
      </c>
      <c r="BH103" s="379">
        <v>-28811</v>
      </c>
      <c r="BI103" s="379">
        <v>28811</v>
      </c>
      <c r="BJ103" s="379">
        <v>0</v>
      </c>
      <c r="BK103" s="379">
        <v>28811</v>
      </c>
      <c r="BL103" s="380">
        <v>0</v>
      </c>
      <c r="BM103" s="379">
        <v>28811</v>
      </c>
      <c r="BN103" s="380">
        <v>0</v>
      </c>
      <c r="BO103" s="379">
        <v>0</v>
      </c>
    </row>
    <row r="104" spans="1:67" s="376" customFormat="1" x14ac:dyDescent="0.25">
      <c r="A104" s="376" t="str">
        <f>+B104&amp;"-"&amp;C104&amp;"-"&amp;D104&amp;"-"&amp;E104&amp;"-"&amp;F104&amp;"-"&amp;G104&amp;"-"&amp;AV104</f>
        <v>A-2-0-4-8-5-10</v>
      </c>
      <c r="B104" s="377" t="str">
        <f t="shared" si="9"/>
        <v>A</v>
      </c>
      <c r="C104" s="377" t="str">
        <f t="shared" si="10"/>
        <v>2</v>
      </c>
      <c r="D104" s="377" t="str">
        <f t="shared" si="11"/>
        <v>0</v>
      </c>
      <c r="E104" s="377" t="str">
        <f t="shared" si="12"/>
        <v>4</v>
      </c>
      <c r="F104" s="377" t="str">
        <f t="shared" si="15"/>
        <v>8</v>
      </c>
      <c r="G104" s="377" t="str">
        <f t="shared" si="16"/>
        <v>5</v>
      </c>
      <c r="H104" s="377"/>
      <c r="I104" s="377"/>
      <c r="J104" s="377"/>
      <c r="K104" s="377"/>
      <c r="M104" s="390"/>
      <c r="N104" s="1232" t="s">
        <v>34</v>
      </c>
      <c r="O104" s="1233"/>
      <c r="P104" s="1232" t="s">
        <v>314</v>
      </c>
      <c r="Q104" s="1233"/>
      <c r="R104" s="1232" t="s">
        <v>312</v>
      </c>
      <c r="S104" s="1233"/>
      <c r="T104" s="1232" t="s">
        <v>315</v>
      </c>
      <c r="U104" s="1233"/>
      <c r="V104" s="1232" t="s">
        <v>326</v>
      </c>
      <c r="W104" s="1233"/>
      <c r="X104" s="1233"/>
      <c r="Y104" s="1232" t="s">
        <v>316</v>
      </c>
      <c r="Z104" s="1233"/>
      <c r="AA104" s="1233"/>
      <c r="AB104" s="1232"/>
      <c r="AC104" s="1233"/>
      <c r="AD104" s="1232"/>
      <c r="AE104" s="1233"/>
      <c r="AF104" s="1235" t="s">
        <v>96</v>
      </c>
      <c r="AG104" s="1233"/>
      <c r="AH104" s="1233"/>
      <c r="AI104" s="1233"/>
      <c r="AJ104" s="1233"/>
      <c r="AK104" s="1233"/>
      <c r="AL104" s="1233"/>
      <c r="AM104" s="1233"/>
      <c r="AN104" s="1232" t="s">
        <v>305</v>
      </c>
      <c r="AO104" s="1233"/>
      <c r="AP104" s="1233"/>
      <c r="AQ104" s="1233"/>
      <c r="AR104" s="1233"/>
      <c r="AS104" s="1232" t="s">
        <v>306</v>
      </c>
      <c r="AT104" s="1233"/>
      <c r="AU104" s="1233"/>
      <c r="AV104" s="378" t="s">
        <v>85</v>
      </c>
      <c r="AW104" s="1234" t="s">
        <v>307</v>
      </c>
      <c r="AX104" s="1233"/>
      <c r="AY104" s="1233"/>
      <c r="AZ104" s="1233"/>
      <c r="BA104" s="1233"/>
      <c r="BB104" s="1233"/>
      <c r="BC104" s="379">
        <v>195000000</v>
      </c>
      <c r="BD104" s="380">
        <v>0</v>
      </c>
      <c r="BE104" s="380">
        <v>0</v>
      </c>
      <c r="BF104" s="380">
        <v>0</v>
      </c>
      <c r="BG104" s="379">
        <v>12820252</v>
      </c>
      <c r="BH104" s="379">
        <v>-12820252</v>
      </c>
      <c r="BI104" s="379">
        <v>12820252</v>
      </c>
      <c r="BJ104" s="379">
        <v>0</v>
      </c>
      <c r="BK104" s="379">
        <v>12820252</v>
      </c>
      <c r="BL104" s="380">
        <v>0</v>
      </c>
      <c r="BM104" s="379">
        <v>12820252</v>
      </c>
      <c r="BN104" s="380">
        <v>0</v>
      </c>
      <c r="BO104" s="379">
        <v>33200</v>
      </c>
    </row>
    <row r="105" spans="1:67" s="376" customFormat="1" x14ac:dyDescent="0.25">
      <c r="A105" s="376" t="str">
        <f>+B105&amp;"-"&amp;C105&amp;"-"&amp;D105&amp;"-"&amp;E105&amp;"-"&amp;F105&amp;"-"&amp;G105&amp;"-"&amp;AV105</f>
        <v>A-2-0-4-8-6-10</v>
      </c>
      <c r="B105" s="377" t="str">
        <f t="shared" si="9"/>
        <v>A</v>
      </c>
      <c r="C105" s="377" t="str">
        <f t="shared" si="10"/>
        <v>2</v>
      </c>
      <c r="D105" s="377" t="str">
        <f t="shared" si="11"/>
        <v>0</v>
      </c>
      <c r="E105" s="377" t="str">
        <f t="shared" si="12"/>
        <v>4</v>
      </c>
      <c r="F105" s="377" t="str">
        <f t="shared" si="15"/>
        <v>8</v>
      </c>
      <c r="G105" s="377" t="str">
        <f t="shared" si="16"/>
        <v>6</v>
      </c>
      <c r="H105" s="377"/>
      <c r="I105" s="377"/>
      <c r="J105" s="377"/>
      <c r="K105" s="377"/>
      <c r="M105" s="390"/>
      <c r="N105" s="1232" t="s">
        <v>34</v>
      </c>
      <c r="O105" s="1233"/>
      <c r="P105" s="1232" t="s">
        <v>314</v>
      </c>
      <c r="Q105" s="1233"/>
      <c r="R105" s="1232" t="s">
        <v>312</v>
      </c>
      <c r="S105" s="1233"/>
      <c r="T105" s="1232" t="s">
        <v>315</v>
      </c>
      <c r="U105" s="1233"/>
      <c r="V105" s="1232" t="s">
        <v>326</v>
      </c>
      <c r="W105" s="1233"/>
      <c r="X105" s="1233"/>
      <c r="Y105" s="1232" t="s">
        <v>324</v>
      </c>
      <c r="Z105" s="1233"/>
      <c r="AA105" s="1233"/>
      <c r="AB105" s="1232"/>
      <c r="AC105" s="1233"/>
      <c r="AD105" s="1232"/>
      <c r="AE105" s="1233"/>
      <c r="AF105" s="1235" t="s">
        <v>97</v>
      </c>
      <c r="AG105" s="1233"/>
      <c r="AH105" s="1233"/>
      <c r="AI105" s="1233"/>
      <c r="AJ105" s="1233"/>
      <c r="AK105" s="1233"/>
      <c r="AL105" s="1233"/>
      <c r="AM105" s="1233"/>
      <c r="AN105" s="1232" t="s">
        <v>305</v>
      </c>
      <c r="AO105" s="1233"/>
      <c r="AP105" s="1233"/>
      <c r="AQ105" s="1233"/>
      <c r="AR105" s="1233"/>
      <c r="AS105" s="1232" t="s">
        <v>306</v>
      </c>
      <c r="AT105" s="1233"/>
      <c r="AU105" s="1233"/>
      <c r="AV105" s="378" t="s">
        <v>85</v>
      </c>
      <c r="AW105" s="1234" t="s">
        <v>307</v>
      </c>
      <c r="AX105" s="1233"/>
      <c r="AY105" s="1233"/>
      <c r="AZ105" s="1233"/>
      <c r="BA105" s="1233"/>
      <c r="BB105" s="1233"/>
      <c r="BC105" s="379">
        <v>280000000</v>
      </c>
      <c r="BD105" s="380">
        <v>0</v>
      </c>
      <c r="BE105" s="380">
        <v>0</v>
      </c>
      <c r="BF105" s="380">
        <v>0</v>
      </c>
      <c r="BG105" s="379">
        <v>18363807</v>
      </c>
      <c r="BH105" s="379">
        <v>-18363807</v>
      </c>
      <c r="BI105" s="379">
        <v>18363807</v>
      </c>
      <c r="BJ105" s="379">
        <v>0</v>
      </c>
      <c r="BK105" s="379">
        <v>18363807</v>
      </c>
      <c r="BL105" s="380">
        <v>0</v>
      </c>
      <c r="BM105" s="379">
        <v>18124074</v>
      </c>
      <c r="BN105" s="380">
        <v>239733</v>
      </c>
      <c r="BO105" s="379">
        <v>0</v>
      </c>
    </row>
    <row r="106" spans="1:67" x14ac:dyDescent="0.25">
      <c r="B106" s="370" t="str">
        <f t="shared" si="9"/>
        <v>A</v>
      </c>
      <c r="C106" s="370" t="str">
        <f t="shared" si="10"/>
        <v>2</v>
      </c>
      <c r="D106" s="370" t="str">
        <f t="shared" si="11"/>
        <v>0</v>
      </c>
      <c r="E106" s="370" t="str">
        <f t="shared" si="12"/>
        <v>4</v>
      </c>
      <c r="F106" s="370" t="str">
        <f t="shared" si="15"/>
        <v>9</v>
      </c>
      <c r="G106" s="370">
        <f t="shared" si="16"/>
        <v>0</v>
      </c>
      <c r="N106" s="1089" t="s">
        <v>34</v>
      </c>
      <c r="O106" s="1120"/>
      <c r="P106" s="1089" t="s">
        <v>314</v>
      </c>
      <c r="Q106" s="1120"/>
      <c r="R106" s="1089" t="s">
        <v>312</v>
      </c>
      <c r="S106" s="1120"/>
      <c r="T106" s="1089" t="s">
        <v>315</v>
      </c>
      <c r="U106" s="1120"/>
      <c r="V106" s="1089" t="s">
        <v>320</v>
      </c>
      <c r="W106" s="1120"/>
      <c r="X106" s="1120"/>
      <c r="Y106" s="1089"/>
      <c r="Z106" s="1120"/>
      <c r="AA106" s="1120"/>
      <c r="AB106" s="1089"/>
      <c r="AC106" s="1120"/>
      <c r="AD106" s="1089"/>
      <c r="AE106" s="1120"/>
      <c r="AF106" s="1096" t="s">
        <v>256</v>
      </c>
      <c r="AG106" s="1120"/>
      <c r="AH106" s="1120"/>
      <c r="AI106" s="1120"/>
      <c r="AJ106" s="1120"/>
      <c r="AK106" s="1120"/>
      <c r="AL106" s="1120"/>
      <c r="AM106" s="1120"/>
      <c r="AN106" s="1089" t="s">
        <v>305</v>
      </c>
      <c r="AO106" s="1120"/>
      <c r="AP106" s="1120"/>
      <c r="AQ106" s="1120"/>
      <c r="AR106" s="1120"/>
      <c r="AS106" s="1089" t="s">
        <v>306</v>
      </c>
      <c r="AT106" s="1120"/>
      <c r="AU106" s="1120"/>
      <c r="AV106" s="360" t="s">
        <v>85</v>
      </c>
      <c r="AW106" s="1090" t="s">
        <v>307</v>
      </c>
      <c r="AX106" s="1120"/>
      <c r="AY106" s="1120"/>
      <c r="AZ106" s="1120"/>
      <c r="BA106" s="1120"/>
      <c r="BB106" s="1120"/>
      <c r="BC106" s="361">
        <v>597250000</v>
      </c>
      <c r="BD106" s="362">
        <v>0</v>
      </c>
      <c r="BE106" s="361">
        <v>21986260</v>
      </c>
      <c r="BF106" s="362">
        <v>0</v>
      </c>
      <c r="BG106" s="362">
        <v>0</v>
      </c>
      <c r="BH106" s="362">
        <v>0</v>
      </c>
      <c r="BI106" s="361">
        <v>524672758</v>
      </c>
      <c r="BJ106" s="361">
        <v>-524672758</v>
      </c>
      <c r="BK106" s="361">
        <v>524672758</v>
      </c>
      <c r="BL106" s="362">
        <v>0</v>
      </c>
      <c r="BM106" s="361">
        <v>524672758</v>
      </c>
      <c r="BN106" s="362">
        <v>0</v>
      </c>
      <c r="BO106" s="362">
        <v>0</v>
      </c>
    </row>
    <row r="107" spans="1:67" s="376" customFormat="1" x14ac:dyDescent="0.25">
      <c r="A107" s="376" t="str">
        <f>+B107&amp;"-"&amp;C107&amp;"-"&amp;D107&amp;"-"&amp;E107&amp;"-"&amp;F107&amp;"-"&amp;G107&amp;"-"&amp;AV107</f>
        <v>A-2-0-4-9-1-10</v>
      </c>
      <c r="B107" s="377" t="str">
        <f t="shared" ref="B107:B170" si="18">+N107</f>
        <v>A</v>
      </c>
      <c r="C107" s="377" t="str">
        <f t="shared" ref="C107:C170" si="19">+P107</f>
        <v>2</v>
      </c>
      <c r="D107" s="377" t="str">
        <f t="shared" ref="D107:D170" si="20">+R107</f>
        <v>0</v>
      </c>
      <c r="E107" s="377" t="str">
        <f t="shared" ref="E107:E170" si="21">+T107</f>
        <v>4</v>
      </c>
      <c r="F107" s="377" t="str">
        <f t="shared" si="15"/>
        <v>9</v>
      </c>
      <c r="G107" s="377" t="str">
        <f t="shared" si="16"/>
        <v>1</v>
      </c>
      <c r="H107" s="377"/>
      <c r="I107" s="377"/>
      <c r="J107" s="377"/>
      <c r="K107" s="377"/>
      <c r="M107" s="390"/>
      <c r="N107" s="1232" t="s">
        <v>34</v>
      </c>
      <c r="O107" s="1233"/>
      <c r="P107" s="1232" t="s">
        <v>314</v>
      </c>
      <c r="Q107" s="1233"/>
      <c r="R107" s="1232" t="s">
        <v>312</v>
      </c>
      <c r="S107" s="1233"/>
      <c r="T107" s="1232" t="s">
        <v>315</v>
      </c>
      <c r="U107" s="1233"/>
      <c r="V107" s="1232" t="s">
        <v>320</v>
      </c>
      <c r="W107" s="1233"/>
      <c r="X107" s="1233"/>
      <c r="Y107" s="1232" t="s">
        <v>311</v>
      </c>
      <c r="Z107" s="1233"/>
      <c r="AA107" s="1233"/>
      <c r="AB107" s="1232"/>
      <c r="AC107" s="1233"/>
      <c r="AD107" s="1232"/>
      <c r="AE107" s="1233"/>
      <c r="AF107" s="1235" t="s">
        <v>98</v>
      </c>
      <c r="AG107" s="1233"/>
      <c r="AH107" s="1233"/>
      <c r="AI107" s="1233"/>
      <c r="AJ107" s="1233"/>
      <c r="AK107" s="1233"/>
      <c r="AL107" s="1233"/>
      <c r="AM107" s="1233"/>
      <c r="AN107" s="1232" t="s">
        <v>305</v>
      </c>
      <c r="AO107" s="1233"/>
      <c r="AP107" s="1233"/>
      <c r="AQ107" s="1233"/>
      <c r="AR107" s="1233"/>
      <c r="AS107" s="1232" t="s">
        <v>306</v>
      </c>
      <c r="AT107" s="1233"/>
      <c r="AU107" s="1233"/>
      <c r="AV107" s="378" t="s">
        <v>85</v>
      </c>
      <c r="AW107" s="1234" t="s">
        <v>307</v>
      </c>
      <c r="AX107" s="1233"/>
      <c r="AY107" s="1233"/>
      <c r="AZ107" s="1233"/>
      <c r="BA107" s="1233"/>
      <c r="BB107" s="1233"/>
      <c r="BC107" s="379">
        <v>72100000</v>
      </c>
      <c r="BD107" s="380">
        <v>0</v>
      </c>
      <c r="BE107" s="380">
        <v>21986260</v>
      </c>
      <c r="BF107" s="380">
        <v>0</v>
      </c>
      <c r="BG107" s="379">
        <v>0</v>
      </c>
      <c r="BH107" s="379">
        <v>0</v>
      </c>
      <c r="BI107" s="379">
        <v>0</v>
      </c>
      <c r="BJ107" s="379">
        <v>0</v>
      </c>
      <c r="BK107" s="379">
        <v>0</v>
      </c>
      <c r="BL107" s="380">
        <v>0</v>
      </c>
      <c r="BM107" s="379">
        <v>0</v>
      </c>
      <c r="BN107" s="380">
        <v>0</v>
      </c>
      <c r="BO107" s="379">
        <v>0</v>
      </c>
    </row>
    <row r="108" spans="1:67" s="376" customFormat="1" x14ac:dyDescent="0.25">
      <c r="A108" s="376" t="str">
        <f>+B108&amp;"-"&amp;C108&amp;"-"&amp;D108&amp;"-"&amp;E108&amp;"-"&amp;F108&amp;"-"&amp;G108&amp;"-"&amp;AV108</f>
        <v>A-2-0-4-9-8-10</v>
      </c>
      <c r="B108" s="377" t="str">
        <f t="shared" si="18"/>
        <v>A</v>
      </c>
      <c r="C108" s="377" t="str">
        <f t="shared" si="19"/>
        <v>2</v>
      </c>
      <c r="D108" s="377" t="str">
        <f t="shared" si="20"/>
        <v>0</v>
      </c>
      <c r="E108" s="377" t="str">
        <f t="shared" si="21"/>
        <v>4</v>
      </c>
      <c r="F108" s="377" t="str">
        <f t="shared" si="15"/>
        <v>9</v>
      </c>
      <c r="G108" s="377" t="str">
        <f t="shared" si="16"/>
        <v>8</v>
      </c>
      <c r="H108" s="377"/>
      <c r="I108" s="377"/>
      <c r="J108" s="377"/>
      <c r="K108" s="377"/>
      <c r="M108" s="390"/>
      <c r="N108" s="1232" t="s">
        <v>34</v>
      </c>
      <c r="O108" s="1233"/>
      <c r="P108" s="1232" t="s">
        <v>314</v>
      </c>
      <c r="Q108" s="1233"/>
      <c r="R108" s="1232" t="s">
        <v>312</v>
      </c>
      <c r="S108" s="1233"/>
      <c r="T108" s="1232" t="s">
        <v>315</v>
      </c>
      <c r="U108" s="1233"/>
      <c r="V108" s="1232" t="s">
        <v>320</v>
      </c>
      <c r="W108" s="1233"/>
      <c r="X108" s="1233"/>
      <c r="Y108" s="1232" t="s">
        <v>326</v>
      </c>
      <c r="Z108" s="1233"/>
      <c r="AA108" s="1233"/>
      <c r="AB108" s="1232"/>
      <c r="AC108" s="1233"/>
      <c r="AD108" s="1232"/>
      <c r="AE108" s="1233"/>
      <c r="AF108" s="1235" t="s">
        <v>99</v>
      </c>
      <c r="AG108" s="1233"/>
      <c r="AH108" s="1233"/>
      <c r="AI108" s="1233"/>
      <c r="AJ108" s="1233"/>
      <c r="AK108" s="1233"/>
      <c r="AL108" s="1233"/>
      <c r="AM108" s="1233"/>
      <c r="AN108" s="1232" t="s">
        <v>305</v>
      </c>
      <c r="AO108" s="1233"/>
      <c r="AP108" s="1233"/>
      <c r="AQ108" s="1233"/>
      <c r="AR108" s="1233"/>
      <c r="AS108" s="1232" t="s">
        <v>306</v>
      </c>
      <c r="AT108" s="1233"/>
      <c r="AU108" s="1233"/>
      <c r="AV108" s="378" t="s">
        <v>85</v>
      </c>
      <c r="AW108" s="1234" t="s">
        <v>307</v>
      </c>
      <c r="AX108" s="1233"/>
      <c r="AY108" s="1233"/>
      <c r="AZ108" s="1233"/>
      <c r="BA108" s="1233"/>
      <c r="BB108" s="1233"/>
      <c r="BC108" s="379">
        <v>13373589</v>
      </c>
      <c r="BD108" s="380">
        <v>0</v>
      </c>
      <c r="BE108" s="380">
        <v>0</v>
      </c>
      <c r="BF108" s="380">
        <v>0</v>
      </c>
      <c r="BG108" s="379">
        <v>0</v>
      </c>
      <c r="BH108" s="379">
        <v>0</v>
      </c>
      <c r="BI108" s="379">
        <v>13228888</v>
      </c>
      <c r="BJ108" s="379">
        <v>-13228888</v>
      </c>
      <c r="BK108" s="379">
        <v>13228888</v>
      </c>
      <c r="BL108" s="380">
        <v>0</v>
      </c>
      <c r="BM108" s="379">
        <v>13228888</v>
      </c>
      <c r="BN108" s="380">
        <v>0</v>
      </c>
      <c r="BO108" s="379">
        <v>0</v>
      </c>
    </row>
    <row r="109" spans="1:67" s="376" customFormat="1" x14ac:dyDescent="0.25">
      <c r="A109" s="376" t="str">
        <f>+B109&amp;"-"&amp;C109&amp;"-"&amp;D109&amp;"-"&amp;E109&amp;"-"&amp;F109&amp;"-"&amp;G109&amp;"-"&amp;AV109</f>
        <v>A-2-0-4-9-11-10</v>
      </c>
      <c r="B109" s="377" t="str">
        <f t="shared" si="18"/>
        <v>A</v>
      </c>
      <c r="C109" s="377" t="str">
        <f t="shared" si="19"/>
        <v>2</v>
      </c>
      <c r="D109" s="377" t="str">
        <f t="shared" si="20"/>
        <v>0</v>
      </c>
      <c r="E109" s="377" t="str">
        <f t="shared" si="21"/>
        <v>4</v>
      </c>
      <c r="F109" s="377" t="str">
        <f t="shared" si="15"/>
        <v>9</v>
      </c>
      <c r="G109" s="377" t="str">
        <f t="shared" si="16"/>
        <v>11</v>
      </c>
      <c r="H109" s="377"/>
      <c r="I109" s="377"/>
      <c r="J109" s="377"/>
      <c r="K109" s="377"/>
      <c r="M109" s="390"/>
      <c r="N109" s="1232" t="s">
        <v>34</v>
      </c>
      <c r="O109" s="1233"/>
      <c r="P109" s="1232" t="s">
        <v>314</v>
      </c>
      <c r="Q109" s="1233"/>
      <c r="R109" s="1232" t="s">
        <v>312</v>
      </c>
      <c r="S109" s="1233"/>
      <c r="T109" s="1232" t="s">
        <v>315</v>
      </c>
      <c r="U109" s="1233"/>
      <c r="V109" s="1232" t="s">
        <v>320</v>
      </c>
      <c r="W109" s="1233"/>
      <c r="X109" s="1233"/>
      <c r="Y109" s="1232" t="s">
        <v>100</v>
      </c>
      <c r="Z109" s="1233"/>
      <c r="AA109" s="1233"/>
      <c r="AB109" s="1232"/>
      <c r="AC109" s="1233"/>
      <c r="AD109" s="1232"/>
      <c r="AE109" s="1233"/>
      <c r="AF109" s="1235" t="s">
        <v>101</v>
      </c>
      <c r="AG109" s="1233"/>
      <c r="AH109" s="1233"/>
      <c r="AI109" s="1233"/>
      <c r="AJ109" s="1233"/>
      <c r="AK109" s="1233"/>
      <c r="AL109" s="1233"/>
      <c r="AM109" s="1233"/>
      <c r="AN109" s="1232" t="s">
        <v>305</v>
      </c>
      <c r="AO109" s="1233"/>
      <c r="AP109" s="1233"/>
      <c r="AQ109" s="1233"/>
      <c r="AR109" s="1233"/>
      <c r="AS109" s="1232" t="s">
        <v>306</v>
      </c>
      <c r="AT109" s="1233"/>
      <c r="AU109" s="1233"/>
      <c r="AV109" s="378" t="s">
        <v>85</v>
      </c>
      <c r="AW109" s="1234" t="s">
        <v>307</v>
      </c>
      <c r="AX109" s="1233"/>
      <c r="AY109" s="1233"/>
      <c r="AZ109" s="1233"/>
      <c r="BA109" s="1233"/>
      <c r="BB109" s="1233"/>
      <c r="BC109" s="379">
        <v>511776411</v>
      </c>
      <c r="BD109" s="380">
        <v>0</v>
      </c>
      <c r="BE109" s="380">
        <v>0</v>
      </c>
      <c r="BF109" s="380">
        <v>0</v>
      </c>
      <c r="BG109" s="379">
        <v>0</v>
      </c>
      <c r="BH109" s="379">
        <v>0</v>
      </c>
      <c r="BI109" s="379">
        <v>511443870</v>
      </c>
      <c r="BJ109" s="379">
        <v>-511443870</v>
      </c>
      <c r="BK109" s="379">
        <v>511443870</v>
      </c>
      <c r="BL109" s="380">
        <v>0</v>
      </c>
      <c r="BM109" s="379">
        <v>511443870</v>
      </c>
      <c r="BN109" s="380">
        <v>0</v>
      </c>
      <c r="BO109" s="379">
        <v>0</v>
      </c>
    </row>
    <row r="110" spans="1:67" x14ac:dyDescent="0.25">
      <c r="B110" s="370" t="str">
        <f t="shared" si="18"/>
        <v>A</v>
      </c>
      <c r="C110" s="370" t="str">
        <f t="shared" si="19"/>
        <v>2</v>
      </c>
      <c r="D110" s="370" t="str">
        <f t="shared" si="20"/>
        <v>0</v>
      </c>
      <c r="E110" s="370" t="str">
        <f t="shared" si="21"/>
        <v>4</v>
      </c>
      <c r="F110" s="370" t="str">
        <f t="shared" si="15"/>
        <v>10</v>
      </c>
      <c r="G110" s="370">
        <f t="shared" si="16"/>
        <v>0</v>
      </c>
      <c r="N110" s="1089" t="s">
        <v>34</v>
      </c>
      <c r="O110" s="1120"/>
      <c r="P110" s="1089" t="s">
        <v>314</v>
      </c>
      <c r="Q110" s="1120"/>
      <c r="R110" s="1089" t="s">
        <v>312</v>
      </c>
      <c r="S110" s="1120"/>
      <c r="T110" s="1089" t="s">
        <v>315</v>
      </c>
      <c r="U110" s="1120"/>
      <c r="V110" s="1089" t="s">
        <v>85</v>
      </c>
      <c r="W110" s="1120"/>
      <c r="X110" s="1120"/>
      <c r="Y110" s="1089"/>
      <c r="Z110" s="1120"/>
      <c r="AA110" s="1120"/>
      <c r="AB110" s="1089"/>
      <c r="AC110" s="1120"/>
      <c r="AD110" s="1089"/>
      <c r="AE110" s="1120"/>
      <c r="AF110" s="1096" t="s">
        <v>258</v>
      </c>
      <c r="AG110" s="1120"/>
      <c r="AH110" s="1120"/>
      <c r="AI110" s="1120"/>
      <c r="AJ110" s="1120"/>
      <c r="AK110" s="1120"/>
      <c r="AL110" s="1120"/>
      <c r="AM110" s="1120"/>
      <c r="AN110" s="1089" t="s">
        <v>305</v>
      </c>
      <c r="AO110" s="1120"/>
      <c r="AP110" s="1120"/>
      <c r="AQ110" s="1120"/>
      <c r="AR110" s="1120"/>
      <c r="AS110" s="1089" t="s">
        <v>306</v>
      </c>
      <c r="AT110" s="1120"/>
      <c r="AU110" s="1120"/>
      <c r="AV110" s="360" t="s">
        <v>85</v>
      </c>
      <c r="AW110" s="1090" t="s">
        <v>307</v>
      </c>
      <c r="AX110" s="1120"/>
      <c r="AY110" s="1120"/>
      <c r="AZ110" s="1120"/>
      <c r="BA110" s="1120"/>
      <c r="BB110" s="1120"/>
      <c r="BC110" s="361">
        <v>1115139548</v>
      </c>
      <c r="BD110" s="362">
        <v>0</v>
      </c>
      <c r="BE110" s="361">
        <v>12413404</v>
      </c>
      <c r="BF110" s="362">
        <v>0</v>
      </c>
      <c r="BG110" s="362">
        <v>0</v>
      </c>
      <c r="BH110" s="362">
        <v>0</v>
      </c>
      <c r="BI110" s="361">
        <v>90876806</v>
      </c>
      <c r="BJ110" s="361">
        <v>-90876806</v>
      </c>
      <c r="BK110" s="361">
        <v>90876806</v>
      </c>
      <c r="BL110" s="362">
        <v>0</v>
      </c>
      <c r="BM110" s="361">
        <v>90876806</v>
      </c>
      <c r="BN110" s="362">
        <v>0</v>
      </c>
      <c r="BO110" s="362">
        <v>0</v>
      </c>
    </row>
    <row r="111" spans="1:67" s="376" customFormat="1" x14ac:dyDescent="0.25">
      <c r="A111" s="376" t="str">
        <f>+B111&amp;"-"&amp;C111&amp;"-"&amp;D111&amp;"-"&amp;E111&amp;"-"&amp;F111&amp;"-"&amp;G111&amp;"-"&amp;AV111</f>
        <v>A-2-0-4-10-1-10</v>
      </c>
      <c r="B111" s="377" t="str">
        <f t="shared" si="18"/>
        <v>A</v>
      </c>
      <c r="C111" s="377" t="str">
        <f t="shared" si="19"/>
        <v>2</v>
      </c>
      <c r="D111" s="377" t="str">
        <f t="shared" si="20"/>
        <v>0</v>
      </c>
      <c r="E111" s="377" t="str">
        <f t="shared" si="21"/>
        <v>4</v>
      </c>
      <c r="F111" s="377" t="str">
        <f t="shared" si="15"/>
        <v>10</v>
      </c>
      <c r="G111" s="377" t="str">
        <f t="shared" si="16"/>
        <v>1</v>
      </c>
      <c r="H111" s="377"/>
      <c r="I111" s="377"/>
      <c r="J111" s="377"/>
      <c r="K111" s="377"/>
      <c r="M111" s="390"/>
      <c r="N111" s="1232" t="s">
        <v>34</v>
      </c>
      <c r="O111" s="1233"/>
      <c r="P111" s="1232" t="s">
        <v>314</v>
      </c>
      <c r="Q111" s="1233"/>
      <c r="R111" s="1232" t="s">
        <v>312</v>
      </c>
      <c r="S111" s="1233"/>
      <c r="T111" s="1232" t="s">
        <v>315</v>
      </c>
      <c r="U111" s="1233"/>
      <c r="V111" s="1232" t="s">
        <v>85</v>
      </c>
      <c r="W111" s="1233"/>
      <c r="X111" s="1233"/>
      <c r="Y111" s="1232" t="s">
        <v>311</v>
      </c>
      <c r="Z111" s="1233"/>
      <c r="AA111" s="1233"/>
      <c r="AB111" s="1232"/>
      <c r="AC111" s="1233"/>
      <c r="AD111" s="1232"/>
      <c r="AE111" s="1233"/>
      <c r="AF111" s="1235" t="s">
        <v>441</v>
      </c>
      <c r="AG111" s="1233"/>
      <c r="AH111" s="1233"/>
      <c r="AI111" s="1233"/>
      <c r="AJ111" s="1233"/>
      <c r="AK111" s="1233"/>
      <c r="AL111" s="1233"/>
      <c r="AM111" s="1233"/>
      <c r="AN111" s="1232" t="s">
        <v>305</v>
      </c>
      <c r="AO111" s="1233"/>
      <c r="AP111" s="1233"/>
      <c r="AQ111" s="1233"/>
      <c r="AR111" s="1233"/>
      <c r="AS111" s="1232" t="s">
        <v>306</v>
      </c>
      <c r="AT111" s="1233"/>
      <c r="AU111" s="1233"/>
      <c r="AV111" s="378" t="s">
        <v>85</v>
      </c>
      <c r="AW111" s="1234" t="s">
        <v>307</v>
      </c>
      <c r="AX111" s="1233"/>
      <c r="AY111" s="1233"/>
      <c r="AZ111" s="1233"/>
      <c r="BA111" s="1233"/>
      <c r="BB111" s="1233"/>
      <c r="BC111" s="379">
        <v>100000000</v>
      </c>
      <c r="BD111" s="380">
        <v>0</v>
      </c>
      <c r="BE111" s="380">
        <v>4800000</v>
      </c>
      <c r="BF111" s="380">
        <v>0</v>
      </c>
      <c r="BG111" s="379">
        <v>0</v>
      </c>
      <c r="BH111" s="379">
        <v>0</v>
      </c>
      <c r="BI111" s="379">
        <v>0</v>
      </c>
      <c r="BJ111" s="379">
        <v>0</v>
      </c>
      <c r="BK111" s="379">
        <v>0</v>
      </c>
      <c r="BL111" s="380">
        <v>0</v>
      </c>
      <c r="BM111" s="379">
        <v>0</v>
      </c>
      <c r="BN111" s="380">
        <v>0</v>
      </c>
      <c r="BO111" s="379">
        <v>0</v>
      </c>
    </row>
    <row r="112" spans="1:67" s="376" customFormat="1" x14ac:dyDescent="0.25">
      <c r="A112" s="376" t="str">
        <f>+B112&amp;"-"&amp;C112&amp;"-"&amp;D112&amp;"-"&amp;E112&amp;"-"&amp;F112&amp;"-"&amp;G112&amp;"-"&amp;AV112</f>
        <v>A-2-0-4-10-2-10</v>
      </c>
      <c r="B112" s="377" t="str">
        <f t="shared" si="18"/>
        <v>A</v>
      </c>
      <c r="C112" s="377" t="str">
        <f t="shared" si="19"/>
        <v>2</v>
      </c>
      <c r="D112" s="377" t="str">
        <f t="shared" si="20"/>
        <v>0</v>
      </c>
      <c r="E112" s="377" t="str">
        <f t="shared" si="21"/>
        <v>4</v>
      </c>
      <c r="F112" s="377" t="str">
        <f t="shared" si="15"/>
        <v>10</v>
      </c>
      <c r="G112" s="377" t="str">
        <f t="shared" si="16"/>
        <v>2</v>
      </c>
      <c r="H112" s="377"/>
      <c r="I112" s="377"/>
      <c r="J112" s="377"/>
      <c r="K112" s="377"/>
      <c r="M112" s="390"/>
      <c r="N112" s="1232" t="s">
        <v>34</v>
      </c>
      <c r="O112" s="1233"/>
      <c r="P112" s="1232" t="s">
        <v>314</v>
      </c>
      <c r="Q112" s="1233"/>
      <c r="R112" s="1232" t="s">
        <v>312</v>
      </c>
      <c r="S112" s="1233"/>
      <c r="T112" s="1232" t="s">
        <v>315</v>
      </c>
      <c r="U112" s="1233"/>
      <c r="V112" s="1232" t="s">
        <v>85</v>
      </c>
      <c r="W112" s="1233"/>
      <c r="X112" s="1233"/>
      <c r="Y112" s="1232" t="s">
        <v>314</v>
      </c>
      <c r="Z112" s="1233"/>
      <c r="AA112" s="1233"/>
      <c r="AB112" s="1232"/>
      <c r="AC112" s="1233"/>
      <c r="AD112" s="1232"/>
      <c r="AE112" s="1233"/>
      <c r="AF112" s="1235" t="s">
        <v>102</v>
      </c>
      <c r="AG112" s="1233"/>
      <c r="AH112" s="1233"/>
      <c r="AI112" s="1233"/>
      <c r="AJ112" s="1233"/>
      <c r="AK112" s="1233"/>
      <c r="AL112" s="1233"/>
      <c r="AM112" s="1233"/>
      <c r="AN112" s="1232" t="s">
        <v>305</v>
      </c>
      <c r="AO112" s="1233"/>
      <c r="AP112" s="1233"/>
      <c r="AQ112" s="1233"/>
      <c r="AR112" s="1233"/>
      <c r="AS112" s="1232" t="s">
        <v>306</v>
      </c>
      <c r="AT112" s="1233"/>
      <c r="AU112" s="1233"/>
      <c r="AV112" s="378" t="s">
        <v>85</v>
      </c>
      <c r="AW112" s="1234" t="s">
        <v>307</v>
      </c>
      <c r="AX112" s="1233"/>
      <c r="AY112" s="1233"/>
      <c r="AZ112" s="1233"/>
      <c r="BA112" s="1233"/>
      <c r="BB112" s="1233"/>
      <c r="BC112" s="379">
        <v>1015139548</v>
      </c>
      <c r="BD112" s="380">
        <v>0</v>
      </c>
      <c r="BE112" s="380">
        <v>7613404</v>
      </c>
      <c r="BF112" s="380">
        <v>0</v>
      </c>
      <c r="BG112" s="379">
        <v>0</v>
      </c>
      <c r="BH112" s="379">
        <v>0</v>
      </c>
      <c r="BI112" s="379">
        <v>90876806</v>
      </c>
      <c r="BJ112" s="379">
        <v>-90876806</v>
      </c>
      <c r="BK112" s="379">
        <v>90876806</v>
      </c>
      <c r="BL112" s="380">
        <v>0</v>
      </c>
      <c r="BM112" s="379">
        <v>90876806</v>
      </c>
      <c r="BN112" s="380">
        <v>0</v>
      </c>
      <c r="BO112" s="379">
        <v>0</v>
      </c>
    </row>
    <row r="113" spans="1:67" ht="14.45" customHeight="1" x14ac:dyDescent="0.25">
      <c r="B113" s="370" t="str">
        <f t="shared" si="18"/>
        <v>A</v>
      </c>
      <c r="C113" s="370" t="str">
        <f t="shared" si="19"/>
        <v>2</v>
      </c>
      <c r="D113" s="370" t="str">
        <f t="shared" si="20"/>
        <v>0</v>
      </c>
      <c r="E113" s="370" t="str">
        <f t="shared" si="21"/>
        <v>4</v>
      </c>
      <c r="F113" s="370" t="str">
        <f t="shared" si="15"/>
        <v>11</v>
      </c>
      <c r="G113" s="370">
        <f t="shared" si="16"/>
        <v>0</v>
      </c>
      <c r="N113" s="1089" t="s">
        <v>34</v>
      </c>
      <c r="O113" s="1120"/>
      <c r="P113" s="1089" t="s">
        <v>314</v>
      </c>
      <c r="Q113" s="1120"/>
      <c r="R113" s="1089" t="s">
        <v>312</v>
      </c>
      <c r="S113" s="1120"/>
      <c r="T113" s="1089" t="s">
        <v>315</v>
      </c>
      <c r="U113" s="1120"/>
      <c r="V113" s="1089" t="s">
        <v>100</v>
      </c>
      <c r="W113" s="1120"/>
      <c r="X113" s="1120"/>
      <c r="Y113" s="1089"/>
      <c r="Z113" s="1120"/>
      <c r="AA113" s="1120"/>
      <c r="AB113" s="1089"/>
      <c r="AC113" s="1120"/>
      <c r="AD113" s="1089"/>
      <c r="AE113" s="1120"/>
      <c r="AF113" s="1096" t="s">
        <v>259</v>
      </c>
      <c r="AG113" s="1120"/>
      <c r="AH113" s="1120"/>
      <c r="AI113" s="1120"/>
      <c r="AJ113" s="1120"/>
      <c r="AK113" s="1120"/>
      <c r="AL113" s="1120"/>
      <c r="AM113" s="1120"/>
      <c r="AN113" s="1089" t="s">
        <v>305</v>
      </c>
      <c r="AO113" s="1120"/>
      <c r="AP113" s="1120"/>
      <c r="AQ113" s="1120"/>
      <c r="AR113" s="1120"/>
      <c r="AS113" s="1089" t="s">
        <v>306</v>
      </c>
      <c r="AT113" s="1120"/>
      <c r="AU113" s="1120"/>
      <c r="AV113" s="360" t="s">
        <v>85</v>
      </c>
      <c r="AW113" s="1090" t="s">
        <v>307</v>
      </c>
      <c r="AX113" s="1120"/>
      <c r="AY113" s="1120"/>
      <c r="AZ113" s="1120"/>
      <c r="BA113" s="1120"/>
      <c r="BB113" s="1120"/>
      <c r="BC113" s="361">
        <v>298000000</v>
      </c>
      <c r="BD113" s="361">
        <v>15000000</v>
      </c>
      <c r="BE113" s="362">
        <v>0</v>
      </c>
      <c r="BF113" s="362">
        <v>0</v>
      </c>
      <c r="BG113" s="361">
        <v>42296745</v>
      </c>
      <c r="BH113" s="361">
        <v>-27296745</v>
      </c>
      <c r="BI113" s="361">
        <v>27296745</v>
      </c>
      <c r="BJ113" s="361">
        <v>15000000</v>
      </c>
      <c r="BK113" s="361">
        <v>27296745</v>
      </c>
      <c r="BL113" s="362">
        <v>0</v>
      </c>
      <c r="BM113" s="361">
        <v>27296745</v>
      </c>
      <c r="BN113" s="362">
        <v>0</v>
      </c>
      <c r="BO113" s="362">
        <v>0</v>
      </c>
    </row>
    <row r="114" spans="1:67" s="376" customFormat="1" x14ac:dyDescent="0.25">
      <c r="A114" s="376" t="str">
        <f>+B114&amp;"-"&amp;C114&amp;"-"&amp;D114&amp;"-"&amp;E114&amp;"-"&amp;F114&amp;"-"&amp;G114&amp;"-"&amp;AV114</f>
        <v>A-2-0-4-11-1-10</v>
      </c>
      <c r="B114" s="377" t="str">
        <f t="shared" si="18"/>
        <v>A</v>
      </c>
      <c r="C114" s="377" t="str">
        <f t="shared" si="19"/>
        <v>2</v>
      </c>
      <c r="D114" s="377" t="str">
        <f t="shared" si="20"/>
        <v>0</v>
      </c>
      <c r="E114" s="377" t="str">
        <f t="shared" si="21"/>
        <v>4</v>
      </c>
      <c r="F114" s="377" t="str">
        <f t="shared" si="15"/>
        <v>11</v>
      </c>
      <c r="G114" s="377" t="str">
        <f t="shared" si="16"/>
        <v>1</v>
      </c>
      <c r="H114" s="377"/>
      <c r="I114" s="377"/>
      <c r="J114" s="377"/>
      <c r="K114" s="377"/>
      <c r="M114" s="390"/>
      <c r="N114" s="1232" t="s">
        <v>34</v>
      </c>
      <c r="O114" s="1233"/>
      <c r="P114" s="1232" t="s">
        <v>314</v>
      </c>
      <c r="Q114" s="1233"/>
      <c r="R114" s="1232" t="s">
        <v>312</v>
      </c>
      <c r="S114" s="1233"/>
      <c r="T114" s="1232" t="s">
        <v>315</v>
      </c>
      <c r="U114" s="1233"/>
      <c r="V114" s="1232" t="s">
        <v>100</v>
      </c>
      <c r="W114" s="1233"/>
      <c r="X114" s="1233"/>
      <c r="Y114" s="1232" t="s">
        <v>311</v>
      </c>
      <c r="Z114" s="1233"/>
      <c r="AA114" s="1233"/>
      <c r="AB114" s="1232"/>
      <c r="AC114" s="1233"/>
      <c r="AD114" s="1232"/>
      <c r="AE114" s="1233"/>
      <c r="AF114" s="1235" t="s">
        <v>103</v>
      </c>
      <c r="AG114" s="1233"/>
      <c r="AH114" s="1233"/>
      <c r="AI114" s="1233"/>
      <c r="AJ114" s="1233"/>
      <c r="AK114" s="1233"/>
      <c r="AL114" s="1233"/>
      <c r="AM114" s="1233"/>
      <c r="AN114" s="1232" t="s">
        <v>305</v>
      </c>
      <c r="AO114" s="1233"/>
      <c r="AP114" s="1233"/>
      <c r="AQ114" s="1233"/>
      <c r="AR114" s="1233"/>
      <c r="AS114" s="1232" t="s">
        <v>306</v>
      </c>
      <c r="AT114" s="1233"/>
      <c r="AU114" s="1233"/>
      <c r="AV114" s="378" t="s">
        <v>85</v>
      </c>
      <c r="AW114" s="1234" t="s">
        <v>307</v>
      </c>
      <c r="AX114" s="1233"/>
      <c r="AY114" s="1233"/>
      <c r="AZ114" s="1233"/>
      <c r="BA114" s="1233"/>
      <c r="BB114" s="1233"/>
      <c r="BC114" s="379">
        <v>110000000</v>
      </c>
      <c r="BD114" s="380">
        <v>15000000</v>
      </c>
      <c r="BE114" s="380">
        <v>0</v>
      </c>
      <c r="BF114" s="380">
        <v>0</v>
      </c>
      <c r="BG114" s="379">
        <v>42296745</v>
      </c>
      <c r="BH114" s="379">
        <v>-27296745</v>
      </c>
      <c r="BI114" s="379">
        <v>27296745</v>
      </c>
      <c r="BJ114" s="379">
        <v>15000000</v>
      </c>
      <c r="BK114" s="379">
        <v>27296745</v>
      </c>
      <c r="BL114" s="380">
        <v>0</v>
      </c>
      <c r="BM114" s="379">
        <v>27296745</v>
      </c>
      <c r="BN114" s="380">
        <v>0</v>
      </c>
      <c r="BO114" s="379">
        <v>0</v>
      </c>
    </row>
    <row r="115" spans="1:67" s="376" customFormat="1" x14ac:dyDescent="0.25">
      <c r="A115" s="376" t="str">
        <f>+B115&amp;"-"&amp;C115&amp;"-"&amp;D115&amp;"-"&amp;E115&amp;"-"&amp;F115&amp;"-"&amp;G115&amp;"-"&amp;AV115</f>
        <v>A-2-0-4-11-2-10</v>
      </c>
      <c r="B115" s="377" t="str">
        <f t="shared" si="18"/>
        <v>A</v>
      </c>
      <c r="C115" s="377" t="str">
        <f t="shared" si="19"/>
        <v>2</v>
      </c>
      <c r="D115" s="377" t="str">
        <f t="shared" si="20"/>
        <v>0</v>
      </c>
      <c r="E115" s="377" t="str">
        <f t="shared" si="21"/>
        <v>4</v>
      </c>
      <c r="F115" s="377" t="str">
        <f t="shared" si="15"/>
        <v>11</v>
      </c>
      <c r="G115" s="377" t="str">
        <f t="shared" si="16"/>
        <v>2</v>
      </c>
      <c r="H115" s="377"/>
      <c r="I115" s="377"/>
      <c r="J115" s="377"/>
      <c r="K115" s="377"/>
      <c r="M115" s="390"/>
      <c r="N115" s="1232" t="s">
        <v>34</v>
      </c>
      <c r="O115" s="1233"/>
      <c r="P115" s="1232" t="s">
        <v>314</v>
      </c>
      <c r="Q115" s="1233"/>
      <c r="R115" s="1232" t="s">
        <v>312</v>
      </c>
      <c r="S115" s="1233"/>
      <c r="T115" s="1232" t="s">
        <v>315</v>
      </c>
      <c r="U115" s="1233"/>
      <c r="V115" s="1232" t="s">
        <v>100</v>
      </c>
      <c r="W115" s="1233"/>
      <c r="X115" s="1233"/>
      <c r="Y115" s="1232" t="s">
        <v>314</v>
      </c>
      <c r="Z115" s="1233"/>
      <c r="AA115" s="1233"/>
      <c r="AB115" s="1232"/>
      <c r="AC115" s="1233"/>
      <c r="AD115" s="1232"/>
      <c r="AE115" s="1233"/>
      <c r="AF115" s="1235" t="s">
        <v>104</v>
      </c>
      <c r="AG115" s="1233"/>
      <c r="AH115" s="1233"/>
      <c r="AI115" s="1233"/>
      <c r="AJ115" s="1233"/>
      <c r="AK115" s="1233"/>
      <c r="AL115" s="1233"/>
      <c r="AM115" s="1233"/>
      <c r="AN115" s="1232" t="s">
        <v>305</v>
      </c>
      <c r="AO115" s="1233"/>
      <c r="AP115" s="1233"/>
      <c r="AQ115" s="1233"/>
      <c r="AR115" s="1233"/>
      <c r="AS115" s="1232" t="s">
        <v>306</v>
      </c>
      <c r="AT115" s="1233"/>
      <c r="AU115" s="1233"/>
      <c r="AV115" s="378" t="s">
        <v>85</v>
      </c>
      <c r="AW115" s="1234" t="s">
        <v>307</v>
      </c>
      <c r="AX115" s="1233"/>
      <c r="AY115" s="1233"/>
      <c r="AZ115" s="1233"/>
      <c r="BA115" s="1233"/>
      <c r="BB115" s="1233"/>
      <c r="BC115" s="379">
        <v>188000000</v>
      </c>
      <c r="BD115" s="380">
        <v>0</v>
      </c>
      <c r="BE115" s="380">
        <v>0</v>
      </c>
      <c r="BF115" s="380">
        <v>0</v>
      </c>
      <c r="BG115" s="379">
        <v>0</v>
      </c>
      <c r="BH115" s="379">
        <v>0</v>
      </c>
      <c r="BI115" s="379">
        <v>0</v>
      </c>
      <c r="BJ115" s="379">
        <v>0</v>
      </c>
      <c r="BK115" s="379">
        <v>0</v>
      </c>
      <c r="BL115" s="380">
        <v>0</v>
      </c>
      <c r="BM115" s="379">
        <v>0</v>
      </c>
      <c r="BN115" s="380">
        <v>0</v>
      </c>
      <c r="BO115" s="379">
        <v>0</v>
      </c>
    </row>
    <row r="116" spans="1:67" s="376" customFormat="1" x14ac:dyDescent="0.25">
      <c r="A116" s="376" t="str">
        <f>+B116&amp;"-"&amp;C116&amp;"-"&amp;D116&amp;"-"&amp;E116&amp;"-"&amp;F116&amp;"-"&amp;G116&amp;"-"&amp;AV116</f>
        <v>A-2-0-4-14-0-10</v>
      </c>
      <c r="B116" s="377" t="str">
        <f t="shared" si="18"/>
        <v>A</v>
      </c>
      <c r="C116" s="377" t="str">
        <f t="shared" si="19"/>
        <v>2</v>
      </c>
      <c r="D116" s="377" t="str">
        <f t="shared" si="20"/>
        <v>0</v>
      </c>
      <c r="E116" s="377" t="str">
        <f t="shared" si="21"/>
        <v>4</v>
      </c>
      <c r="F116" s="377" t="str">
        <f t="shared" si="15"/>
        <v>14</v>
      </c>
      <c r="G116" s="377">
        <f t="shared" si="16"/>
        <v>0</v>
      </c>
      <c r="H116" s="377"/>
      <c r="I116" s="377"/>
      <c r="J116" s="377"/>
      <c r="K116" s="377"/>
      <c r="M116" s="390"/>
      <c r="N116" s="1232" t="s">
        <v>34</v>
      </c>
      <c r="O116" s="1233"/>
      <c r="P116" s="1232" t="s">
        <v>314</v>
      </c>
      <c r="Q116" s="1233"/>
      <c r="R116" s="1232" t="s">
        <v>312</v>
      </c>
      <c r="S116" s="1233"/>
      <c r="T116" s="1232" t="s">
        <v>315</v>
      </c>
      <c r="U116" s="1233"/>
      <c r="V116" s="1232" t="s">
        <v>317</v>
      </c>
      <c r="W116" s="1233"/>
      <c r="X116" s="1233"/>
      <c r="Y116" s="1232"/>
      <c r="Z116" s="1233"/>
      <c r="AA116" s="1233"/>
      <c r="AB116" s="1232"/>
      <c r="AC116" s="1233"/>
      <c r="AD116" s="1232"/>
      <c r="AE116" s="1233"/>
      <c r="AF116" s="1235" t="s">
        <v>442</v>
      </c>
      <c r="AG116" s="1233"/>
      <c r="AH116" s="1233"/>
      <c r="AI116" s="1233"/>
      <c r="AJ116" s="1233"/>
      <c r="AK116" s="1233"/>
      <c r="AL116" s="1233"/>
      <c r="AM116" s="1233"/>
      <c r="AN116" s="1232" t="s">
        <v>305</v>
      </c>
      <c r="AO116" s="1233"/>
      <c r="AP116" s="1233"/>
      <c r="AQ116" s="1233"/>
      <c r="AR116" s="1233"/>
      <c r="AS116" s="1232" t="s">
        <v>306</v>
      </c>
      <c r="AT116" s="1233"/>
      <c r="AU116" s="1233"/>
      <c r="AV116" s="378" t="s">
        <v>85</v>
      </c>
      <c r="AW116" s="1234" t="s">
        <v>307</v>
      </c>
      <c r="AX116" s="1233"/>
      <c r="AY116" s="1233"/>
      <c r="AZ116" s="1233"/>
      <c r="BA116" s="1233"/>
      <c r="BB116" s="1233"/>
      <c r="BC116" s="379">
        <v>2500000</v>
      </c>
      <c r="BD116" s="380">
        <v>28330</v>
      </c>
      <c r="BE116" s="380">
        <v>1668770</v>
      </c>
      <c r="BF116" s="380">
        <v>0</v>
      </c>
      <c r="BG116" s="379">
        <v>28330</v>
      </c>
      <c r="BH116" s="379">
        <v>0</v>
      </c>
      <c r="BI116" s="379">
        <v>28330</v>
      </c>
      <c r="BJ116" s="379">
        <v>0</v>
      </c>
      <c r="BK116" s="379">
        <v>28330</v>
      </c>
      <c r="BL116" s="380">
        <v>0</v>
      </c>
      <c r="BM116" s="379">
        <v>28330</v>
      </c>
      <c r="BN116" s="380">
        <v>0</v>
      </c>
      <c r="BO116" s="379">
        <v>0</v>
      </c>
    </row>
    <row r="117" spans="1:67" ht="14.45" customHeight="1" x14ac:dyDescent="0.25">
      <c r="B117" s="370" t="str">
        <f t="shared" si="18"/>
        <v>A</v>
      </c>
      <c r="C117" s="370" t="str">
        <f t="shared" si="19"/>
        <v>2</v>
      </c>
      <c r="D117" s="370" t="str">
        <f t="shared" si="20"/>
        <v>0</v>
      </c>
      <c r="E117" s="370" t="str">
        <f t="shared" si="21"/>
        <v>4</v>
      </c>
      <c r="F117" s="370" t="str">
        <f t="shared" si="15"/>
        <v>21</v>
      </c>
      <c r="G117" s="370">
        <f t="shared" si="16"/>
        <v>0</v>
      </c>
      <c r="N117" s="1089" t="s">
        <v>34</v>
      </c>
      <c r="O117" s="1120"/>
      <c r="P117" s="1089" t="s">
        <v>314</v>
      </c>
      <c r="Q117" s="1120"/>
      <c r="R117" s="1089" t="s">
        <v>312</v>
      </c>
      <c r="S117" s="1120"/>
      <c r="T117" s="1089" t="s">
        <v>315</v>
      </c>
      <c r="U117" s="1120"/>
      <c r="V117" s="1089" t="s">
        <v>333</v>
      </c>
      <c r="W117" s="1120"/>
      <c r="X117" s="1120"/>
      <c r="Y117" s="1089"/>
      <c r="Z117" s="1120"/>
      <c r="AA117" s="1120"/>
      <c r="AB117" s="1089"/>
      <c r="AC117" s="1120"/>
      <c r="AD117" s="1089"/>
      <c r="AE117" s="1120"/>
      <c r="AF117" s="1096" t="s">
        <v>338</v>
      </c>
      <c r="AG117" s="1120"/>
      <c r="AH117" s="1120"/>
      <c r="AI117" s="1120"/>
      <c r="AJ117" s="1120"/>
      <c r="AK117" s="1120"/>
      <c r="AL117" s="1120"/>
      <c r="AM117" s="1120"/>
      <c r="AN117" s="1089" t="s">
        <v>305</v>
      </c>
      <c r="AO117" s="1120"/>
      <c r="AP117" s="1120"/>
      <c r="AQ117" s="1120"/>
      <c r="AR117" s="1120"/>
      <c r="AS117" s="1089" t="s">
        <v>306</v>
      </c>
      <c r="AT117" s="1120"/>
      <c r="AU117" s="1120"/>
      <c r="AV117" s="360" t="s">
        <v>85</v>
      </c>
      <c r="AW117" s="1090" t="s">
        <v>307</v>
      </c>
      <c r="AX117" s="1120"/>
      <c r="AY117" s="1120"/>
      <c r="AZ117" s="1120"/>
      <c r="BA117" s="1120"/>
      <c r="BB117" s="1120"/>
      <c r="BC117" s="361">
        <v>88570000</v>
      </c>
      <c r="BD117" s="361">
        <v>3570000</v>
      </c>
      <c r="BE117" s="361">
        <v>22250000</v>
      </c>
      <c r="BF117" s="362">
        <v>0</v>
      </c>
      <c r="BG117" s="361">
        <v>3570000</v>
      </c>
      <c r="BH117" s="362">
        <v>0</v>
      </c>
      <c r="BI117" s="361">
        <v>3570000</v>
      </c>
      <c r="BJ117" s="362">
        <v>0</v>
      </c>
      <c r="BK117" s="361">
        <v>3570000</v>
      </c>
      <c r="BL117" s="362">
        <v>0</v>
      </c>
      <c r="BM117" s="361">
        <v>3570000</v>
      </c>
      <c r="BN117" s="362">
        <v>0</v>
      </c>
      <c r="BO117" s="362">
        <v>0</v>
      </c>
    </row>
    <row r="118" spans="1:67" s="376" customFormat="1" x14ac:dyDescent="0.25">
      <c r="A118" s="376" t="str">
        <f>+B118&amp;"-"&amp;C118&amp;"-"&amp;D118&amp;"-"&amp;E118&amp;"-"&amp;F118&amp;"-"&amp;G118&amp;"-"&amp;AV118</f>
        <v>A-2-0-4-21-1-10</v>
      </c>
      <c r="B118" s="377" t="str">
        <f t="shared" si="18"/>
        <v>A</v>
      </c>
      <c r="C118" s="377" t="str">
        <f t="shared" si="19"/>
        <v>2</v>
      </c>
      <c r="D118" s="377" t="str">
        <f t="shared" si="20"/>
        <v>0</v>
      </c>
      <c r="E118" s="377" t="str">
        <f t="shared" si="21"/>
        <v>4</v>
      </c>
      <c r="F118" s="377" t="str">
        <f t="shared" si="15"/>
        <v>21</v>
      </c>
      <c r="G118" s="377" t="str">
        <f t="shared" si="16"/>
        <v>1</v>
      </c>
      <c r="H118" s="377"/>
      <c r="I118" s="377"/>
      <c r="J118" s="377"/>
      <c r="K118" s="377"/>
      <c r="M118" s="390"/>
      <c r="N118" s="1232" t="s">
        <v>34</v>
      </c>
      <c r="O118" s="1233"/>
      <c r="P118" s="1232" t="s">
        <v>314</v>
      </c>
      <c r="Q118" s="1233"/>
      <c r="R118" s="1232" t="s">
        <v>312</v>
      </c>
      <c r="S118" s="1233"/>
      <c r="T118" s="1232" t="s">
        <v>315</v>
      </c>
      <c r="U118" s="1233"/>
      <c r="V118" s="1232" t="s">
        <v>333</v>
      </c>
      <c r="W118" s="1233"/>
      <c r="X118" s="1233"/>
      <c r="Y118" s="1232" t="s">
        <v>311</v>
      </c>
      <c r="Z118" s="1233"/>
      <c r="AA118" s="1233"/>
      <c r="AB118" s="1232"/>
      <c r="AC118" s="1233"/>
      <c r="AD118" s="1232"/>
      <c r="AE118" s="1233"/>
      <c r="AF118" s="1235" t="s">
        <v>105</v>
      </c>
      <c r="AG118" s="1233"/>
      <c r="AH118" s="1233"/>
      <c r="AI118" s="1233"/>
      <c r="AJ118" s="1233"/>
      <c r="AK118" s="1233"/>
      <c r="AL118" s="1233"/>
      <c r="AM118" s="1233"/>
      <c r="AN118" s="1232" t="s">
        <v>305</v>
      </c>
      <c r="AO118" s="1233"/>
      <c r="AP118" s="1233"/>
      <c r="AQ118" s="1233"/>
      <c r="AR118" s="1233"/>
      <c r="AS118" s="1232" t="s">
        <v>306</v>
      </c>
      <c r="AT118" s="1233"/>
      <c r="AU118" s="1233"/>
      <c r="AV118" s="378" t="s">
        <v>85</v>
      </c>
      <c r="AW118" s="1234" t="s">
        <v>307</v>
      </c>
      <c r="AX118" s="1233"/>
      <c r="AY118" s="1233"/>
      <c r="AZ118" s="1233"/>
      <c r="BA118" s="1233"/>
      <c r="BB118" s="1233"/>
      <c r="BC118" s="379">
        <v>13500000</v>
      </c>
      <c r="BD118" s="380">
        <v>0</v>
      </c>
      <c r="BE118" s="380">
        <v>13250000</v>
      </c>
      <c r="BF118" s="380">
        <v>0</v>
      </c>
      <c r="BG118" s="379">
        <v>0</v>
      </c>
      <c r="BH118" s="379">
        <v>0</v>
      </c>
      <c r="BI118" s="379">
        <v>0</v>
      </c>
      <c r="BJ118" s="379">
        <v>0</v>
      </c>
      <c r="BK118" s="379">
        <v>0</v>
      </c>
      <c r="BL118" s="380">
        <v>0</v>
      </c>
      <c r="BM118" s="379">
        <v>0</v>
      </c>
      <c r="BN118" s="380">
        <v>0</v>
      </c>
      <c r="BO118" s="379">
        <v>0</v>
      </c>
    </row>
    <row r="119" spans="1:67" s="376" customFormat="1" x14ac:dyDescent="0.25">
      <c r="A119" s="376" t="str">
        <f>+B119&amp;"-"&amp;C119&amp;"-"&amp;D119&amp;"-"&amp;E119&amp;"-"&amp;F119&amp;"-"&amp;G119&amp;"-"&amp;AV119</f>
        <v>A-2-0-4-21-4-10</v>
      </c>
      <c r="B119" s="377" t="str">
        <f t="shared" si="18"/>
        <v>A</v>
      </c>
      <c r="C119" s="377" t="str">
        <f t="shared" si="19"/>
        <v>2</v>
      </c>
      <c r="D119" s="377" t="str">
        <f t="shared" si="20"/>
        <v>0</v>
      </c>
      <c r="E119" s="377" t="str">
        <f t="shared" si="21"/>
        <v>4</v>
      </c>
      <c r="F119" s="377" t="str">
        <f t="shared" si="15"/>
        <v>21</v>
      </c>
      <c r="G119" s="377" t="str">
        <f t="shared" si="16"/>
        <v>4</v>
      </c>
      <c r="H119" s="377"/>
      <c r="I119" s="377"/>
      <c r="J119" s="377"/>
      <c r="K119" s="377"/>
      <c r="M119" s="390"/>
      <c r="N119" s="1232" t="s">
        <v>34</v>
      </c>
      <c r="O119" s="1233"/>
      <c r="P119" s="1232" t="s">
        <v>314</v>
      </c>
      <c r="Q119" s="1233"/>
      <c r="R119" s="1232" t="s">
        <v>312</v>
      </c>
      <c r="S119" s="1233"/>
      <c r="T119" s="1232" t="s">
        <v>315</v>
      </c>
      <c r="U119" s="1233"/>
      <c r="V119" s="1232" t="s">
        <v>333</v>
      </c>
      <c r="W119" s="1233"/>
      <c r="X119" s="1233"/>
      <c r="Y119" s="1232" t="s">
        <v>315</v>
      </c>
      <c r="Z119" s="1233"/>
      <c r="AA119" s="1233"/>
      <c r="AB119" s="1232"/>
      <c r="AC119" s="1233"/>
      <c r="AD119" s="1232"/>
      <c r="AE119" s="1233"/>
      <c r="AF119" s="1235" t="s">
        <v>106</v>
      </c>
      <c r="AG119" s="1233"/>
      <c r="AH119" s="1233"/>
      <c r="AI119" s="1233"/>
      <c r="AJ119" s="1233"/>
      <c r="AK119" s="1233"/>
      <c r="AL119" s="1233"/>
      <c r="AM119" s="1233"/>
      <c r="AN119" s="1232" t="s">
        <v>305</v>
      </c>
      <c r="AO119" s="1233"/>
      <c r="AP119" s="1233"/>
      <c r="AQ119" s="1233"/>
      <c r="AR119" s="1233"/>
      <c r="AS119" s="1232" t="s">
        <v>306</v>
      </c>
      <c r="AT119" s="1233"/>
      <c r="AU119" s="1233"/>
      <c r="AV119" s="378" t="s">
        <v>85</v>
      </c>
      <c r="AW119" s="1234" t="s">
        <v>307</v>
      </c>
      <c r="AX119" s="1233"/>
      <c r="AY119" s="1233"/>
      <c r="AZ119" s="1233"/>
      <c r="BA119" s="1233"/>
      <c r="BB119" s="1233"/>
      <c r="BC119" s="379">
        <v>4000000</v>
      </c>
      <c r="BD119" s="380">
        <v>0</v>
      </c>
      <c r="BE119" s="380">
        <v>4000000</v>
      </c>
      <c r="BF119" s="380">
        <v>0</v>
      </c>
      <c r="BG119" s="379">
        <v>0</v>
      </c>
      <c r="BH119" s="379">
        <v>0</v>
      </c>
      <c r="BI119" s="379">
        <v>0</v>
      </c>
      <c r="BJ119" s="379">
        <v>0</v>
      </c>
      <c r="BK119" s="379">
        <v>0</v>
      </c>
      <c r="BL119" s="380">
        <v>0</v>
      </c>
      <c r="BM119" s="379">
        <v>0</v>
      </c>
      <c r="BN119" s="380">
        <v>0</v>
      </c>
      <c r="BO119" s="379">
        <v>0</v>
      </c>
    </row>
    <row r="120" spans="1:67" s="376" customFormat="1" x14ac:dyDescent="0.25">
      <c r="A120" s="376" t="str">
        <f>+B120&amp;"-"&amp;C120&amp;"-"&amp;D120&amp;"-"&amp;E120&amp;"-"&amp;F120&amp;"-"&amp;G120&amp;"-"&amp;AV120</f>
        <v>A-2-0-4-21-5-10</v>
      </c>
      <c r="B120" s="377" t="str">
        <f t="shared" si="18"/>
        <v>A</v>
      </c>
      <c r="C120" s="377" t="str">
        <f t="shared" si="19"/>
        <v>2</v>
      </c>
      <c r="D120" s="377" t="str">
        <f t="shared" si="20"/>
        <v>0</v>
      </c>
      <c r="E120" s="377" t="str">
        <f t="shared" si="21"/>
        <v>4</v>
      </c>
      <c r="F120" s="377" t="str">
        <f t="shared" si="15"/>
        <v>21</v>
      </c>
      <c r="G120" s="377" t="str">
        <f t="shared" si="16"/>
        <v>5</v>
      </c>
      <c r="H120" s="377"/>
      <c r="I120" s="377"/>
      <c r="J120" s="377"/>
      <c r="K120" s="377"/>
      <c r="M120" s="390"/>
      <c r="N120" s="1232" t="s">
        <v>34</v>
      </c>
      <c r="O120" s="1233"/>
      <c r="P120" s="1232" t="s">
        <v>314</v>
      </c>
      <c r="Q120" s="1233"/>
      <c r="R120" s="1232" t="s">
        <v>312</v>
      </c>
      <c r="S120" s="1233"/>
      <c r="T120" s="1232" t="s">
        <v>315</v>
      </c>
      <c r="U120" s="1233"/>
      <c r="V120" s="1232" t="s">
        <v>333</v>
      </c>
      <c r="W120" s="1233"/>
      <c r="X120" s="1233"/>
      <c r="Y120" s="1232" t="s">
        <v>316</v>
      </c>
      <c r="Z120" s="1233"/>
      <c r="AA120" s="1233"/>
      <c r="AB120" s="1232"/>
      <c r="AC120" s="1233"/>
      <c r="AD120" s="1232"/>
      <c r="AE120" s="1233"/>
      <c r="AF120" s="1235" t="s">
        <v>107</v>
      </c>
      <c r="AG120" s="1233"/>
      <c r="AH120" s="1233"/>
      <c r="AI120" s="1233"/>
      <c r="AJ120" s="1233"/>
      <c r="AK120" s="1233"/>
      <c r="AL120" s="1233"/>
      <c r="AM120" s="1233"/>
      <c r="AN120" s="1232" t="s">
        <v>305</v>
      </c>
      <c r="AO120" s="1233"/>
      <c r="AP120" s="1233"/>
      <c r="AQ120" s="1233"/>
      <c r="AR120" s="1233"/>
      <c r="AS120" s="1232" t="s">
        <v>306</v>
      </c>
      <c r="AT120" s="1233"/>
      <c r="AU120" s="1233"/>
      <c r="AV120" s="378" t="s">
        <v>85</v>
      </c>
      <c r="AW120" s="1234" t="s">
        <v>307</v>
      </c>
      <c r="AX120" s="1233"/>
      <c r="AY120" s="1233"/>
      <c r="AZ120" s="1233"/>
      <c r="BA120" s="1233"/>
      <c r="BB120" s="1233"/>
      <c r="BC120" s="379">
        <v>66070000</v>
      </c>
      <c r="BD120" s="380">
        <v>3570000</v>
      </c>
      <c r="BE120" s="380">
        <v>0</v>
      </c>
      <c r="BF120" s="380">
        <v>0</v>
      </c>
      <c r="BG120" s="379">
        <v>3570000</v>
      </c>
      <c r="BH120" s="379">
        <v>0</v>
      </c>
      <c r="BI120" s="379">
        <v>3570000</v>
      </c>
      <c r="BJ120" s="379">
        <v>0</v>
      </c>
      <c r="BK120" s="379">
        <v>3570000</v>
      </c>
      <c r="BL120" s="380">
        <v>0</v>
      </c>
      <c r="BM120" s="379">
        <v>3570000</v>
      </c>
      <c r="BN120" s="380">
        <v>0</v>
      </c>
      <c r="BO120" s="379">
        <v>0</v>
      </c>
    </row>
    <row r="121" spans="1:67" s="376" customFormat="1" x14ac:dyDescent="0.25">
      <c r="A121" s="376" t="str">
        <f>+B121&amp;"-"&amp;C121&amp;"-"&amp;D121&amp;"-"&amp;E121&amp;"-"&amp;F121&amp;"-"&amp;G121&amp;"-"&amp;AV121</f>
        <v>A-2-0-4-21-8-10</v>
      </c>
      <c r="B121" s="377" t="str">
        <f t="shared" si="18"/>
        <v>A</v>
      </c>
      <c r="C121" s="377" t="str">
        <f t="shared" si="19"/>
        <v>2</v>
      </c>
      <c r="D121" s="377" t="str">
        <f t="shared" si="20"/>
        <v>0</v>
      </c>
      <c r="E121" s="377" t="str">
        <f t="shared" si="21"/>
        <v>4</v>
      </c>
      <c r="F121" s="377" t="str">
        <f t="shared" si="15"/>
        <v>21</v>
      </c>
      <c r="G121" s="377" t="str">
        <f t="shared" si="16"/>
        <v>8</v>
      </c>
      <c r="H121" s="377"/>
      <c r="I121" s="377"/>
      <c r="J121" s="377"/>
      <c r="K121" s="377"/>
      <c r="M121" s="390"/>
      <c r="N121" s="1232" t="s">
        <v>34</v>
      </c>
      <c r="O121" s="1233"/>
      <c r="P121" s="1232" t="s">
        <v>314</v>
      </c>
      <c r="Q121" s="1233"/>
      <c r="R121" s="1232" t="s">
        <v>312</v>
      </c>
      <c r="S121" s="1233"/>
      <c r="T121" s="1232" t="s">
        <v>315</v>
      </c>
      <c r="U121" s="1233"/>
      <c r="V121" s="1232" t="s">
        <v>333</v>
      </c>
      <c r="W121" s="1233"/>
      <c r="X121" s="1233"/>
      <c r="Y121" s="1232" t="s">
        <v>326</v>
      </c>
      <c r="Z121" s="1233"/>
      <c r="AA121" s="1233"/>
      <c r="AB121" s="1232"/>
      <c r="AC121" s="1233"/>
      <c r="AD121" s="1232"/>
      <c r="AE121" s="1233"/>
      <c r="AF121" s="1235" t="s">
        <v>108</v>
      </c>
      <c r="AG121" s="1233"/>
      <c r="AH121" s="1233"/>
      <c r="AI121" s="1233"/>
      <c r="AJ121" s="1233"/>
      <c r="AK121" s="1233"/>
      <c r="AL121" s="1233"/>
      <c r="AM121" s="1233"/>
      <c r="AN121" s="1232" t="s">
        <v>305</v>
      </c>
      <c r="AO121" s="1233"/>
      <c r="AP121" s="1233"/>
      <c r="AQ121" s="1233"/>
      <c r="AR121" s="1233"/>
      <c r="AS121" s="1232" t="s">
        <v>306</v>
      </c>
      <c r="AT121" s="1233"/>
      <c r="AU121" s="1233"/>
      <c r="AV121" s="378" t="s">
        <v>85</v>
      </c>
      <c r="AW121" s="1234" t="s">
        <v>307</v>
      </c>
      <c r="AX121" s="1233"/>
      <c r="AY121" s="1233"/>
      <c r="AZ121" s="1233"/>
      <c r="BA121" s="1233"/>
      <c r="BB121" s="1233"/>
      <c r="BC121" s="379">
        <v>5000000</v>
      </c>
      <c r="BD121" s="380">
        <v>0</v>
      </c>
      <c r="BE121" s="380">
        <v>5000000</v>
      </c>
      <c r="BF121" s="380">
        <v>0</v>
      </c>
      <c r="BG121" s="379">
        <v>0</v>
      </c>
      <c r="BH121" s="379">
        <v>0</v>
      </c>
      <c r="BI121" s="379">
        <v>0</v>
      </c>
      <c r="BJ121" s="379">
        <v>0</v>
      </c>
      <c r="BK121" s="379">
        <v>0</v>
      </c>
      <c r="BL121" s="380">
        <v>0</v>
      </c>
      <c r="BM121" s="379">
        <v>0</v>
      </c>
      <c r="BN121" s="380">
        <v>0</v>
      </c>
      <c r="BO121" s="379">
        <v>0</v>
      </c>
    </row>
    <row r="122" spans="1:67" x14ac:dyDescent="0.25">
      <c r="B122" s="370" t="str">
        <f t="shared" si="18"/>
        <v>A</v>
      </c>
      <c r="C122" s="370" t="str">
        <f t="shared" si="19"/>
        <v>2</v>
      </c>
      <c r="D122" s="370" t="str">
        <f t="shared" si="20"/>
        <v>0</v>
      </c>
      <c r="E122" s="370" t="str">
        <f t="shared" si="21"/>
        <v>4</v>
      </c>
      <c r="F122" s="370" t="str">
        <f t="shared" si="15"/>
        <v>40</v>
      </c>
      <c r="G122" s="370">
        <f t="shared" si="16"/>
        <v>0</v>
      </c>
      <c r="N122" s="1089" t="s">
        <v>34</v>
      </c>
      <c r="O122" s="1120"/>
      <c r="P122" s="1089" t="s">
        <v>314</v>
      </c>
      <c r="Q122" s="1120"/>
      <c r="R122" s="1089" t="s">
        <v>312</v>
      </c>
      <c r="S122" s="1120"/>
      <c r="T122" s="1089" t="s">
        <v>315</v>
      </c>
      <c r="U122" s="1120"/>
      <c r="V122" s="1089" t="s">
        <v>339</v>
      </c>
      <c r="W122" s="1120"/>
      <c r="X122" s="1120"/>
      <c r="Y122" s="1089"/>
      <c r="Z122" s="1120"/>
      <c r="AA122" s="1120"/>
      <c r="AB122" s="1089"/>
      <c r="AC122" s="1120"/>
      <c r="AD122" s="1089"/>
      <c r="AE122" s="1120"/>
      <c r="AF122" s="1096" t="s">
        <v>340</v>
      </c>
      <c r="AG122" s="1120"/>
      <c r="AH122" s="1120"/>
      <c r="AI122" s="1120"/>
      <c r="AJ122" s="1120"/>
      <c r="AK122" s="1120"/>
      <c r="AL122" s="1120"/>
      <c r="AM122" s="1120"/>
      <c r="AN122" s="1089" t="s">
        <v>305</v>
      </c>
      <c r="AO122" s="1120"/>
      <c r="AP122" s="1120"/>
      <c r="AQ122" s="1120"/>
      <c r="AR122" s="1120"/>
      <c r="AS122" s="1089" t="s">
        <v>306</v>
      </c>
      <c r="AT122" s="1120"/>
      <c r="AU122" s="1120"/>
      <c r="AV122" s="360" t="s">
        <v>85</v>
      </c>
      <c r="AW122" s="1090" t="s">
        <v>307</v>
      </c>
      <c r="AX122" s="1120"/>
      <c r="AY122" s="1120"/>
      <c r="AZ122" s="1120"/>
      <c r="BA122" s="1120"/>
      <c r="BB122" s="1120"/>
      <c r="BC122" s="361">
        <v>21880000</v>
      </c>
      <c r="BD122" s="362">
        <v>0</v>
      </c>
      <c r="BE122" s="361">
        <v>21487200</v>
      </c>
      <c r="BF122" s="362">
        <v>0</v>
      </c>
      <c r="BG122" s="362">
        <v>0</v>
      </c>
      <c r="BH122" s="362">
        <v>0</v>
      </c>
      <c r="BI122" s="362">
        <v>0</v>
      </c>
      <c r="BJ122" s="362">
        <v>0</v>
      </c>
      <c r="BK122" s="362">
        <v>0</v>
      </c>
      <c r="BL122" s="362">
        <v>0</v>
      </c>
      <c r="BM122" s="362">
        <v>0</v>
      </c>
      <c r="BN122" s="362">
        <v>0</v>
      </c>
      <c r="BO122" s="362">
        <v>0</v>
      </c>
    </row>
    <row r="123" spans="1:67" s="376" customFormat="1" x14ac:dyDescent="0.25">
      <c r="A123" s="376" t="str">
        <f>+B123&amp;"-"&amp;C123&amp;"-"&amp;D123&amp;"-"&amp;E123&amp;"-"&amp;F123&amp;"-"&amp;G123&amp;"-"&amp;AV123</f>
        <v>A-2-0-4-40-15-10</v>
      </c>
      <c r="B123" s="377" t="str">
        <f t="shared" si="18"/>
        <v>A</v>
      </c>
      <c r="C123" s="377" t="str">
        <f t="shared" si="19"/>
        <v>2</v>
      </c>
      <c r="D123" s="377" t="str">
        <f t="shared" si="20"/>
        <v>0</v>
      </c>
      <c r="E123" s="377" t="str">
        <f t="shared" si="21"/>
        <v>4</v>
      </c>
      <c r="F123" s="377" t="str">
        <f t="shared" si="15"/>
        <v>40</v>
      </c>
      <c r="G123" s="377" t="str">
        <f t="shared" si="16"/>
        <v>15</v>
      </c>
      <c r="H123" s="377"/>
      <c r="I123" s="377"/>
      <c r="J123" s="377"/>
      <c r="K123" s="377"/>
      <c r="M123" s="390"/>
      <c r="N123" s="1232" t="s">
        <v>34</v>
      </c>
      <c r="O123" s="1233"/>
      <c r="P123" s="1232" t="s">
        <v>314</v>
      </c>
      <c r="Q123" s="1233"/>
      <c r="R123" s="1232" t="s">
        <v>312</v>
      </c>
      <c r="S123" s="1233"/>
      <c r="T123" s="1232" t="s">
        <v>315</v>
      </c>
      <c r="U123" s="1233"/>
      <c r="V123" s="1232" t="s">
        <v>339</v>
      </c>
      <c r="W123" s="1233"/>
      <c r="X123" s="1233"/>
      <c r="Y123" s="1232" t="s">
        <v>318</v>
      </c>
      <c r="Z123" s="1233"/>
      <c r="AA123" s="1233"/>
      <c r="AB123" s="1232"/>
      <c r="AC123" s="1233"/>
      <c r="AD123" s="1232"/>
      <c r="AE123" s="1233"/>
      <c r="AF123" s="1235" t="s">
        <v>206</v>
      </c>
      <c r="AG123" s="1233"/>
      <c r="AH123" s="1233"/>
      <c r="AI123" s="1233"/>
      <c r="AJ123" s="1233"/>
      <c r="AK123" s="1233"/>
      <c r="AL123" s="1233"/>
      <c r="AM123" s="1233"/>
      <c r="AN123" s="1232" t="s">
        <v>305</v>
      </c>
      <c r="AO123" s="1233"/>
      <c r="AP123" s="1233"/>
      <c r="AQ123" s="1233"/>
      <c r="AR123" s="1233"/>
      <c r="AS123" s="1232" t="s">
        <v>306</v>
      </c>
      <c r="AT123" s="1233"/>
      <c r="AU123" s="1233"/>
      <c r="AV123" s="378" t="s">
        <v>85</v>
      </c>
      <c r="AW123" s="1234" t="s">
        <v>307</v>
      </c>
      <c r="AX123" s="1233"/>
      <c r="AY123" s="1233"/>
      <c r="AZ123" s="1233"/>
      <c r="BA123" s="1233"/>
      <c r="BB123" s="1233"/>
      <c r="BC123" s="379">
        <v>21880000</v>
      </c>
      <c r="BD123" s="380">
        <v>0</v>
      </c>
      <c r="BE123" s="380">
        <v>21487200</v>
      </c>
      <c r="BF123" s="380">
        <v>0</v>
      </c>
      <c r="BG123" s="379">
        <v>0</v>
      </c>
      <c r="BH123" s="379">
        <v>0</v>
      </c>
      <c r="BI123" s="379">
        <v>0</v>
      </c>
      <c r="BJ123" s="379">
        <v>0</v>
      </c>
      <c r="BK123" s="379">
        <v>0</v>
      </c>
      <c r="BL123" s="380">
        <v>0</v>
      </c>
      <c r="BM123" s="379">
        <v>0</v>
      </c>
      <c r="BN123" s="380">
        <v>0</v>
      </c>
      <c r="BO123" s="379">
        <v>0</v>
      </c>
    </row>
    <row r="124" spans="1:67" x14ac:dyDescent="0.25">
      <c r="B124" s="370" t="str">
        <f t="shared" si="18"/>
        <v>A</v>
      </c>
      <c r="C124" s="370" t="str">
        <f t="shared" si="19"/>
        <v>2</v>
      </c>
      <c r="D124" s="370" t="str">
        <f t="shared" si="20"/>
        <v>0</v>
      </c>
      <c r="E124" s="370" t="str">
        <f t="shared" si="21"/>
        <v>4</v>
      </c>
      <c r="F124" s="370" t="str">
        <f t="shared" si="15"/>
        <v>41</v>
      </c>
      <c r="G124" s="370">
        <f t="shared" si="16"/>
        <v>0</v>
      </c>
      <c r="N124" s="1089" t="s">
        <v>34</v>
      </c>
      <c r="O124" s="1120"/>
      <c r="P124" s="1089" t="s">
        <v>314</v>
      </c>
      <c r="Q124" s="1120"/>
      <c r="R124" s="1089" t="s">
        <v>312</v>
      </c>
      <c r="S124" s="1120"/>
      <c r="T124" s="1089" t="s">
        <v>315</v>
      </c>
      <c r="U124" s="1120"/>
      <c r="V124" s="1089" t="s">
        <v>341</v>
      </c>
      <c r="W124" s="1120"/>
      <c r="X124" s="1120"/>
      <c r="Y124" s="1089"/>
      <c r="Z124" s="1120"/>
      <c r="AA124" s="1120"/>
      <c r="AB124" s="1089"/>
      <c r="AC124" s="1120"/>
      <c r="AD124" s="1089"/>
      <c r="AE124" s="1120"/>
      <c r="AF124" s="1096" t="s">
        <v>109</v>
      </c>
      <c r="AG124" s="1120"/>
      <c r="AH124" s="1120"/>
      <c r="AI124" s="1120"/>
      <c r="AJ124" s="1120"/>
      <c r="AK124" s="1120"/>
      <c r="AL124" s="1120"/>
      <c r="AM124" s="1120"/>
      <c r="AN124" s="1089" t="s">
        <v>305</v>
      </c>
      <c r="AO124" s="1120"/>
      <c r="AP124" s="1120"/>
      <c r="AQ124" s="1120"/>
      <c r="AR124" s="1120"/>
      <c r="AS124" s="1089" t="s">
        <v>306</v>
      </c>
      <c r="AT124" s="1120"/>
      <c r="AU124" s="1120"/>
      <c r="AV124" s="360" t="s">
        <v>85</v>
      </c>
      <c r="AW124" s="1090" t="s">
        <v>307</v>
      </c>
      <c r="AX124" s="1120"/>
      <c r="AY124" s="1120"/>
      <c r="AZ124" s="1120"/>
      <c r="BA124" s="1120"/>
      <c r="BB124" s="1120"/>
      <c r="BC124" s="361">
        <v>32000000</v>
      </c>
      <c r="BD124" s="362">
        <v>0</v>
      </c>
      <c r="BE124" s="361">
        <v>13384538</v>
      </c>
      <c r="BF124" s="362">
        <v>0</v>
      </c>
      <c r="BG124" s="362">
        <v>0</v>
      </c>
      <c r="BH124" s="362">
        <v>0</v>
      </c>
      <c r="BI124" s="362">
        <v>0</v>
      </c>
      <c r="BJ124" s="362">
        <v>0</v>
      </c>
      <c r="BK124" s="362">
        <v>0</v>
      </c>
      <c r="BL124" s="362">
        <v>0</v>
      </c>
      <c r="BM124" s="362">
        <v>0</v>
      </c>
      <c r="BN124" s="362">
        <v>0</v>
      </c>
      <c r="BO124" s="362">
        <v>0</v>
      </c>
    </row>
    <row r="125" spans="1:67" s="376" customFormat="1" x14ac:dyDescent="0.25">
      <c r="A125" s="376" t="str">
        <f>+B125&amp;"-"&amp;C125&amp;"-"&amp;D125&amp;"-"&amp;E125&amp;"-"&amp;F125&amp;"-"&amp;G125&amp;"-"&amp;AV125</f>
        <v>A-2-0-4-41-2-10</v>
      </c>
      <c r="B125" s="377" t="str">
        <f t="shared" si="18"/>
        <v>A</v>
      </c>
      <c r="C125" s="377" t="str">
        <f t="shared" si="19"/>
        <v>2</v>
      </c>
      <c r="D125" s="377" t="str">
        <f t="shared" si="20"/>
        <v>0</v>
      </c>
      <c r="E125" s="377" t="str">
        <f t="shared" si="21"/>
        <v>4</v>
      </c>
      <c r="F125" s="377" t="str">
        <f t="shared" si="15"/>
        <v>41</v>
      </c>
      <c r="G125" s="377" t="str">
        <f t="shared" si="16"/>
        <v>2</v>
      </c>
      <c r="H125" s="377"/>
      <c r="I125" s="377"/>
      <c r="J125" s="377"/>
      <c r="K125" s="377"/>
      <c r="M125" s="390"/>
      <c r="N125" s="1232" t="s">
        <v>34</v>
      </c>
      <c r="O125" s="1233"/>
      <c r="P125" s="1232" t="s">
        <v>314</v>
      </c>
      <c r="Q125" s="1233"/>
      <c r="R125" s="1232" t="s">
        <v>312</v>
      </c>
      <c r="S125" s="1233"/>
      <c r="T125" s="1232" t="s">
        <v>315</v>
      </c>
      <c r="U125" s="1233"/>
      <c r="V125" s="1232" t="s">
        <v>341</v>
      </c>
      <c r="W125" s="1233"/>
      <c r="X125" s="1233"/>
      <c r="Y125" s="1232" t="s">
        <v>314</v>
      </c>
      <c r="Z125" s="1233"/>
      <c r="AA125" s="1233"/>
      <c r="AB125" s="1232"/>
      <c r="AC125" s="1233"/>
      <c r="AD125" s="1232"/>
      <c r="AE125" s="1233"/>
      <c r="AF125" s="1235" t="s">
        <v>110</v>
      </c>
      <c r="AG125" s="1233"/>
      <c r="AH125" s="1233"/>
      <c r="AI125" s="1233"/>
      <c r="AJ125" s="1233"/>
      <c r="AK125" s="1233"/>
      <c r="AL125" s="1233"/>
      <c r="AM125" s="1233"/>
      <c r="AN125" s="1232" t="s">
        <v>305</v>
      </c>
      <c r="AO125" s="1233"/>
      <c r="AP125" s="1233"/>
      <c r="AQ125" s="1233"/>
      <c r="AR125" s="1233"/>
      <c r="AS125" s="1232" t="s">
        <v>306</v>
      </c>
      <c r="AT125" s="1233"/>
      <c r="AU125" s="1233"/>
      <c r="AV125" s="378" t="s">
        <v>85</v>
      </c>
      <c r="AW125" s="1234" t="s">
        <v>307</v>
      </c>
      <c r="AX125" s="1233"/>
      <c r="AY125" s="1233"/>
      <c r="AZ125" s="1233"/>
      <c r="BA125" s="1233"/>
      <c r="BB125" s="1233"/>
      <c r="BC125" s="379">
        <v>12000000</v>
      </c>
      <c r="BD125" s="380">
        <v>0</v>
      </c>
      <c r="BE125" s="380">
        <v>12000000</v>
      </c>
      <c r="BF125" s="380">
        <v>0</v>
      </c>
      <c r="BG125" s="379">
        <v>0</v>
      </c>
      <c r="BH125" s="379">
        <v>0</v>
      </c>
      <c r="BI125" s="379">
        <v>0</v>
      </c>
      <c r="BJ125" s="379">
        <v>0</v>
      </c>
      <c r="BK125" s="379">
        <v>0</v>
      </c>
      <c r="BL125" s="380">
        <v>0</v>
      </c>
      <c r="BM125" s="379">
        <v>0</v>
      </c>
      <c r="BN125" s="380">
        <v>0</v>
      </c>
      <c r="BO125" s="379">
        <v>0</v>
      </c>
    </row>
    <row r="126" spans="1:67" s="376" customFormat="1" x14ac:dyDescent="0.25">
      <c r="A126" s="376" t="str">
        <f>+B126&amp;"-"&amp;C126&amp;"-"&amp;D126&amp;"-"&amp;E126&amp;"-"&amp;F126&amp;"-"&amp;G126&amp;"-"&amp;AV126</f>
        <v>A-2-0-4-41-5-10</v>
      </c>
      <c r="B126" s="377" t="str">
        <f t="shared" si="18"/>
        <v>A</v>
      </c>
      <c r="C126" s="377" t="str">
        <f t="shared" si="19"/>
        <v>2</v>
      </c>
      <c r="D126" s="377" t="str">
        <f t="shared" si="20"/>
        <v>0</v>
      </c>
      <c r="E126" s="377" t="str">
        <f t="shared" si="21"/>
        <v>4</v>
      </c>
      <c r="F126" s="377" t="str">
        <f t="shared" si="15"/>
        <v>41</v>
      </c>
      <c r="G126" s="377" t="str">
        <f t="shared" si="16"/>
        <v>5</v>
      </c>
      <c r="H126" s="377"/>
      <c r="I126" s="377"/>
      <c r="J126" s="377"/>
      <c r="K126" s="377"/>
      <c r="M126" s="390"/>
      <c r="N126" s="1232" t="s">
        <v>34</v>
      </c>
      <c r="O126" s="1233"/>
      <c r="P126" s="1232" t="s">
        <v>314</v>
      </c>
      <c r="Q126" s="1233"/>
      <c r="R126" s="1232" t="s">
        <v>312</v>
      </c>
      <c r="S126" s="1233"/>
      <c r="T126" s="1232" t="s">
        <v>315</v>
      </c>
      <c r="U126" s="1233"/>
      <c r="V126" s="1232" t="s">
        <v>341</v>
      </c>
      <c r="W126" s="1233"/>
      <c r="X126" s="1233"/>
      <c r="Y126" s="1232" t="s">
        <v>316</v>
      </c>
      <c r="Z126" s="1233"/>
      <c r="AA126" s="1233"/>
      <c r="AB126" s="1232"/>
      <c r="AC126" s="1233"/>
      <c r="AD126" s="1232"/>
      <c r="AE126" s="1233"/>
      <c r="AF126" s="1235" t="s">
        <v>111</v>
      </c>
      <c r="AG126" s="1233"/>
      <c r="AH126" s="1233"/>
      <c r="AI126" s="1233"/>
      <c r="AJ126" s="1233"/>
      <c r="AK126" s="1233"/>
      <c r="AL126" s="1233"/>
      <c r="AM126" s="1233"/>
      <c r="AN126" s="1232" t="s">
        <v>305</v>
      </c>
      <c r="AO126" s="1233"/>
      <c r="AP126" s="1233"/>
      <c r="AQ126" s="1233"/>
      <c r="AR126" s="1233"/>
      <c r="AS126" s="1232" t="s">
        <v>306</v>
      </c>
      <c r="AT126" s="1233"/>
      <c r="AU126" s="1233"/>
      <c r="AV126" s="378" t="s">
        <v>85</v>
      </c>
      <c r="AW126" s="1234" t="s">
        <v>307</v>
      </c>
      <c r="AX126" s="1233"/>
      <c r="AY126" s="1233"/>
      <c r="AZ126" s="1233"/>
      <c r="BA126" s="1233"/>
      <c r="BB126" s="1233"/>
      <c r="BC126" s="379">
        <v>5000000</v>
      </c>
      <c r="BD126" s="380">
        <v>0</v>
      </c>
      <c r="BE126" s="380">
        <v>1384538</v>
      </c>
      <c r="BF126" s="380">
        <v>0</v>
      </c>
      <c r="BG126" s="379">
        <v>0</v>
      </c>
      <c r="BH126" s="379">
        <v>0</v>
      </c>
      <c r="BI126" s="379">
        <v>0</v>
      </c>
      <c r="BJ126" s="379">
        <v>0</v>
      </c>
      <c r="BK126" s="379">
        <v>0</v>
      </c>
      <c r="BL126" s="380">
        <v>0</v>
      </c>
      <c r="BM126" s="379">
        <v>0</v>
      </c>
      <c r="BN126" s="380">
        <v>0</v>
      </c>
      <c r="BO126" s="379">
        <v>0</v>
      </c>
    </row>
    <row r="127" spans="1:67" s="376" customFormat="1" x14ac:dyDescent="0.25">
      <c r="A127" s="376" t="str">
        <f>+B127&amp;"-"&amp;C127&amp;"-"&amp;D127&amp;"-"&amp;E127&amp;"-"&amp;F127&amp;"-"&amp;G127&amp;"-"&amp;AV127</f>
        <v>A-2-0-4-41-13-10</v>
      </c>
      <c r="B127" s="377" t="str">
        <f t="shared" si="18"/>
        <v>A</v>
      </c>
      <c r="C127" s="377" t="str">
        <f t="shared" si="19"/>
        <v>2</v>
      </c>
      <c r="D127" s="377" t="str">
        <f t="shared" si="20"/>
        <v>0</v>
      </c>
      <c r="E127" s="377" t="str">
        <f t="shared" si="21"/>
        <v>4</v>
      </c>
      <c r="F127" s="377" t="str">
        <f t="shared" si="15"/>
        <v>41</v>
      </c>
      <c r="G127" s="377" t="str">
        <f t="shared" si="16"/>
        <v>13</v>
      </c>
      <c r="H127" s="377"/>
      <c r="I127" s="377"/>
      <c r="J127" s="377"/>
      <c r="K127" s="377"/>
      <c r="M127" s="390"/>
      <c r="N127" s="1232" t="s">
        <v>34</v>
      </c>
      <c r="O127" s="1233"/>
      <c r="P127" s="1232" t="s">
        <v>314</v>
      </c>
      <c r="Q127" s="1233"/>
      <c r="R127" s="1232" t="s">
        <v>312</v>
      </c>
      <c r="S127" s="1233"/>
      <c r="T127" s="1232" t="s">
        <v>315</v>
      </c>
      <c r="U127" s="1233"/>
      <c r="V127" s="1232" t="s">
        <v>341</v>
      </c>
      <c r="W127" s="1233"/>
      <c r="X127" s="1233"/>
      <c r="Y127" s="1232" t="s">
        <v>335</v>
      </c>
      <c r="Z127" s="1233"/>
      <c r="AA127" s="1233"/>
      <c r="AB127" s="1232"/>
      <c r="AC127" s="1233"/>
      <c r="AD127" s="1232"/>
      <c r="AE127" s="1233"/>
      <c r="AF127" s="1235" t="s">
        <v>109</v>
      </c>
      <c r="AG127" s="1233"/>
      <c r="AH127" s="1233"/>
      <c r="AI127" s="1233"/>
      <c r="AJ127" s="1233"/>
      <c r="AK127" s="1233"/>
      <c r="AL127" s="1233"/>
      <c r="AM127" s="1233"/>
      <c r="AN127" s="1232" t="s">
        <v>305</v>
      </c>
      <c r="AO127" s="1233"/>
      <c r="AP127" s="1233"/>
      <c r="AQ127" s="1233"/>
      <c r="AR127" s="1233"/>
      <c r="AS127" s="1232" t="s">
        <v>306</v>
      </c>
      <c r="AT127" s="1233"/>
      <c r="AU127" s="1233"/>
      <c r="AV127" s="378" t="s">
        <v>85</v>
      </c>
      <c r="AW127" s="1234" t="s">
        <v>307</v>
      </c>
      <c r="AX127" s="1233"/>
      <c r="AY127" s="1233"/>
      <c r="AZ127" s="1233"/>
      <c r="BA127" s="1233"/>
      <c r="BB127" s="1233"/>
      <c r="BC127" s="379">
        <v>15000000</v>
      </c>
      <c r="BD127" s="380">
        <v>0</v>
      </c>
      <c r="BE127" s="380">
        <v>0</v>
      </c>
      <c r="BF127" s="380">
        <v>0</v>
      </c>
      <c r="BG127" s="379">
        <v>0</v>
      </c>
      <c r="BH127" s="379">
        <v>0</v>
      </c>
      <c r="BI127" s="379">
        <v>0</v>
      </c>
      <c r="BJ127" s="379">
        <v>0</v>
      </c>
      <c r="BK127" s="379">
        <v>0</v>
      </c>
      <c r="BL127" s="380">
        <v>0</v>
      </c>
      <c r="BM127" s="379">
        <v>0</v>
      </c>
      <c r="BN127" s="380">
        <v>0</v>
      </c>
      <c r="BO127" s="379">
        <v>0</v>
      </c>
    </row>
    <row r="128" spans="1:67" ht="15.6" customHeight="1" x14ac:dyDescent="0.25">
      <c r="N128" s="1089" t="s">
        <v>34</v>
      </c>
      <c r="O128" s="1120"/>
      <c r="P128" s="1089" t="s">
        <v>321</v>
      </c>
      <c r="Q128" s="1120"/>
      <c r="R128" s="1089"/>
      <c r="S128" s="1120"/>
      <c r="T128" s="1089"/>
      <c r="U128" s="1120"/>
      <c r="V128" s="1089"/>
      <c r="W128" s="1120"/>
      <c r="X128" s="1120"/>
      <c r="Y128" s="1089"/>
      <c r="Z128" s="1120"/>
      <c r="AA128" s="1120"/>
      <c r="AB128" s="1089"/>
      <c r="AC128" s="1120"/>
      <c r="AD128" s="1089"/>
      <c r="AE128" s="1120"/>
      <c r="AF128" s="1096" t="s">
        <v>26</v>
      </c>
      <c r="AG128" s="1120"/>
      <c r="AH128" s="1120"/>
      <c r="AI128" s="1120"/>
      <c r="AJ128" s="1120"/>
      <c r="AK128" s="1120"/>
      <c r="AL128" s="1120"/>
      <c r="AM128" s="1120"/>
      <c r="AN128" s="1089" t="s">
        <v>305</v>
      </c>
      <c r="AO128" s="1120"/>
      <c r="AP128" s="1120"/>
      <c r="AQ128" s="1120"/>
      <c r="AR128" s="1120"/>
      <c r="AS128" s="1089" t="s">
        <v>306</v>
      </c>
      <c r="AT128" s="1120"/>
      <c r="AU128" s="1120"/>
      <c r="AV128" s="360" t="s">
        <v>85</v>
      </c>
      <c r="AW128" s="1090" t="s">
        <v>307</v>
      </c>
      <c r="AX128" s="1120"/>
      <c r="AY128" s="1120"/>
      <c r="AZ128" s="1120"/>
      <c r="BA128" s="1120"/>
      <c r="BB128" s="1120"/>
      <c r="BC128" s="361">
        <v>203324200000</v>
      </c>
      <c r="BD128" s="361">
        <v>23500000</v>
      </c>
      <c r="BE128" s="361">
        <v>672700000</v>
      </c>
      <c r="BF128" s="361">
        <v>-420000000</v>
      </c>
      <c r="BG128" s="361">
        <v>4698867212</v>
      </c>
      <c r="BH128" s="361">
        <v>-4675367212</v>
      </c>
      <c r="BI128" s="361">
        <v>15277325176</v>
      </c>
      <c r="BJ128" s="361">
        <v>-10578457964</v>
      </c>
      <c r="BK128" s="361">
        <v>15268569679</v>
      </c>
      <c r="BL128" s="361">
        <v>8755497</v>
      </c>
      <c r="BM128" s="361">
        <v>15268569679</v>
      </c>
      <c r="BN128" s="362">
        <v>0</v>
      </c>
      <c r="BO128" s="361">
        <v>2512080</v>
      </c>
    </row>
    <row r="129" spans="1:67" x14ac:dyDescent="0.25">
      <c r="N129" s="1089" t="s">
        <v>34</v>
      </c>
      <c r="O129" s="1120"/>
      <c r="P129" s="1089" t="s">
        <v>321</v>
      </c>
      <c r="Q129" s="1120"/>
      <c r="R129" s="1089"/>
      <c r="S129" s="1120"/>
      <c r="T129" s="1089"/>
      <c r="U129" s="1120"/>
      <c r="V129" s="1089"/>
      <c r="W129" s="1120"/>
      <c r="X129" s="1120"/>
      <c r="Y129" s="1089"/>
      <c r="Z129" s="1120"/>
      <c r="AA129" s="1120"/>
      <c r="AB129" s="1089"/>
      <c r="AC129" s="1120"/>
      <c r="AD129" s="1089"/>
      <c r="AE129" s="1120"/>
      <c r="AF129" s="1096" t="s">
        <v>26</v>
      </c>
      <c r="AG129" s="1120"/>
      <c r="AH129" s="1120"/>
      <c r="AI129" s="1120"/>
      <c r="AJ129" s="1120"/>
      <c r="AK129" s="1120"/>
      <c r="AL129" s="1120"/>
      <c r="AM129" s="1120"/>
      <c r="AN129" s="1089" t="s">
        <v>305</v>
      </c>
      <c r="AO129" s="1120"/>
      <c r="AP129" s="1120"/>
      <c r="AQ129" s="1120"/>
      <c r="AR129" s="1120"/>
      <c r="AS129" s="1089" t="s">
        <v>308</v>
      </c>
      <c r="AT129" s="1120"/>
      <c r="AU129" s="1120"/>
      <c r="AV129" s="360" t="s">
        <v>100</v>
      </c>
      <c r="AW129" s="1090" t="s">
        <v>309</v>
      </c>
      <c r="AX129" s="1120"/>
      <c r="AY129" s="1120"/>
      <c r="AZ129" s="1120"/>
      <c r="BA129" s="1120"/>
      <c r="BB129" s="1120"/>
      <c r="BC129" s="361">
        <v>519000000</v>
      </c>
      <c r="BD129" s="362">
        <v>0</v>
      </c>
      <c r="BE129" s="361">
        <v>519000000</v>
      </c>
      <c r="BF129" s="362">
        <v>0</v>
      </c>
      <c r="BG129" s="362">
        <v>0</v>
      </c>
      <c r="BH129" s="362">
        <v>0</v>
      </c>
      <c r="BI129" s="362">
        <v>0</v>
      </c>
      <c r="BJ129" s="362">
        <v>0</v>
      </c>
      <c r="BK129" s="362">
        <v>0</v>
      </c>
      <c r="BL129" s="362">
        <v>0</v>
      </c>
      <c r="BM129" s="362">
        <v>0</v>
      </c>
      <c r="BN129" s="362">
        <v>0</v>
      </c>
      <c r="BO129" s="362">
        <v>0</v>
      </c>
    </row>
    <row r="130" spans="1:67" ht="14.45" customHeight="1" x14ac:dyDescent="0.25">
      <c r="N130" s="1089" t="s">
        <v>34</v>
      </c>
      <c r="O130" s="1120"/>
      <c r="P130" s="1089" t="s">
        <v>321</v>
      </c>
      <c r="Q130" s="1120"/>
      <c r="R130" s="1089"/>
      <c r="S130" s="1120"/>
      <c r="T130" s="1089"/>
      <c r="U130" s="1120"/>
      <c r="V130" s="1089"/>
      <c r="W130" s="1120"/>
      <c r="X130" s="1120"/>
      <c r="Y130" s="1089"/>
      <c r="Z130" s="1120"/>
      <c r="AA130" s="1120"/>
      <c r="AB130" s="1089"/>
      <c r="AC130" s="1120"/>
      <c r="AD130" s="1089"/>
      <c r="AE130" s="1120"/>
      <c r="AF130" s="1096" t="s">
        <v>26</v>
      </c>
      <c r="AG130" s="1120"/>
      <c r="AH130" s="1120"/>
      <c r="AI130" s="1120"/>
      <c r="AJ130" s="1120"/>
      <c r="AK130" s="1120"/>
      <c r="AL130" s="1120"/>
      <c r="AM130" s="1120"/>
      <c r="AN130" s="1089" t="s">
        <v>305</v>
      </c>
      <c r="AO130" s="1120"/>
      <c r="AP130" s="1120"/>
      <c r="AQ130" s="1120"/>
      <c r="AR130" s="1120"/>
      <c r="AS130" s="1089" t="s">
        <v>308</v>
      </c>
      <c r="AT130" s="1120"/>
      <c r="AU130" s="1120"/>
      <c r="AV130" s="360" t="s">
        <v>43</v>
      </c>
      <c r="AW130" s="1090" t="s">
        <v>310</v>
      </c>
      <c r="AX130" s="1120"/>
      <c r="AY130" s="1120"/>
      <c r="AZ130" s="1120"/>
      <c r="BA130" s="1120"/>
      <c r="BB130" s="1120"/>
      <c r="BC130" s="361">
        <v>66513900000</v>
      </c>
      <c r="BD130" s="361">
        <v>1564844945</v>
      </c>
      <c r="BE130" s="361">
        <v>46452914074</v>
      </c>
      <c r="BF130" s="362">
        <v>0</v>
      </c>
      <c r="BG130" s="361">
        <v>573471557</v>
      </c>
      <c r="BH130" s="361">
        <v>991373388</v>
      </c>
      <c r="BI130" s="361">
        <v>154925237</v>
      </c>
      <c r="BJ130" s="361">
        <v>418546320</v>
      </c>
      <c r="BK130" s="361">
        <v>262094813</v>
      </c>
      <c r="BL130" s="361">
        <v>-107169576</v>
      </c>
      <c r="BM130" s="361">
        <v>262094813</v>
      </c>
      <c r="BN130" s="362">
        <v>0</v>
      </c>
      <c r="BO130" s="362">
        <v>0</v>
      </c>
    </row>
    <row r="131" spans="1:67" x14ac:dyDescent="0.25">
      <c r="N131" s="1089" t="s">
        <v>34</v>
      </c>
      <c r="O131" s="1120"/>
      <c r="P131" s="1089" t="s">
        <v>321</v>
      </c>
      <c r="Q131" s="1120"/>
      <c r="R131" s="1089" t="s">
        <v>314</v>
      </c>
      <c r="S131" s="1120"/>
      <c r="T131" s="1089"/>
      <c r="U131" s="1120"/>
      <c r="V131" s="1089"/>
      <c r="W131" s="1120"/>
      <c r="X131" s="1120"/>
      <c r="Y131" s="1089"/>
      <c r="Z131" s="1120"/>
      <c r="AA131" s="1120"/>
      <c r="AB131" s="1089"/>
      <c r="AC131" s="1120"/>
      <c r="AD131" s="1089"/>
      <c r="AE131" s="1120"/>
      <c r="AF131" s="1096" t="s">
        <v>342</v>
      </c>
      <c r="AG131" s="1120"/>
      <c r="AH131" s="1120"/>
      <c r="AI131" s="1120"/>
      <c r="AJ131" s="1120"/>
      <c r="AK131" s="1120"/>
      <c r="AL131" s="1120"/>
      <c r="AM131" s="1120"/>
      <c r="AN131" s="1089" t="s">
        <v>305</v>
      </c>
      <c r="AO131" s="1120"/>
      <c r="AP131" s="1120"/>
      <c r="AQ131" s="1120"/>
      <c r="AR131" s="1120"/>
      <c r="AS131" s="1089" t="s">
        <v>308</v>
      </c>
      <c r="AT131" s="1120"/>
      <c r="AU131" s="1120"/>
      <c r="AV131" s="360" t="s">
        <v>100</v>
      </c>
      <c r="AW131" s="1090" t="s">
        <v>309</v>
      </c>
      <c r="AX131" s="1120"/>
      <c r="AY131" s="1120"/>
      <c r="AZ131" s="1120"/>
      <c r="BA131" s="1120"/>
      <c r="BB131" s="1120"/>
      <c r="BC131" s="361">
        <v>519000000</v>
      </c>
      <c r="BD131" s="362">
        <v>0</v>
      </c>
      <c r="BE131" s="361">
        <v>519000000</v>
      </c>
      <c r="BF131" s="362">
        <v>0</v>
      </c>
      <c r="BG131" s="362">
        <v>0</v>
      </c>
      <c r="BH131" s="362">
        <v>0</v>
      </c>
      <c r="BI131" s="362">
        <v>0</v>
      </c>
      <c r="BJ131" s="362">
        <v>0</v>
      </c>
      <c r="BK131" s="362">
        <v>0</v>
      </c>
      <c r="BL131" s="362">
        <v>0</v>
      </c>
      <c r="BM131" s="362">
        <v>0</v>
      </c>
      <c r="BN131" s="362">
        <v>0</v>
      </c>
      <c r="BO131" s="362">
        <v>0</v>
      </c>
    </row>
    <row r="132" spans="1:67" x14ac:dyDescent="0.25">
      <c r="N132" s="1089" t="s">
        <v>34</v>
      </c>
      <c r="O132" s="1120"/>
      <c r="P132" s="1089" t="s">
        <v>321</v>
      </c>
      <c r="Q132" s="1120"/>
      <c r="R132" s="1089" t="s">
        <v>314</v>
      </c>
      <c r="S132" s="1120"/>
      <c r="T132" s="1089" t="s">
        <v>311</v>
      </c>
      <c r="U132" s="1120"/>
      <c r="V132" s="1089"/>
      <c r="W132" s="1120"/>
      <c r="X132" s="1120"/>
      <c r="Y132" s="1089"/>
      <c r="Z132" s="1120"/>
      <c r="AA132" s="1120"/>
      <c r="AB132" s="1089"/>
      <c r="AC132" s="1120"/>
      <c r="AD132" s="1089"/>
      <c r="AE132" s="1120"/>
      <c r="AF132" s="1096" t="s">
        <v>343</v>
      </c>
      <c r="AG132" s="1120"/>
      <c r="AH132" s="1120"/>
      <c r="AI132" s="1120"/>
      <c r="AJ132" s="1120"/>
      <c r="AK132" s="1120"/>
      <c r="AL132" s="1120"/>
      <c r="AM132" s="1120"/>
      <c r="AN132" s="1089" t="s">
        <v>305</v>
      </c>
      <c r="AO132" s="1120"/>
      <c r="AP132" s="1120"/>
      <c r="AQ132" s="1120"/>
      <c r="AR132" s="1120"/>
      <c r="AS132" s="1089" t="s">
        <v>308</v>
      </c>
      <c r="AT132" s="1120"/>
      <c r="AU132" s="1120"/>
      <c r="AV132" s="360" t="s">
        <v>100</v>
      </c>
      <c r="AW132" s="1090" t="s">
        <v>309</v>
      </c>
      <c r="AX132" s="1120"/>
      <c r="AY132" s="1120"/>
      <c r="AZ132" s="1120"/>
      <c r="BA132" s="1120"/>
      <c r="BB132" s="1120"/>
      <c r="BC132" s="361">
        <v>519000000</v>
      </c>
      <c r="BD132" s="362">
        <v>0</v>
      </c>
      <c r="BE132" s="361">
        <v>519000000</v>
      </c>
      <c r="BF132" s="362">
        <v>0</v>
      </c>
      <c r="BG132" s="362">
        <v>0</v>
      </c>
      <c r="BH132" s="362">
        <v>0</v>
      </c>
      <c r="BI132" s="362">
        <v>0</v>
      </c>
      <c r="BJ132" s="362">
        <v>0</v>
      </c>
      <c r="BK132" s="362">
        <v>0</v>
      </c>
      <c r="BL132" s="362">
        <v>0</v>
      </c>
      <c r="BM132" s="362">
        <v>0</v>
      </c>
      <c r="BN132" s="362">
        <v>0</v>
      </c>
      <c r="BO132" s="362">
        <v>0</v>
      </c>
    </row>
    <row r="133" spans="1:67" s="376" customFormat="1" x14ac:dyDescent="0.25">
      <c r="A133" s="376" t="str">
        <f>+B133&amp;"-"&amp;C133&amp;"-"&amp;D133&amp;"-"&amp;E133&amp;"-"&amp;F133&amp;"-"&amp;G133&amp;"-"&amp;AV133</f>
        <v>A-3-2-1-1-0-11</v>
      </c>
      <c r="B133" s="377" t="str">
        <f t="shared" si="18"/>
        <v>A</v>
      </c>
      <c r="C133" s="377" t="str">
        <f t="shared" si="19"/>
        <v>3</v>
      </c>
      <c r="D133" s="377" t="str">
        <f t="shared" si="20"/>
        <v>2</v>
      </c>
      <c r="E133" s="377" t="str">
        <f t="shared" si="21"/>
        <v>1</v>
      </c>
      <c r="F133" s="377" t="str">
        <f t="shared" si="15"/>
        <v>1</v>
      </c>
      <c r="G133" s="377">
        <f t="shared" si="16"/>
        <v>0</v>
      </c>
      <c r="H133" s="377"/>
      <c r="I133" s="377"/>
      <c r="J133" s="377"/>
      <c r="K133" s="377"/>
      <c r="M133" s="390"/>
      <c r="N133" s="1232" t="s">
        <v>34</v>
      </c>
      <c r="O133" s="1233"/>
      <c r="P133" s="1232" t="s">
        <v>321</v>
      </c>
      <c r="Q133" s="1233"/>
      <c r="R133" s="1232" t="s">
        <v>314</v>
      </c>
      <c r="S133" s="1233"/>
      <c r="T133" s="1232" t="s">
        <v>311</v>
      </c>
      <c r="U133" s="1233"/>
      <c r="V133" s="1232" t="s">
        <v>311</v>
      </c>
      <c r="W133" s="1233"/>
      <c r="X133" s="1233"/>
      <c r="Y133" s="1232"/>
      <c r="Z133" s="1233"/>
      <c r="AA133" s="1233"/>
      <c r="AB133" s="1232"/>
      <c r="AC133" s="1233"/>
      <c r="AD133" s="1232"/>
      <c r="AE133" s="1233"/>
      <c r="AF133" s="1235" t="s">
        <v>112</v>
      </c>
      <c r="AG133" s="1233"/>
      <c r="AH133" s="1233"/>
      <c r="AI133" s="1233"/>
      <c r="AJ133" s="1233"/>
      <c r="AK133" s="1233"/>
      <c r="AL133" s="1233"/>
      <c r="AM133" s="1233"/>
      <c r="AN133" s="1232" t="s">
        <v>305</v>
      </c>
      <c r="AO133" s="1233"/>
      <c r="AP133" s="1233"/>
      <c r="AQ133" s="1233"/>
      <c r="AR133" s="1233"/>
      <c r="AS133" s="1232" t="s">
        <v>308</v>
      </c>
      <c r="AT133" s="1233"/>
      <c r="AU133" s="1233"/>
      <c r="AV133" s="378" t="s">
        <v>100</v>
      </c>
      <c r="AW133" s="1234" t="s">
        <v>309</v>
      </c>
      <c r="AX133" s="1233"/>
      <c r="AY133" s="1233"/>
      <c r="AZ133" s="1233"/>
      <c r="BA133" s="1233"/>
      <c r="BB133" s="1233"/>
      <c r="BC133" s="379">
        <v>519000000</v>
      </c>
      <c r="BD133" s="380">
        <v>0</v>
      </c>
      <c r="BE133" s="380">
        <v>519000000</v>
      </c>
      <c r="BF133" s="380">
        <v>0</v>
      </c>
      <c r="BG133" s="379">
        <v>0</v>
      </c>
      <c r="BH133" s="379">
        <v>0</v>
      </c>
      <c r="BI133" s="379">
        <v>0</v>
      </c>
      <c r="BJ133" s="379">
        <v>0</v>
      </c>
      <c r="BK133" s="379">
        <v>0</v>
      </c>
      <c r="BL133" s="380">
        <v>0</v>
      </c>
      <c r="BM133" s="379">
        <v>0</v>
      </c>
      <c r="BN133" s="380">
        <v>0</v>
      </c>
      <c r="BO133" s="379">
        <v>0</v>
      </c>
    </row>
    <row r="134" spans="1:67" ht="14.45" customHeight="1" x14ac:dyDescent="0.25">
      <c r="N134" s="1089" t="s">
        <v>34</v>
      </c>
      <c r="O134" s="1120"/>
      <c r="P134" s="1089" t="s">
        <v>321</v>
      </c>
      <c r="Q134" s="1120"/>
      <c r="R134" s="1089" t="s">
        <v>316</v>
      </c>
      <c r="S134" s="1120"/>
      <c r="T134" s="1089"/>
      <c r="U134" s="1120"/>
      <c r="V134" s="1089"/>
      <c r="W134" s="1120"/>
      <c r="X134" s="1120"/>
      <c r="Y134" s="1089"/>
      <c r="Z134" s="1120"/>
      <c r="AA134" s="1120"/>
      <c r="AB134" s="1089"/>
      <c r="AC134" s="1120"/>
      <c r="AD134" s="1089"/>
      <c r="AE134" s="1120"/>
      <c r="AF134" s="1096" t="s">
        <v>344</v>
      </c>
      <c r="AG134" s="1120"/>
      <c r="AH134" s="1120"/>
      <c r="AI134" s="1120"/>
      <c r="AJ134" s="1120"/>
      <c r="AK134" s="1120"/>
      <c r="AL134" s="1120"/>
      <c r="AM134" s="1120"/>
      <c r="AN134" s="1089" t="s">
        <v>305</v>
      </c>
      <c r="AO134" s="1120"/>
      <c r="AP134" s="1120"/>
      <c r="AQ134" s="1120"/>
      <c r="AR134" s="1120"/>
      <c r="AS134" s="1089" t="s">
        <v>306</v>
      </c>
      <c r="AT134" s="1120"/>
      <c r="AU134" s="1120"/>
      <c r="AV134" s="360" t="s">
        <v>85</v>
      </c>
      <c r="AW134" s="1090" t="s">
        <v>307</v>
      </c>
      <c r="AX134" s="1120"/>
      <c r="AY134" s="1120"/>
      <c r="AZ134" s="1120"/>
      <c r="BA134" s="1120"/>
      <c r="BB134" s="1120"/>
      <c r="BC134" s="361">
        <v>606200000</v>
      </c>
      <c r="BD134" s="362">
        <v>0</v>
      </c>
      <c r="BE134" s="361">
        <v>186200000</v>
      </c>
      <c r="BF134" s="361">
        <v>-420000000</v>
      </c>
      <c r="BG134" s="362">
        <v>0</v>
      </c>
      <c r="BH134" s="362">
        <v>0</v>
      </c>
      <c r="BI134" s="362">
        <v>0</v>
      </c>
      <c r="BJ134" s="362">
        <v>0</v>
      </c>
      <c r="BK134" s="362">
        <v>0</v>
      </c>
      <c r="BL134" s="362">
        <v>0</v>
      </c>
      <c r="BM134" s="362">
        <v>0</v>
      </c>
      <c r="BN134" s="362">
        <v>0</v>
      </c>
      <c r="BO134" s="362">
        <v>0</v>
      </c>
    </row>
    <row r="135" spans="1:67" ht="14.45" customHeight="1" x14ac:dyDescent="0.25">
      <c r="N135" s="1089" t="s">
        <v>34</v>
      </c>
      <c r="O135" s="1120"/>
      <c r="P135" s="1089" t="s">
        <v>321</v>
      </c>
      <c r="Q135" s="1120"/>
      <c r="R135" s="1089" t="s">
        <v>316</v>
      </c>
      <c r="S135" s="1120"/>
      <c r="T135" s="1089" t="s">
        <v>321</v>
      </c>
      <c r="U135" s="1120"/>
      <c r="V135" s="1089"/>
      <c r="W135" s="1120"/>
      <c r="X135" s="1120"/>
      <c r="Y135" s="1089"/>
      <c r="Z135" s="1120"/>
      <c r="AA135" s="1120"/>
      <c r="AB135" s="1089"/>
      <c r="AC135" s="1120"/>
      <c r="AD135" s="1089"/>
      <c r="AE135" s="1120"/>
      <c r="AF135" s="1096" t="s">
        <v>345</v>
      </c>
      <c r="AG135" s="1120"/>
      <c r="AH135" s="1120"/>
      <c r="AI135" s="1120"/>
      <c r="AJ135" s="1120"/>
      <c r="AK135" s="1120"/>
      <c r="AL135" s="1120"/>
      <c r="AM135" s="1120"/>
      <c r="AN135" s="1089" t="s">
        <v>305</v>
      </c>
      <c r="AO135" s="1120"/>
      <c r="AP135" s="1120"/>
      <c r="AQ135" s="1120"/>
      <c r="AR135" s="1120"/>
      <c r="AS135" s="1089" t="s">
        <v>306</v>
      </c>
      <c r="AT135" s="1120"/>
      <c r="AU135" s="1120"/>
      <c r="AV135" s="360" t="s">
        <v>85</v>
      </c>
      <c r="AW135" s="1090" t="s">
        <v>307</v>
      </c>
      <c r="AX135" s="1120"/>
      <c r="AY135" s="1120"/>
      <c r="AZ135" s="1120"/>
      <c r="BA135" s="1120"/>
      <c r="BB135" s="1120"/>
      <c r="BC135" s="361">
        <v>606200000</v>
      </c>
      <c r="BD135" s="362">
        <v>0</v>
      </c>
      <c r="BE135" s="361">
        <v>186200000</v>
      </c>
      <c r="BF135" s="361">
        <v>-420000000</v>
      </c>
      <c r="BG135" s="362">
        <v>0</v>
      </c>
      <c r="BH135" s="362">
        <v>0</v>
      </c>
      <c r="BI135" s="362">
        <v>0</v>
      </c>
      <c r="BJ135" s="362">
        <v>0</v>
      </c>
      <c r="BK135" s="362">
        <v>0</v>
      </c>
      <c r="BL135" s="362">
        <v>0</v>
      </c>
      <c r="BM135" s="362">
        <v>0</v>
      </c>
      <c r="BN135" s="362">
        <v>0</v>
      </c>
      <c r="BO135" s="362">
        <v>0</v>
      </c>
    </row>
    <row r="136" spans="1:67" s="376" customFormat="1" x14ac:dyDescent="0.25">
      <c r="A136" s="376" t="str">
        <f>+B136&amp;"-"&amp;C136&amp;"-"&amp;D136&amp;"-"&amp;E136&amp;"-"&amp;F136&amp;"-"&amp;G136&amp;"-"&amp;AV136</f>
        <v>A-3-5-3-44-0-10</v>
      </c>
      <c r="B136" s="377" t="str">
        <f t="shared" si="18"/>
        <v>A</v>
      </c>
      <c r="C136" s="377" t="str">
        <f t="shared" si="19"/>
        <v>3</v>
      </c>
      <c r="D136" s="377" t="str">
        <f t="shared" si="20"/>
        <v>5</v>
      </c>
      <c r="E136" s="377" t="str">
        <f t="shared" si="21"/>
        <v>3</v>
      </c>
      <c r="F136" s="377" t="str">
        <f t="shared" si="15"/>
        <v>44</v>
      </c>
      <c r="G136" s="377">
        <f t="shared" si="16"/>
        <v>0</v>
      </c>
      <c r="H136" s="377"/>
      <c r="I136" s="377"/>
      <c r="J136" s="377"/>
      <c r="K136" s="377"/>
      <c r="M136" s="390"/>
      <c r="N136" s="1232" t="s">
        <v>34</v>
      </c>
      <c r="O136" s="1233"/>
      <c r="P136" s="1232" t="s">
        <v>321</v>
      </c>
      <c r="Q136" s="1233"/>
      <c r="R136" s="1232" t="s">
        <v>316</v>
      </c>
      <c r="S136" s="1233"/>
      <c r="T136" s="1232" t="s">
        <v>321</v>
      </c>
      <c r="U136" s="1233"/>
      <c r="V136" s="1232" t="s">
        <v>346</v>
      </c>
      <c r="W136" s="1233"/>
      <c r="X136" s="1233"/>
      <c r="Y136" s="1232"/>
      <c r="Z136" s="1233"/>
      <c r="AA136" s="1233"/>
      <c r="AB136" s="1232"/>
      <c r="AC136" s="1233"/>
      <c r="AD136" s="1232"/>
      <c r="AE136" s="1233"/>
      <c r="AF136" s="1235" t="s">
        <v>113</v>
      </c>
      <c r="AG136" s="1233"/>
      <c r="AH136" s="1233"/>
      <c r="AI136" s="1233"/>
      <c r="AJ136" s="1233"/>
      <c r="AK136" s="1233"/>
      <c r="AL136" s="1233"/>
      <c r="AM136" s="1233"/>
      <c r="AN136" s="1232" t="s">
        <v>305</v>
      </c>
      <c r="AO136" s="1233"/>
      <c r="AP136" s="1233"/>
      <c r="AQ136" s="1233"/>
      <c r="AR136" s="1233"/>
      <c r="AS136" s="1232" t="s">
        <v>306</v>
      </c>
      <c r="AT136" s="1233"/>
      <c r="AU136" s="1233"/>
      <c r="AV136" s="378" t="s">
        <v>85</v>
      </c>
      <c r="AW136" s="1234" t="s">
        <v>307</v>
      </c>
      <c r="AX136" s="1233"/>
      <c r="AY136" s="1233"/>
      <c r="AZ136" s="1233"/>
      <c r="BA136" s="1233"/>
      <c r="BB136" s="1233"/>
      <c r="BC136" s="379">
        <v>606200000</v>
      </c>
      <c r="BD136" s="380">
        <v>0</v>
      </c>
      <c r="BE136" s="380">
        <v>186200000</v>
      </c>
      <c r="BF136" s="380">
        <v>-420000000</v>
      </c>
      <c r="BG136" s="379">
        <v>0</v>
      </c>
      <c r="BH136" s="379">
        <v>0</v>
      </c>
      <c r="BI136" s="379">
        <v>0</v>
      </c>
      <c r="BJ136" s="379">
        <v>0</v>
      </c>
      <c r="BK136" s="379">
        <v>0</v>
      </c>
      <c r="BL136" s="380">
        <v>0</v>
      </c>
      <c r="BM136" s="379">
        <v>0</v>
      </c>
      <c r="BN136" s="380">
        <v>0</v>
      </c>
      <c r="BO136" s="379">
        <v>0</v>
      </c>
    </row>
    <row r="137" spans="1:67" x14ac:dyDescent="0.25">
      <c r="N137" s="1089" t="s">
        <v>34</v>
      </c>
      <c r="O137" s="1120"/>
      <c r="P137" s="1089" t="s">
        <v>321</v>
      </c>
      <c r="Q137" s="1120"/>
      <c r="R137" s="1089" t="s">
        <v>324</v>
      </c>
      <c r="S137" s="1120"/>
      <c r="T137" s="1089"/>
      <c r="U137" s="1120"/>
      <c r="V137" s="1089"/>
      <c r="W137" s="1120"/>
      <c r="X137" s="1120"/>
      <c r="Y137" s="1089"/>
      <c r="Z137" s="1120"/>
      <c r="AA137" s="1120"/>
      <c r="AB137" s="1089"/>
      <c r="AC137" s="1120"/>
      <c r="AD137" s="1089"/>
      <c r="AE137" s="1120"/>
      <c r="AF137" s="1096" t="s">
        <v>347</v>
      </c>
      <c r="AG137" s="1120"/>
      <c r="AH137" s="1120"/>
      <c r="AI137" s="1120"/>
      <c r="AJ137" s="1120"/>
      <c r="AK137" s="1120"/>
      <c r="AL137" s="1120"/>
      <c r="AM137" s="1120"/>
      <c r="AN137" s="1089" t="s">
        <v>305</v>
      </c>
      <c r="AO137" s="1120"/>
      <c r="AP137" s="1120"/>
      <c r="AQ137" s="1120"/>
      <c r="AR137" s="1120"/>
      <c r="AS137" s="1089" t="s">
        <v>306</v>
      </c>
      <c r="AT137" s="1120"/>
      <c r="AU137" s="1120"/>
      <c r="AV137" s="360" t="s">
        <v>85</v>
      </c>
      <c r="AW137" s="1090" t="s">
        <v>307</v>
      </c>
      <c r="AX137" s="1120"/>
      <c r="AY137" s="1120"/>
      <c r="AZ137" s="1120"/>
      <c r="BA137" s="1120"/>
      <c r="BB137" s="1120"/>
      <c r="BC137" s="361">
        <v>202718000000</v>
      </c>
      <c r="BD137" s="361">
        <v>23500000</v>
      </c>
      <c r="BE137" s="361">
        <v>486500000</v>
      </c>
      <c r="BF137" s="362">
        <v>0</v>
      </c>
      <c r="BG137" s="361">
        <v>4698867212</v>
      </c>
      <c r="BH137" s="361">
        <v>-4675367212</v>
      </c>
      <c r="BI137" s="361">
        <v>15277325176</v>
      </c>
      <c r="BJ137" s="361">
        <v>-10578457964</v>
      </c>
      <c r="BK137" s="361">
        <v>15268569679</v>
      </c>
      <c r="BL137" s="361">
        <v>8755497</v>
      </c>
      <c r="BM137" s="361">
        <v>15268569679</v>
      </c>
      <c r="BN137" s="362">
        <v>0</v>
      </c>
      <c r="BO137" s="361">
        <v>2512080</v>
      </c>
    </row>
    <row r="138" spans="1:67" ht="14.45" customHeight="1" x14ac:dyDescent="0.25">
      <c r="N138" s="1089" t="s">
        <v>34</v>
      </c>
      <c r="O138" s="1120"/>
      <c r="P138" s="1089" t="s">
        <v>321</v>
      </c>
      <c r="Q138" s="1120"/>
      <c r="R138" s="1089" t="s">
        <v>324</v>
      </c>
      <c r="S138" s="1120"/>
      <c r="T138" s="1089"/>
      <c r="U138" s="1120"/>
      <c r="V138" s="1089"/>
      <c r="W138" s="1120"/>
      <c r="X138" s="1120"/>
      <c r="Y138" s="1089"/>
      <c r="Z138" s="1120"/>
      <c r="AA138" s="1120"/>
      <c r="AB138" s="1089"/>
      <c r="AC138" s="1120"/>
      <c r="AD138" s="1089"/>
      <c r="AE138" s="1120"/>
      <c r="AF138" s="1096" t="s">
        <v>347</v>
      </c>
      <c r="AG138" s="1120"/>
      <c r="AH138" s="1120"/>
      <c r="AI138" s="1120"/>
      <c r="AJ138" s="1120"/>
      <c r="AK138" s="1120"/>
      <c r="AL138" s="1120"/>
      <c r="AM138" s="1120"/>
      <c r="AN138" s="1089" t="s">
        <v>305</v>
      </c>
      <c r="AO138" s="1120"/>
      <c r="AP138" s="1120"/>
      <c r="AQ138" s="1120"/>
      <c r="AR138" s="1120"/>
      <c r="AS138" s="1089" t="s">
        <v>308</v>
      </c>
      <c r="AT138" s="1120"/>
      <c r="AU138" s="1120"/>
      <c r="AV138" s="360" t="s">
        <v>43</v>
      </c>
      <c r="AW138" s="1090" t="s">
        <v>310</v>
      </c>
      <c r="AX138" s="1120"/>
      <c r="AY138" s="1120"/>
      <c r="AZ138" s="1120"/>
      <c r="BA138" s="1120"/>
      <c r="BB138" s="1120"/>
      <c r="BC138" s="361">
        <v>66513900000</v>
      </c>
      <c r="BD138" s="361">
        <v>1564844945</v>
      </c>
      <c r="BE138" s="361">
        <v>46452914074</v>
      </c>
      <c r="BF138" s="362">
        <v>0</v>
      </c>
      <c r="BG138" s="361">
        <v>573471557</v>
      </c>
      <c r="BH138" s="361">
        <v>991373388</v>
      </c>
      <c r="BI138" s="361">
        <v>154925237</v>
      </c>
      <c r="BJ138" s="361">
        <v>418546320</v>
      </c>
      <c r="BK138" s="361">
        <v>262094813</v>
      </c>
      <c r="BL138" s="361">
        <v>-107169576</v>
      </c>
      <c r="BM138" s="361">
        <v>262094813</v>
      </c>
      <c r="BN138" s="362">
        <v>0</v>
      </c>
      <c r="BO138" s="362">
        <v>0</v>
      </c>
    </row>
    <row r="139" spans="1:67" x14ac:dyDescent="0.25">
      <c r="N139" s="1089" t="s">
        <v>34</v>
      </c>
      <c r="O139" s="1120"/>
      <c r="P139" s="1089" t="s">
        <v>321</v>
      </c>
      <c r="Q139" s="1120"/>
      <c r="R139" s="1089" t="s">
        <v>324</v>
      </c>
      <c r="S139" s="1120"/>
      <c r="T139" s="1089" t="s">
        <v>311</v>
      </c>
      <c r="U139" s="1120"/>
      <c r="V139" s="1089"/>
      <c r="W139" s="1120"/>
      <c r="X139" s="1120"/>
      <c r="Y139" s="1089"/>
      <c r="Z139" s="1120"/>
      <c r="AA139" s="1120"/>
      <c r="AB139" s="1089"/>
      <c r="AC139" s="1120"/>
      <c r="AD139" s="1089"/>
      <c r="AE139" s="1120"/>
      <c r="AF139" s="1096" t="s">
        <v>453</v>
      </c>
      <c r="AG139" s="1120"/>
      <c r="AH139" s="1120"/>
      <c r="AI139" s="1120"/>
      <c r="AJ139" s="1120"/>
      <c r="AK139" s="1120"/>
      <c r="AL139" s="1120"/>
      <c r="AM139" s="1120"/>
      <c r="AN139" s="1089" t="s">
        <v>305</v>
      </c>
      <c r="AO139" s="1120"/>
      <c r="AP139" s="1120"/>
      <c r="AQ139" s="1120"/>
      <c r="AR139" s="1120"/>
      <c r="AS139" s="1089" t="s">
        <v>306</v>
      </c>
      <c r="AT139" s="1120"/>
      <c r="AU139" s="1120"/>
      <c r="AV139" s="360" t="s">
        <v>85</v>
      </c>
      <c r="AW139" s="1090" t="s">
        <v>307</v>
      </c>
      <c r="AX139" s="1120"/>
      <c r="AY139" s="1120"/>
      <c r="AZ139" s="1120"/>
      <c r="BA139" s="1120"/>
      <c r="BB139" s="1120"/>
      <c r="BC139" s="361">
        <v>420000000</v>
      </c>
      <c r="BD139" s="362">
        <v>0</v>
      </c>
      <c r="BE139" s="361">
        <v>420000000</v>
      </c>
      <c r="BF139" s="362">
        <v>0</v>
      </c>
      <c r="BG139" s="362">
        <v>0</v>
      </c>
      <c r="BH139" s="362">
        <v>0</v>
      </c>
      <c r="BI139" s="362">
        <v>0</v>
      </c>
      <c r="BJ139" s="362">
        <v>0</v>
      </c>
      <c r="BK139" s="362">
        <v>0</v>
      </c>
      <c r="BL139" s="362">
        <v>0</v>
      </c>
      <c r="BM139" s="362">
        <v>0</v>
      </c>
      <c r="BN139" s="362">
        <v>0</v>
      </c>
      <c r="BO139" s="362">
        <v>0</v>
      </c>
    </row>
    <row r="140" spans="1:67" x14ac:dyDescent="0.25">
      <c r="N140" s="1091" t="s">
        <v>34</v>
      </c>
      <c r="O140" s="1120"/>
      <c r="P140" s="1091" t="s">
        <v>321</v>
      </c>
      <c r="Q140" s="1120"/>
      <c r="R140" s="1091" t="s">
        <v>324</v>
      </c>
      <c r="S140" s="1120"/>
      <c r="T140" s="1091" t="s">
        <v>311</v>
      </c>
      <c r="U140" s="1120"/>
      <c r="V140" s="1091" t="s">
        <v>311</v>
      </c>
      <c r="W140" s="1120"/>
      <c r="X140" s="1120"/>
      <c r="Y140" s="1091"/>
      <c r="Z140" s="1120"/>
      <c r="AA140" s="1120"/>
      <c r="AB140" s="1091"/>
      <c r="AC140" s="1120"/>
      <c r="AD140" s="1091"/>
      <c r="AE140" s="1120"/>
      <c r="AF140" s="1092" t="s">
        <v>453</v>
      </c>
      <c r="AG140" s="1120"/>
      <c r="AH140" s="1120"/>
      <c r="AI140" s="1120"/>
      <c r="AJ140" s="1120"/>
      <c r="AK140" s="1120"/>
      <c r="AL140" s="1120"/>
      <c r="AM140" s="1120"/>
      <c r="AN140" s="1091" t="s">
        <v>305</v>
      </c>
      <c r="AO140" s="1120"/>
      <c r="AP140" s="1120"/>
      <c r="AQ140" s="1120"/>
      <c r="AR140" s="1120"/>
      <c r="AS140" s="1091" t="s">
        <v>306</v>
      </c>
      <c r="AT140" s="1120"/>
      <c r="AU140" s="1120"/>
      <c r="AV140" s="363" t="s">
        <v>85</v>
      </c>
      <c r="AW140" s="1093" t="s">
        <v>307</v>
      </c>
      <c r="AX140" s="1120"/>
      <c r="AY140" s="1120"/>
      <c r="AZ140" s="1120"/>
      <c r="BA140" s="1120"/>
      <c r="BB140" s="1120"/>
      <c r="BC140" s="364">
        <v>420000000</v>
      </c>
      <c r="BD140" s="365">
        <v>0</v>
      </c>
      <c r="BE140" s="364">
        <v>420000000</v>
      </c>
      <c r="BF140" s="365">
        <v>0</v>
      </c>
      <c r="BG140" s="365">
        <v>0</v>
      </c>
      <c r="BH140" s="365">
        <v>0</v>
      </c>
      <c r="BI140" s="365">
        <v>0</v>
      </c>
      <c r="BJ140" s="365">
        <v>0</v>
      </c>
      <c r="BK140" s="365">
        <v>0</v>
      </c>
      <c r="BL140" s="365">
        <v>0</v>
      </c>
      <c r="BM140" s="365">
        <v>0</v>
      </c>
      <c r="BN140" s="365">
        <v>0</v>
      </c>
      <c r="BO140" s="365">
        <v>0</v>
      </c>
    </row>
    <row r="141" spans="1:67" s="376" customFormat="1" x14ac:dyDescent="0.25">
      <c r="A141" s="376" t="str">
        <f>+B141&amp;"-"&amp;C141&amp;"-"&amp;D141&amp;"-"&amp;E141&amp;"-"&amp;F141&amp;"-"&amp;G141&amp;"-"&amp;AV141</f>
        <v>A-3-6-1-1-2-10</v>
      </c>
      <c r="B141" s="377" t="str">
        <f t="shared" si="18"/>
        <v>A</v>
      </c>
      <c r="C141" s="377" t="str">
        <f t="shared" si="19"/>
        <v>3</v>
      </c>
      <c r="D141" s="377" t="str">
        <f t="shared" si="20"/>
        <v>6</v>
      </c>
      <c r="E141" s="377" t="str">
        <f t="shared" si="21"/>
        <v>1</v>
      </c>
      <c r="F141" s="377" t="str">
        <f t="shared" si="15"/>
        <v>1</v>
      </c>
      <c r="G141" s="377" t="str">
        <f t="shared" si="16"/>
        <v>2</v>
      </c>
      <c r="H141" s="377"/>
      <c r="I141" s="377"/>
      <c r="J141" s="377"/>
      <c r="K141" s="377"/>
      <c r="M141" s="390"/>
      <c r="N141" s="1232" t="s">
        <v>34</v>
      </c>
      <c r="O141" s="1233"/>
      <c r="P141" s="1232" t="s">
        <v>321</v>
      </c>
      <c r="Q141" s="1233"/>
      <c r="R141" s="1232" t="s">
        <v>324</v>
      </c>
      <c r="S141" s="1233"/>
      <c r="T141" s="1232" t="s">
        <v>311</v>
      </c>
      <c r="U141" s="1233"/>
      <c r="V141" s="1232" t="s">
        <v>311</v>
      </c>
      <c r="W141" s="1233"/>
      <c r="X141" s="1233"/>
      <c r="Y141" s="1232" t="s">
        <v>314</v>
      </c>
      <c r="Z141" s="1233"/>
      <c r="AA141" s="1233"/>
      <c r="AB141" s="1232"/>
      <c r="AC141" s="1233"/>
      <c r="AD141" s="1232"/>
      <c r="AE141" s="1233"/>
      <c r="AF141" s="1235" t="s">
        <v>454</v>
      </c>
      <c r="AG141" s="1233"/>
      <c r="AH141" s="1233"/>
      <c r="AI141" s="1233"/>
      <c r="AJ141" s="1233"/>
      <c r="AK141" s="1233"/>
      <c r="AL141" s="1233"/>
      <c r="AM141" s="1233"/>
      <c r="AN141" s="1232" t="s">
        <v>305</v>
      </c>
      <c r="AO141" s="1233"/>
      <c r="AP141" s="1233"/>
      <c r="AQ141" s="1233"/>
      <c r="AR141" s="1233"/>
      <c r="AS141" s="1232" t="s">
        <v>306</v>
      </c>
      <c r="AT141" s="1233"/>
      <c r="AU141" s="1233"/>
      <c r="AV141" s="378" t="s">
        <v>85</v>
      </c>
      <c r="AW141" s="1234" t="s">
        <v>307</v>
      </c>
      <c r="AX141" s="1233"/>
      <c r="AY141" s="1233"/>
      <c r="AZ141" s="1233"/>
      <c r="BA141" s="1233"/>
      <c r="BB141" s="1233"/>
      <c r="BC141" s="379">
        <v>420000000</v>
      </c>
      <c r="BD141" s="380">
        <v>0</v>
      </c>
      <c r="BE141" s="380">
        <v>420000000</v>
      </c>
      <c r="BF141" s="380">
        <v>0</v>
      </c>
      <c r="BG141" s="379">
        <v>0</v>
      </c>
      <c r="BH141" s="379">
        <v>0</v>
      </c>
      <c r="BI141" s="379">
        <v>0</v>
      </c>
      <c r="BJ141" s="379">
        <v>0</v>
      </c>
      <c r="BK141" s="379">
        <v>0</v>
      </c>
      <c r="BL141" s="380">
        <v>0</v>
      </c>
      <c r="BM141" s="379">
        <v>0</v>
      </c>
      <c r="BN141" s="380">
        <v>0</v>
      </c>
      <c r="BO141" s="379">
        <v>0</v>
      </c>
    </row>
    <row r="142" spans="1:67" x14ac:dyDescent="0.25">
      <c r="B142" s="370" t="str">
        <f t="shared" si="18"/>
        <v>A</v>
      </c>
      <c r="C142" s="370" t="str">
        <f t="shared" si="19"/>
        <v>3</v>
      </c>
      <c r="D142" s="370" t="str">
        <f t="shared" si="20"/>
        <v>6</v>
      </c>
      <c r="E142" s="370" t="str">
        <f t="shared" si="21"/>
        <v>3</v>
      </c>
      <c r="N142" s="1089" t="s">
        <v>34</v>
      </c>
      <c r="O142" s="1120"/>
      <c r="P142" s="1089" t="s">
        <v>321</v>
      </c>
      <c r="Q142" s="1120"/>
      <c r="R142" s="1089" t="s">
        <v>324</v>
      </c>
      <c r="S142" s="1120"/>
      <c r="T142" s="1089" t="s">
        <v>321</v>
      </c>
      <c r="U142" s="1120"/>
      <c r="V142" s="1089"/>
      <c r="W142" s="1120"/>
      <c r="X142" s="1120"/>
      <c r="Y142" s="1089"/>
      <c r="Z142" s="1120"/>
      <c r="AA142" s="1120"/>
      <c r="AB142" s="1089"/>
      <c r="AC142" s="1120"/>
      <c r="AD142" s="1089"/>
      <c r="AE142" s="1120"/>
      <c r="AF142" s="1096" t="s">
        <v>348</v>
      </c>
      <c r="AG142" s="1120"/>
      <c r="AH142" s="1120"/>
      <c r="AI142" s="1120"/>
      <c r="AJ142" s="1120"/>
      <c r="AK142" s="1120"/>
      <c r="AL142" s="1120"/>
      <c r="AM142" s="1120"/>
      <c r="AN142" s="1089" t="s">
        <v>305</v>
      </c>
      <c r="AO142" s="1120"/>
      <c r="AP142" s="1120"/>
      <c r="AQ142" s="1120"/>
      <c r="AR142" s="1120"/>
      <c r="AS142" s="1089" t="s">
        <v>306</v>
      </c>
      <c r="AT142" s="1120"/>
      <c r="AU142" s="1120"/>
      <c r="AV142" s="360" t="s">
        <v>85</v>
      </c>
      <c r="AW142" s="1090" t="s">
        <v>307</v>
      </c>
      <c r="AX142" s="1120"/>
      <c r="AY142" s="1120"/>
      <c r="AZ142" s="1120"/>
      <c r="BA142" s="1120"/>
      <c r="BB142" s="1120"/>
      <c r="BC142" s="361">
        <v>202298000000</v>
      </c>
      <c r="BD142" s="361">
        <v>23500000</v>
      </c>
      <c r="BE142" s="361">
        <v>66500000</v>
      </c>
      <c r="BF142" s="362">
        <v>0</v>
      </c>
      <c r="BG142" s="361">
        <v>4698867212</v>
      </c>
      <c r="BH142" s="361">
        <v>-4675367212</v>
      </c>
      <c r="BI142" s="361">
        <v>15277325176</v>
      </c>
      <c r="BJ142" s="361">
        <v>-10578457964</v>
      </c>
      <c r="BK142" s="361">
        <v>15268569679</v>
      </c>
      <c r="BL142" s="361">
        <v>8755497</v>
      </c>
      <c r="BM142" s="361">
        <v>15268569679</v>
      </c>
      <c r="BN142" s="362">
        <v>0</v>
      </c>
      <c r="BO142" s="361">
        <v>2512080</v>
      </c>
    </row>
    <row r="143" spans="1:67" ht="14.45" customHeight="1" x14ac:dyDescent="0.25">
      <c r="B143" s="370" t="str">
        <f t="shared" si="18"/>
        <v>A</v>
      </c>
      <c r="C143" s="370" t="str">
        <f t="shared" si="19"/>
        <v>3</v>
      </c>
      <c r="D143" s="370" t="str">
        <f t="shared" si="20"/>
        <v>6</v>
      </c>
      <c r="E143" s="370" t="str">
        <f t="shared" si="21"/>
        <v>3</v>
      </c>
      <c r="N143" s="1089" t="s">
        <v>34</v>
      </c>
      <c r="O143" s="1120"/>
      <c r="P143" s="1089" t="s">
        <v>321</v>
      </c>
      <c r="Q143" s="1120"/>
      <c r="R143" s="1089" t="s">
        <v>324</v>
      </c>
      <c r="S143" s="1120"/>
      <c r="T143" s="1089" t="s">
        <v>321</v>
      </c>
      <c r="U143" s="1120"/>
      <c r="V143" s="1089"/>
      <c r="W143" s="1120"/>
      <c r="X143" s="1120"/>
      <c r="Y143" s="1089"/>
      <c r="Z143" s="1120"/>
      <c r="AA143" s="1120"/>
      <c r="AB143" s="1089"/>
      <c r="AC143" s="1120"/>
      <c r="AD143" s="1089"/>
      <c r="AE143" s="1120"/>
      <c r="AF143" s="1096" t="s">
        <v>348</v>
      </c>
      <c r="AG143" s="1120"/>
      <c r="AH143" s="1120"/>
      <c r="AI143" s="1120"/>
      <c r="AJ143" s="1120"/>
      <c r="AK143" s="1120"/>
      <c r="AL143" s="1120"/>
      <c r="AM143" s="1120"/>
      <c r="AN143" s="1089" t="s">
        <v>305</v>
      </c>
      <c r="AO143" s="1120"/>
      <c r="AP143" s="1120"/>
      <c r="AQ143" s="1120"/>
      <c r="AR143" s="1120"/>
      <c r="AS143" s="1089" t="s">
        <v>308</v>
      </c>
      <c r="AT143" s="1120"/>
      <c r="AU143" s="1120"/>
      <c r="AV143" s="360" t="s">
        <v>43</v>
      </c>
      <c r="AW143" s="1090" t="s">
        <v>310</v>
      </c>
      <c r="AX143" s="1120"/>
      <c r="AY143" s="1120"/>
      <c r="AZ143" s="1120"/>
      <c r="BA143" s="1120"/>
      <c r="BB143" s="1120"/>
      <c r="BC143" s="361">
        <v>66513900000</v>
      </c>
      <c r="BD143" s="361">
        <v>1564844945</v>
      </c>
      <c r="BE143" s="361">
        <v>46452914074</v>
      </c>
      <c r="BF143" s="362">
        <v>0</v>
      </c>
      <c r="BG143" s="361">
        <v>573471557</v>
      </c>
      <c r="BH143" s="361">
        <v>991373388</v>
      </c>
      <c r="BI143" s="361">
        <v>154925237</v>
      </c>
      <c r="BJ143" s="361">
        <v>418546320</v>
      </c>
      <c r="BK143" s="361">
        <v>262094813</v>
      </c>
      <c r="BL143" s="361">
        <v>-107169576</v>
      </c>
      <c r="BM143" s="361">
        <v>262094813</v>
      </c>
      <c r="BN143" s="362">
        <v>0</v>
      </c>
      <c r="BO143" s="362">
        <v>0</v>
      </c>
    </row>
    <row r="144" spans="1:67" s="376" customFormat="1" x14ac:dyDescent="0.25">
      <c r="A144" s="376" t="str">
        <f>+B144&amp;"-"&amp;C144&amp;"-"&amp;D144&amp;"-"&amp;E144&amp;"-"&amp;F144&amp;"-"&amp;G144&amp;"-"&amp;AV144</f>
        <v>A-3-6-3-4--10</v>
      </c>
      <c r="B144" s="377" t="str">
        <f t="shared" si="18"/>
        <v>A</v>
      </c>
      <c r="C144" s="377" t="str">
        <f t="shared" si="19"/>
        <v>3</v>
      </c>
      <c r="D144" s="377" t="str">
        <f t="shared" si="20"/>
        <v>6</v>
      </c>
      <c r="E144" s="377" t="str">
        <f t="shared" si="21"/>
        <v>3</v>
      </c>
      <c r="F144" s="377" t="str">
        <f t="shared" si="15"/>
        <v>4</v>
      </c>
      <c r="G144" s="377"/>
      <c r="H144" s="377"/>
      <c r="I144" s="377"/>
      <c r="J144" s="377"/>
      <c r="K144" s="377"/>
      <c r="M144" s="390"/>
      <c r="N144" s="1232" t="s">
        <v>34</v>
      </c>
      <c r="O144" s="1233"/>
      <c r="P144" s="1232" t="s">
        <v>321</v>
      </c>
      <c r="Q144" s="1233"/>
      <c r="R144" s="1232" t="s">
        <v>324</v>
      </c>
      <c r="S144" s="1233"/>
      <c r="T144" s="1232" t="s">
        <v>321</v>
      </c>
      <c r="U144" s="1233"/>
      <c r="V144" s="1232" t="s">
        <v>315</v>
      </c>
      <c r="W144" s="1233"/>
      <c r="X144" s="1233"/>
      <c r="Y144" s="1232"/>
      <c r="Z144" s="1233"/>
      <c r="AA144" s="1233"/>
      <c r="AB144" s="1232"/>
      <c r="AC144" s="1233"/>
      <c r="AD144" s="1232"/>
      <c r="AE144" s="1233"/>
      <c r="AF144" s="1235" t="s">
        <v>114</v>
      </c>
      <c r="AG144" s="1233"/>
      <c r="AH144" s="1233"/>
      <c r="AI144" s="1233"/>
      <c r="AJ144" s="1233"/>
      <c r="AK144" s="1233"/>
      <c r="AL144" s="1233"/>
      <c r="AM144" s="1233"/>
      <c r="AN144" s="1232" t="s">
        <v>305</v>
      </c>
      <c r="AO144" s="1233"/>
      <c r="AP144" s="1233"/>
      <c r="AQ144" s="1233"/>
      <c r="AR144" s="1233"/>
      <c r="AS144" s="1232" t="s">
        <v>306</v>
      </c>
      <c r="AT144" s="1233"/>
      <c r="AU144" s="1233"/>
      <c r="AV144" s="378" t="s">
        <v>85</v>
      </c>
      <c r="AW144" s="1234" t="s">
        <v>307</v>
      </c>
      <c r="AX144" s="1233"/>
      <c r="AY144" s="1233"/>
      <c r="AZ144" s="1233"/>
      <c r="BA144" s="1233"/>
      <c r="BB144" s="1233"/>
      <c r="BC144" s="379">
        <v>298000000</v>
      </c>
      <c r="BD144" s="380">
        <v>23500000</v>
      </c>
      <c r="BE144" s="380">
        <v>66500000</v>
      </c>
      <c r="BF144" s="380">
        <v>0</v>
      </c>
      <c r="BG144" s="379">
        <v>8750000</v>
      </c>
      <c r="BH144" s="379">
        <v>14750000</v>
      </c>
      <c r="BI144" s="379">
        <v>33500000</v>
      </c>
      <c r="BJ144" s="379">
        <v>-24750000</v>
      </c>
      <c r="BK144" s="379">
        <v>33500000</v>
      </c>
      <c r="BL144" s="380">
        <v>0</v>
      </c>
      <c r="BM144" s="379">
        <v>33500000</v>
      </c>
      <c r="BN144" s="380">
        <v>0</v>
      </c>
      <c r="BO144" s="379">
        <v>0</v>
      </c>
    </row>
    <row r="145" spans="1:67" s="376" customFormat="1" x14ac:dyDescent="0.25">
      <c r="A145" s="376" t="str">
        <f>+B145&amp;"-"&amp;C145&amp;"-"&amp;D145&amp;"-"&amp;E145&amp;"-"&amp;F145&amp;"-"&amp;G145&amp;"-"&amp;AV145</f>
        <v>A-3-6-3-7--10</v>
      </c>
      <c r="B145" s="377" t="str">
        <f t="shared" si="18"/>
        <v>A</v>
      </c>
      <c r="C145" s="377" t="str">
        <f t="shared" si="19"/>
        <v>3</v>
      </c>
      <c r="D145" s="377" t="str">
        <f t="shared" si="20"/>
        <v>6</v>
      </c>
      <c r="E145" s="377" t="str">
        <f t="shared" si="21"/>
        <v>3</v>
      </c>
      <c r="F145" s="377" t="str">
        <f t="shared" si="15"/>
        <v>7</v>
      </c>
      <c r="G145" s="377"/>
      <c r="H145" s="377"/>
      <c r="I145" s="377"/>
      <c r="J145" s="377"/>
      <c r="K145" s="377"/>
      <c r="M145" s="390"/>
      <c r="N145" s="1232" t="s">
        <v>34</v>
      </c>
      <c r="O145" s="1233"/>
      <c r="P145" s="1232" t="s">
        <v>321</v>
      </c>
      <c r="Q145" s="1233"/>
      <c r="R145" s="1232" t="s">
        <v>324</v>
      </c>
      <c r="S145" s="1233"/>
      <c r="T145" s="1232" t="s">
        <v>321</v>
      </c>
      <c r="U145" s="1233"/>
      <c r="V145" s="1232" t="s">
        <v>325</v>
      </c>
      <c r="W145" s="1233"/>
      <c r="X145" s="1233"/>
      <c r="Y145" s="1232"/>
      <c r="Z145" s="1233"/>
      <c r="AA145" s="1233"/>
      <c r="AB145" s="1232"/>
      <c r="AC145" s="1233"/>
      <c r="AD145" s="1232"/>
      <c r="AE145" s="1233"/>
      <c r="AF145" s="1235" t="s">
        <v>115</v>
      </c>
      <c r="AG145" s="1233"/>
      <c r="AH145" s="1233"/>
      <c r="AI145" s="1233"/>
      <c r="AJ145" s="1233"/>
      <c r="AK145" s="1233"/>
      <c r="AL145" s="1233"/>
      <c r="AM145" s="1233"/>
      <c r="AN145" s="1232" t="s">
        <v>305</v>
      </c>
      <c r="AO145" s="1233"/>
      <c r="AP145" s="1233"/>
      <c r="AQ145" s="1233"/>
      <c r="AR145" s="1233"/>
      <c r="AS145" s="1232" t="s">
        <v>306</v>
      </c>
      <c r="AT145" s="1233"/>
      <c r="AU145" s="1233"/>
      <c r="AV145" s="378" t="s">
        <v>85</v>
      </c>
      <c r="AW145" s="1234" t="s">
        <v>307</v>
      </c>
      <c r="AX145" s="1233"/>
      <c r="AY145" s="1233"/>
      <c r="AZ145" s="1233"/>
      <c r="BA145" s="1233"/>
      <c r="BB145" s="1233"/>
      <c r="BC145" s="379">
        <v>202000000000</v>
      </c>
      <c r="BD145" s="380">
        <v>0</v>
      </c>
      <c r="BE145" s="380">
        <v>0</v>
      </c>
      <c r="BF145" s="380">
        <v>0</v>
      </c>
      <c r="BG145" s="379">
        <v>4690117212</v>
      </c>
      <c r="BH145" s="379">
        <v>-4690117212</v>
      </c>
      <c r="BI145" s="379">
        <v>15243825176</v>
      </c>
      <c r="BJ145" s="379">
        <v>-10553707964</v>
      </c>
      <c r="BK145" s="379">
        <v>15235069679</v>
      </c>
      <c r="BL145" s="380">
        <v>8755497</v>
      </c>
      <c r="BM145" s="379">
        <v>15235069679</v>
      </c>
      <c r="BN145" s="380">
        <v>0</v>
      </c>
      <c r="BO145" s="379">
        <v>2512080</v>
      </c>
    </row>
    <row r="146" spans="1:67" s="381" customFormat="1" x14ac:dyDescent="0.25">
      <c r="B146" s="382" t="str">
        <f t="shared" si="18"/>
        <v>A</v>
      </c>
      <c r="C146" s="382" t="str">
        <f t="shared" si="19"/>
        <v>3</v>
      </c>
      <c r="D146" s="382" t="str">
        <f t="shared" si="20"/>
        <v>6</v>
      </c>
      <c r="E146" s="382" t="str">
        <f t="shared" si="21"/>
        <v>3</v>
      </c>
      <c r="F146" s="382" t="str">
        <f t="shared" si="15"/>
        <v>11</v>
      </c>
      <c r="G146" s="382"/>
      <c r="H146" s="382"/>
      <c r="I146" s="382"/>
      <c r="J146" s="382"/>
      <c r="K146" s="382"/>
      <c r="M146" s="391"/>
      <c r="N146" s="1239" t="s">
        <v>34</v>
      </c>
      <c r="O146" s="1240"/>
      <c r="P146" s="1239" t="s">
        <v>321</v>
      </c>
      <c r="Q146" s="1240"/>
      <c r="R146" s="1239" t="s">
        <v>324</v>
      </c>
      <c r="S146" s="1240"/>
      <c r="T146" s="1239" t="s">
        <v>321</v>
      </c>
      <c r="U146" s="1240"/>
      <c r="V146" s="1239" t="s">
        <v>100</v>
      </c>
      <c r="W146" s="1240"/>
      <c r="X146" s="1240"/>
      <c r="Y146" s="1239"/>
      <c r="Z146" s="1240"/>
      <c r="AA146" s="1240"/>
      <c r="AB146" s="1239"/>
      <c r="AC146" s="1240"/>
      <c r="AD146" s="1239"/>
      <c r="AE146" s="1240"/>
      <c r="AF146" s="1242" t="s">
        <v>207</v>
      </c>
      <c r="AG146" s="1240"/>
      <c r="AH146" s="1240"/>
      <c r="AI146" s="1240"/>
      <c r="AJ146" s="1240"/>
      <c r="AK146" s="1240"/>
      <c r="AL146" s="1240"/>
      <c r="AM146" s="1240"/>
      <c r="AN146" s="1239" t="s">
        <v>305</v>
      </c>
      <c r="AO146" s="1240"/>
      <c r="AP146" s="1240"/>
      <c r="AQ146" s="1240"/>
      <c r="AR146" s="1240"/>
      <c r="AS146" s="1239" t="s">
        <v>308</v>
      </c>
      <c r="AT146" s="1240"/>
      <c r="AU146" s="1240"/>
      <c r="AV146" s="383" t="s">
        <v>43</v>
      </c>
      <c r="AW146" s="1241" t="s">
        <v>310</v>
      </c>
      <c r="AX146" s="1240"/>
      <c r="AY146" s="1240"/>
      <c r="AZ146" s="1240"/>
      <c r="BA146" s="1240"/>
      <c r="BB146" s="1240"/>
      <c r="BC146" s="384">
        <v>66009000000</v>
      </c>
      <c r="BD146" s="385">
        <v>1564844945</v>
      </c>
      <c r="BE146" s="385">
        <v>45948014074</v>
      </c>
      <c r="BF146" s="385">
        <v>0</v>
      </c>
      <c r="BG146" s="384">
        <v>573471557</v>
      </c>
      <c r="BH146" s="384">
        <v>991373388</v>
      </c>
      <c r="BI146" s="384">
        <v>154925237</v>
      </c>
      <c r="BJ146" s="384">
        <v>418546320</v>
      </c>
      <c r="BK146" s="384">
        <v>262094813</v>
      </c>
      <c r="BL146" s="385">
        <v>-107169576</v>
      </c>
      <c r="BM146" s="384">
        <v>262094813</v>
      </c>
      <c r="BN146" s="385">
        <v>0</v>
      </c>
      <c r="BO146" s="384">
        <v>0</v>
      </c>
    </row>
    <row r="147" spans="1:67" s="376" customFormat="1" x14ac:dyDescent="0.25">
      <c r="A147" s="376" t="str">
        <f>+B147&amp;"-"&amp;C147&amp;"-"&amp;D147&amp;"-"&amp;E147&amp;"-"&amp;F147&amp;"-"&amp;G147&amp;"-"&amp;AV147</f>
        <v>A-3-6-3-11-1-16</v>
      </c>
      <c r="B147" s="377" t="str">
        <f t="shared" si="18"/>
        <v>A</v>
      </c>
      <c r="C147" s="377" t="str">
        <f t="shared" si="19"/>
        <v>3</v>
      </c>
      <c r="D147" s="377" t="str">
        <f t="shared" si="20"/>
        <v>6</v>
      </c>
      <c r="E147" s="377" t="str">
        <f t="shared" si="21"/>
        <v>3</v>
      </c>
      <c r="F147" s="377" t="str">
        <f t="shared" ref="F147:F210" si="22">+V147</f>
        <v>11</v>
      </c>
      <c r="G147" s="377" t="str">
        <f t="shared" ref="G147:G210" si="23">+Y147</f>
        <v>1</v>
      </c>
      <c r="H147" s="377"/>
      <c r="I147" s="377"/>
      <c r="J147" s="377"/>
      <c r="K147" s="377"/>
      <c r="M147" s="390"/>
      <c r="N147" s="1232" t="s">
        <v>34</v>
      </c>
      <c r="O147" s="1233"/>
      <c r="P147" s="1232" t="s">
        <v>321</v>
      </c>
      <c r="Q147" s="1233"/>
      <c r="R147" s="1232" t="s">
        <v>324</v>
      </c>
      <c r="S147" s="1233"/>
      <c r="T147" s="1232" t="s">
        <v>321</v>
      </c>
      <c r="U147" s="1233"/>
      <c r="V147" s="1232" t="s">
        <v>100</v>
      </c>
      <c r="W147" s="1233"/>
      <c r="X147" s="1233"/>
      <c r="Y147" s="1232" t="s">
        <v>311</v>
      </c>
      <c r="Z147" s="1233"/>
      <c r="AA147" s="1233"/>
      <c r="AB147" s="1232" t="s">
        <v>268</v>
      </c>
      <c r="AC147" s="1233"/>
      <c r="AD147" s="1232" t="s">
        <v>268</v>
      </c>
      <c r="AE147" s="1233"/>
      <c r="AF147" s="1235" t="s">
        <v>116</v>
      </c>
      <c r="AG147" s="1233"/>
      <c r="AH147" s="1233"/>
      <c r="AI147" s="1233"/>
      <c r="AJ147" s="1233"/>
      <c r="AK147" s="1233"/>
      <c r="AL147" s="1233"/>
      <c r="AM147" s="1233"/>
      <c r="AN147" s="1232" t="s">
        <v>305</v>
      </c>
      <c r="AO147" s="1233"/>
      <c r="AP147" s="1233"/>
      <c r="AQ147" s="1233"/>
      <c r="AR147" s="1233"/>
      <c r="AS147" s="1232" t="s">
        <v>308</v>
      </c>
      <c r="AT147" s="1233"/>
      <c r="AU147" s="1233"/>
      <c r="AV147" s="378" t="s">
        <v>43</v>
      </c>
      <c r="AW147" s="1234" t="s">
        <v>310</v>
      </c>
      <c r="AX147" s="1233"/>
      <c r="AY147" s="1233"/>
      <c r="AZ147" s="1233"/>
      <c r="BA147" s="1233"/>
      <c r="BB147" s="1233"/>
      <c r="BC147" s="379">
        <v>58014500000</v>
      </c>
      <c r="BD147" s="380">
        <v>1564844945</v>
      </c>
      <c r="BE147" s="380">
        <v>45873014074</v>
      </c>
      <c r="BF147" s="380">
        <v>0</v>
      </c>
      <c r="BG147" s="379">
        <v>573471557</v>
      </c>
      <c r="BH147" s="379">
        <v>991373388</v>
      </c>
      <c r="BI147" s="379">
        <v>154382597</v>
      </c>
      <c r="BJ147" s="379">
        <v>419088960</v>
      </c>
      <c r="BK147" s="379">
        <v>261552173</v>
      </c>
      <c r="BL147" s="380">
        <v>-107169576</v>
      </c>
      <c r="BM147" s="379">
        <v>261552173</v>
      </c>
      <c r="BN147" s="380">
        <v>0</v>
      </c>
      <c r="BO147" s="379">
        <v>0</v>
      </c>
    </row>
    <row r="148" spans="1:67" s="376" customFormat="1" x14ac:dyDescent="0.25">
      <c r="A148" s="376" t="str">
        <f>+B148&amp;"-"&amp;C148&amp;"-"&amp;D148&amp;"-"&amp;E148&amp;"-"&amp;F148&amp;"-"&amp;G148&amp;"-"&amp;AV148</f>
        <v>A-3-6-3-11-2-16</v>
      </c>
      <c r="B148" s="377" t="str">
        <f t="shared" si="18"/>
        <v>A</v>
      </c>
      <c r="C148" s="377" t="str">
        <f t="shared" si="19"/>
        <v>3</v>
      </c>
      <c r="D148" s="377" t="str">
        <f t="shared" si="20"/>
        <v>6</v>
      </c>
      <c r="E148" s="377" t="str">
        <f t="shared" si="21"/>
        <v>3</v>
      </c>
      <c r="F148" s="377" t="str">
        <f t="shared" si="22"/>
        <v>11</v>
      </c>
      <c r="G148" s="377" t="str">
        <f t="shared" si="23"/>
        <v>2</v>
      </c>
      <c r="H148" s="377"/>
      <c r="I148" s="377"/>
      <c r="J148" s="377"/>
      <c r="K148" s="377"/>
      <c r="M148" s="390"/>
      <c r="N148" s="1232" t="s">
        <v>34</v>
      </c>
      <c r="O148" s="1233"/>
      <c r="P148" s="1232" t="s">
        <v>321</v>
      </c>
      <c r="Q148" s="1233"/>
      <c r="R148" s="1232" t="s">
        <v>324</v>
      </c>
      <c r="S148" s="1233"/>
      <c r="T148" s="1232" t="s">
        <v>321</v>
      </c>
      <c r="U148" s="1233"/>
      <c r="V148" s="1232" t="s">
        <v>100</v>
      </c>
      <c r="W148" s="1233"/>
      <c r="X148" s="1233"/>
      <c r="Y148" s="1232" t="s">
        <v>314</v>
      </c>
      <c r="Z148" s="1233"/>
      <c r="AA148" s="1233"/>
      <c r="AB148" s="1232" t="s">
        <v>268</v>
      </c>
      <c r="AC148" s="1233"/>
      <c r="AD148" s="1232" t="s">
        <v>268</v>
      </c>
      <c r="AE148" s="1233"/>
      <c r="AF148" s="1235" t="s">
        <v>117</v>
      </c>
      <c r="AG148" s="1233"/>
      <c r="AH148" s="1233"/>
      <c r="AI148" s="1233"/>
      <c r="AJ148" s="1233"/>
      <c r="AK148" s="1233"/>
      <c r="AL148" s="1233"/>
      <c r="AM148" s="1233"/>
      <c r="AN148" s="1232" t="s">
        <v>305</v>
      </c>
      <c r="AO148" s="1233"/>
      <c r="AP148" s="1233"/>
      <c r="AQ148" s="1233"/>
      <c r="AR148" s="1233"/>
      <c r="AS148" s="1232" t="s">
        <v>308</v>
      </c>
      <c r="AT148" s="1233"/>
      <c r="AU148" s="1233"/>
      <c r="AV148" s="378" t="s">
        <v>43</v>
      </c>
      <c r="AW148" s="1234" t="s">
        <v>310</v>
      </c>
      <c r="AX148" s="1233"/>
      <c r="AY148" s="1233"/>
      <c r="AZ148" s="1233"/>
      <c r="BA148" s="1233"/>
      <c r="BB148" s="1233"/>
      <c r="BC148" s="379">
        <v>7994500000</v>
      </c>
      <c r="BD148" s="380">
        <v>0</v>
      </c>
      <c r="BE148" s="380">
        <v>75000000</v>
      </c>
      <c r="BF148" s="380">
        <v>0</v>
      </c>
      <c r="BG148" s="379">
        <v>0</v>
      </c>
      <c r="BH148" s="379">
        <v>0</v>
      </c>
      <c r="BI148" s="379">
        <v>542640</v>
      </c>
      <c r="BJ148" s="379">
        <v>-542640</v>
      </c>
      <c r="BK148" s="379">
        <v>542640</v>
      </c>
      <c r="BL148" s="380">
        <v>0</v>
      </c>
      <c r="BM148" s="379">
        <v>542640</v>
      </c>
      <c r="BN148" s="380">
        <v>0</v>
      </c>
      <c r="BO148" s="379">
        <v>0</v>
      </c>
    </row>
    <row r="149" spans="1:67" s="376" customFormat="1" x14ac:dyDescent="0.25">
      <c r="A149" s="376" t="str">
        <f>+B149&amp;"-"&amp;C149&amp;"-"&amp;D149&amp;"-"&amp;E149&amp;"-"&amp;F149&amp;"-"&amp;G149&amp;"-"&amp;AV149</f>
        <v>A-3-6-3-66--16</v>
      </c>
      <c r="B149" s="377" t="str">
        <f t="shared" si="18"/>
        <v>A</v>
      </c>
      <c r="C149" s="377" t="str">
        <f t="shared" si="19"/>
        <v>3</v>
      </c>
      <c r="D149" s="377" t="str">
        <f t="shared" si="20"/>
        <v>6</v>
      </c>
      <c r="E149" s="377" t="str">
        <f t="shared" si="21"/>
        <v>3</v>
      </c>
      <c r="F149" s="377" t="str">
        <f t="shared" si="22"/>
        <v>66</v>
      </c>
      <c r="G149" s="377"/>
      <c r="H149" s="377"/>
      <c r="I149" s="377"/>
      <c r="J149" s="377"/>
      <c r="K149" s="377"/>
      <c r="M149" s="390"/>
      <c r="N149" s="1232" t="s">
        <v>34</v>
      </c>
      <c r="O149" s="1233"/>
      <c r="P149" s="1232" t="s">
        <v>321</v>
      </c>
      <c r="Q149" s="1233"/>
      <c r="R149" s="1232" t="s">
        <v>324</v>
      </c>
      <c r="S149" s="1233"/>
      <c r="T149" s="1232" t="s">
        <v>321</v>
      </c>
      <c r="U149" s="1233"/>
      <c r="V149" s="1232" t="s">
        <v>349</v>
      </c>
      <c r="W149" s="1233"/>
      <c r="X149" s="1233"/>
      <c r="Y149" s="1232"/>
      <c r="Z149" s="1233"/>
      <c r="AA149" s="1233"/>
      <c r="AB149" s="1232"/>
      <c r="AC149" s="1233"/>
      <c r="AD149" s="1232"/>
      <c r="AE149" s="1233"/>
      <c r="AF149" s="1235" t="s">
        <v>118</v>
      </c>
      <c r="AG149" s="1233"/>
      <c r="AH149" s="1233"/>
      <c r="AI149" s="1233"/>
      <c r="AJ149" s="1233"/>
      <c r="AK149" s="1233"/>
      <c r="AL149" s="1233"/>
      <c r="AM149" s="1233"/>
      <c r="AN149" s="1232" t="s">
        <v>305</v>
      </c>
      <c r="AO149" s="1233"/>
      <c r="AP149" s="1233"/>
      <c r="AQ149" s="1233"/>
      <c r="AR149" s="1233"/>
      <c r="AS149" s="1232" t="s">
        <v>308</v>
      </c>
      <c r="AT149" s="1233"/>
      <c r="AU149" s="1233"/>
      <c r="AV149" s="378" t="s">
        <v>43</v>
      </c>
      <c r="AW149" s="1234" t="s">
        <v>310</v>
      </c>
      <c r="AX149" s="1233"/>
      <c r="AY149" s="1233"/>
      <c r="AZ149" s="1233"/>
      <c r="BA149" s="1233"/>
      <c r="BB149" s="1233"/>
      <c r="BC149" s="379">
        <v>504900000</v>
      </c>
      <c r="BD149" s="380">
        <v>0</v>
      </c>
      <c r="BE149" s="380">
        <v>504900000</v>
      </c>
      <c r="BF149" s="380">
        <v>0</v>
      </c>
      <c r="BG149" s="379">
        <v>0</v>
      </c>
      <c r="BH149" s="379">
        <v>0</v>
      </c>
      <c r="BI149" s="379">
        <v>0</v>
      </c>
      <c r="BJ149" s="379">
        <v>0</v>
      </c>
      <c r="BK149" s="379">
        <v>0</v>
      </c>
      <c r="BL149" s="380">
        <v>0</v>
      </c>
      <c r="BM149" s="379">
        <v>0</v>
      </c>
      <c r="BN149" s="380">
        <v>0</v>
      </c>
      <c r="BO149" s="379">
        <v>0</v>
      </c>
    </row>
    <row r="150" spans="1:67" ht="14.45" customHeight="1" x14ac:dyDescent="0.25">
      <c r="B150" s="370" t="str">
        <f t="shared" si="18"/>
        <v>C</v>
      </c>
      <c r="N150" s="1089" t="s">
        <v>119</v>
      </c>
      <c r="O150" s="1120"/>
      <c r="P150" s="1089"/>
      <c r="Q150" s="1120"/>
      <c r="R150" s="1089"/>
      <c r="S150" s="1120"/>
      <c r="T150" s="1089"/>
      <c r="U150" s="1120"/>
      <c r="V150" s="1089"/>
      <c r="W150" s="1120"/>
      <c r="X150" s="1120"/>
      <c r="Y150" s="1089"/>
      <c r="Z150" s="1120"/>
      <c r="AA150" s="1120"/>
      <c r="AB150" s="1089"/>
      <c r="AC150" s="1120"/>
      <c r="AD150" s="1089"/>
      <c r="AE150" s="1120"/>
      <c r="AF150" s="1096" t="s">
        <v>27</v>
      </c>
      <c r="AG150" s="1120"/>
      <c r="AH150" s="1120"/>
      <c r="AI150" s="1120"/>
      <c r="AJ150" s="1120"/>
      <c r="AK150" s="1120"/>
      <c r="AL150" s="1120"/>
      <c r="AM150" s="1120"/>
      <c r="AN150" s="1089" t="s">
        <v>305</v>
      </c>
      <c r="AO150" s="1120"/>
      <c r="AP150" s="1120"/>
      <c r="AQ150" s="1120"/>
      <c r="AR150" s="1120"/>
      <c r="AS150" s="1089" t="s">
        <v>306</v>
      </c>
      <c r="AT150" s="1120"/>
      <c r="AU150" s="1120"/>
      <c r="AV150" s="360" t="s">
        <v>85</v>
      </c>
      <c r="AW150" s="1090" t="s">
        <v>307</v>
      </c>
      <c r="AX150" s="1120"/>
      <c r="AY150" s="1120"/>
      <c r="AZ150" s="1120"/>
      <c r="BA150" s="1120"/>
      <c r="BB150" s="1120"/>
      <c r="BC150" s="361">
        <v>29099334179</v>
      </c>
      <c r="BD150" s="361">
        <v>194400000</v>
      </c>
      <c r="BE150" s="361">
        <v>2139995076</v>
      </c>
      <c r="BF150" s="362">
        <v>0</v>
      </c>
      <c r="BG150" s="361">
        <v>655331639</v>
      </c>
      <c r="BH150" s="361">
        <v>-460931639</v>
      </c>
      <c r="BI150" s="361">
        <v>1119027577</v>
      </c>
      <c r="BJ150" s="361">
        <v>-463695938</v>
      </c>
      <c r="BK150" s="361">
        <v>1050430827</v>
      </c>
      <c r="BL150" s="361">
        <v>68596750</v>
      </c>
      <c r="BM150" s="361">
        <v>1045459827</v>
      </c>
      <c r="BN150" s="361">
        <v>4971000</v>
      </c>
      <c r="BO150" s="361">
        <v>222260</v>
      </c>
    </row>
    <row r="151" spans="1:67" x14ac:dyDescent="0.25">
      <c r="B151" s="370" t="str">
        <f t="shared" si="18"/>
        <v>C</v>
      </c>
      <c r="N151" s="1089" t="s">
        <v>119</v>
      </c>
      <c r="O151" s="1120"/>
      <c r="P151" s="1089"/>
      <c r="Q151" s="1120"/>
      <c r="R151" s="1089"/>
      <c r="S151" s="1120"/>
      <c r="T151" s="1089"/>
      <c r="U151" s="1120"/>
      <c r="V151" s="1089"/>
      <c r="W151" s="1120"/>
      <c r="X151" s="1120"/>
      <c r="Y151" s="1089"/>
      <c r="Z151" s="1120"/>
      <c r="AA151" s="1120"/>
      <c r="AB151" s="1089"/>
      <c r="AC151" s="1120"/>
      <c r="AD151" s="1089"/>
      <c r="AE151" s="1120"/>
      <c r="AF151" s="1096" t="s">
        <v>27</v>
      </c>
      <c r="AG151" s="1120"/>
      <c r="AH151" s="1120"/>
      <c r="AI151" s="1120"/>
      <c r="AJ151" s="1120"/>
      <c r="AK151" s="1120"/>
      <c r="AL151" s="1120"/>
      <c r="AM151" s="1120"/>
      <c r="AN151" s="1089" t="s">
        <v>305</v>
      </c>
      <c r="AO151" s="1120"/>
      <c r="AP151" s="1120"/>
      <c r="AQ151" s="1120"/>
      <c r="AR151" s="1120"/>
      <c r="AS151" s="1089" t="s">
        <v>306</v>
      </c>
      <c r="AT151" s="1120"/>
      <c r="AU151" s="1120"/>
      <c r="AV151" s="360" t="s">
        <v>335</v>
      </c>
      <c r="AW151" s="1090" t="s">
        <v>353</v>
      </c>
      <c r="AX151" s="1120"/>
      <c r="AY151" s="1120"/>
      <c r="AZ151" s="1120"/>
      <c r="BA151" s="1120"/>
      <c r="BB151" s="1120"/>
      <c r="BC151" s="361">
        <v>9021085821</v>
      </c>
      <c r="BD151" s="362">
        <v>0</v>
      </c>
      <c r="BE151" s="362">
        <v>0</v>
      </c>
      <c r="BF151" s="362">
        <v>0</v>
      </c>
      <c r="BG151" s="362">
        <v>0</v>
      </c>
      <c r="BH151" s="362">
        <v>0</v>
      </c>
      <c r="BI151" s="362">
        <v>0</v>
      </c>
      <c r="BJ151" s="362">
        <v>0</v>
      </c>
      <c r="BK151" s="362">
        <v>0</v>
      </c>
      <c r="BL151" s="362">
        <v>0</v>
      </c>
      <c r="BM151" s="362">
        <v>0</v>
      </c>
      <c r="BN151" s="362">
        <v>0</v>
      </c>
      <c r="BO151" s="362">
        <v>0</v>
      </c>
    </row>
    <row r="152" spans="1:67" x14ac:dyDescent="0.25">
      <c r="B152" s="370" t="str">
        <f t="shared" si="18"/>
        <v>C</v>
      </c>
      <c r="N152" s="1089" t="s">
        <v>119</v>
      </c>
      <c r="O152" s="1120"/>
      <c r="P152" s="1089"/>
      <c r="Q152" s="1120"/>
      <c r="R152" s="1089"/>
      <c r="S152" s="1120"/>
      <c r="T152" s="1089"/>
      <c r="U152" s="1120"/>
      <c r="V152" s="1089"/>
      <c r="W152" s="1120"/>
      <c r="X152" s="1120"/>
      <c r="Y152" s="1089"/>
      <c r="Z152" s="1120"/>
      <c r="AA152" s="1120"/>
      <c r="AB152" s="1089"/>
      <c r="AC152" s="1120"/>
      <c r="AD152" s="1089"/>
      <c r="AE152" s="1120"/>
      <c r="AF152" s="1096" t="s">
        <v>27</v>
      </c>
      <c r="AG152" s="1120"/>
      <c r="AH152" s="1120"/>
      <c r="AI152" s="1120"/>
      <c r="AJ152" s="1120"/>
      <c r="AK152" s="1120"/>
      <c r="AL152" s="1120"/>
      <c r="AM152" s="1120"/>
      <c r="AN152" s="1089" t="s">
        <v>305</v>
      </c>
      <c r="AO152" s="1120"/>
      <c r="AP152" s="1120"/>
      <c r="AQ152" s="1120"/>
      <c r="AR152" s="1120"/>
      <c r="AS152" s="1089" t="s">
        <v>306</v>
      </c>
      <c r="AT152" s="1120"/>
      <c r="AU152" s="1120"/>
      <c r="AV152" s="360" t="s">
        <v>318</v>
      </c>
      <c r="AW152" s="1090" t="s">
        <v>455</v>
      </c>
      <c r="AX152" s="1120"/>
      <c r="AY152" s="1120"/>
      <c r="AZ152" s="1120"/>
      <c r="BA152" s="1120"/>
      <c r="BB152" s="1120"/>
      <c r="BC152" s="361">
        <v>2815325822</v>
      </c>
      <c r="BD152" s="361">
        <v>306000000</v>
      </c>
      <c r="BE152" s="361">
        <v>2509325822</v>
      </c>
      <c r="BF152" s="362">
        <v>0</v>
      </c>
      <c r="BG152" s="362">
        <v>0</v>
      </c>
      <c r="BH152" s="361">
        <v>306000000</v>
      </c>
      <c r="BI152" s="362">
        <v>0</v>
      </c>
      <c r="BJ152" s="362">
        <v>0</v>
      </c>
      <c r="BK152" s="362">
        <v>0</v>
      </c>
      <c r="BL152" s="362">
        <v>0</v>
      </c>
      <c r="BM152" s="362">
        <v>0</v>
      </c>
      <c r="BN152" s="362">
        <v>0</v>
      </c>
      <c r="BO152" s="362">
        <v>0</v>
      </c>
    </row>
    <row r="153" spans="1:67" ht="14.45" customHeight="1" x14ac:dyDescent="0.25">
      <c r="B153" s="370" t="str">
        <f t="shared" si="18"/>
        <v>C</v>
      </c>
      <c r="C153" s="370" t="str">
        <f t="shared" si="19"/>
        <v>2502</v>
      </c>
      <c r="N153" s="1089" t="s">
        <v>119</v>
      </c>
      <c r="O153" s="1120"/>
      <c r="P153" s="1089" t="s">
        <v>354</v>
      </c>
      <c r="Q153" s="1120"/>
      <c r="R153" s="1089"/>
      <c r="S153" s="1120"/>
      <c r="T153" s="1089"/>
      <c r="U153" s="1120"/>
      <c r="V153" s="1089"/>
      <c r="W153" s="1120"/>
      <c r="X153" s="1120"/>
      <c r="Y153" s="1089"/>
      <c r="Z153" s="1120"/>
      <c r="AA153" s="1120"/>
      <c r="AB153" s="1089"/>
      <c r="AC153" s="1120"/>
      <c r="AD153" s="1089"/>
      <c r="AE153" s="1120"/>
      <c r="AF153" s="1096" t="s">
        <v>355</v>
      </c>
      <c r="AG153" s="1120"/>
      <c r="AH153" s="1120"/>
      <c r="AI153" s="1120"/>
      <c r="AJ153" s="1120"/>
      <c r="AK153" s="1120"/>
      <c r="AL153" s="1120"/>
      <c r="AM153" s="1120"/>
      <c r="AN153" s="1089" t="s">
        <v>305</v>
      </c>
      <c r="AO153" s="1120"/>
      <c r="AP153" s="1120"/>
      <c r="AQ153" s="1120"/>
      <c r="AR153" s="1120"/>
      <c r="AS153" s="1089" t="s">
        <v>306</v>
      </c>
      <c r="AT153" s="1120"/>
      <c r="AU153" s="1120"/>
      <c r="AV153" s="360" t="s">
        <v>85</v>
      </c>
      <c r="AW153" s="1090" t="s">
        <v>307</v>
      </c>
      <c r="AX153" s="1120"/>
      <c r="AY153" s="1120"/>
      <c r="AZ153" s="1120"/>
      <c r="BA153" s="1120"/>
      <c r="BB153" s="1120"/>
      <c r="BC153" s="361">
        <v>18223920000</v>
      </c>
      <c r="BD153" s="361">
        <v>194400000</v>
      </c>
      <c r="BE153" s="361">
        <v>2139995076</v>
      </c>
      <c r="BF153" s="362">
        <v>0</v>
      </c>
      <c r="BG153" s="361">
        <v>655331639</v>
      </c>
      <c r="BH153" s="361">
        <v>-460931639</v>
      </c>
      <c r="BI153" s="361">
        <v>1119027577</v>
      </c>
      <c r="BJ153" s="361">
        <v>-463695938</v>
      </c>
      <c r="BK153" s="361">
        <v>1050430827</v>
      </c>
      <c r="BL153" s="361">
        <v>68596750</v>
      </c>
      <c r="BM153" s="361">
        <v>1045459827</v>
      </c>
      <c r="BN153" s="361">
        <v>4971000</v>
      </c>
      <c r="BO153" s="361">
        <v>222260</v>
      </c>
    </row>
    <row r="154" spans="1:67" x14ac:dyDescent="0.25">
      <c r="B154" s="370" t="str">
        <f t="shared" si="18"/>
        <v>C</v>
      </c>
      <c r="C154" s="370" t="str">
        <f t="shared" si="19"/>
        <v>2502</v>
      </c>
      <c r="N154" s="1089" t="s">
        <v>119</v>
      </c>
      <c r="O154" s="1120"/>
      <c r="P154" s="1089" t="s">
        <v>354</v>
      </c>
      <c r="Q154" s="1120"/>
      <c r="R154" s="1089"/>
      <c r="S154" s="1120"/>
      <c r="T154" s="1089"/>
      <c r="U154" s="1120"/>
      <c r="V154" s="1089"/>
      <c r="W154" s="1120"/>
      <c r="X154" s="1120"/>
      <c r="Y154" s="1089"/>
      <c r="Z154" s="1120"/>
      <c r="AA154" s="1120"/>
      <c r="AB154" s="1089"/>
      <c r="AC154" s="1120"/>
      <c r="AD154" s="1089"/>
      <c r="AE154" s="1120"/>
      <c r="AF154" s="1096" t="s">
        <v>355</v>
      </c>
      <c r="AG154" s="1120"/>
      <c r="AH154" s="1120"/>
      <c r="AI154" s="1120"/>
      <c r="AJ154" s="1120"/>
      <c r="AK154" s="1120"/>
      <c r="AL154" s="1120"/>
      <c r="AM154" s="1120"/>
      <c r="AN154" s="1089" t="s">
        <v>305</v>
      </c>
      <c r="AO154" s="1120"/>
      <c r="AP154" s="1120"/>
      <c r="AQ154" s="1120"/>
      <c r="AR154" s="1120"/>
      <c r="AS154" s="1089" t="s">
        <v>306</v>
      </c>
      <c r="AT154" s="1120"/>
      <c r="AU154" s="1120"/>
      <c r="AV154" s="360" t="s">
        <v>318</v>
      </c>
      <c r="AW154" s="1090" t="s">
        <v>455</v>
      </c>
      <c r="AX154" s="1120"/>
      <c r="AY154" s="1120"/>
      <c r="AZ154" s="1120"/>
      <c r="BA154" s="1120"/>
      <c r="BB154" s="1120"/>
      <c r="BC154" s="361">
        <v>2815325822</v>
      </c>
      <c r="BD154" s="361">
        <v>306000000</v>
      </c>
      <c r="BE154" s="361">
        <v>2509325822</v>
      </c>
      <c r="BF154" s="362">
        <v>0</v>
      </c>
      <c r="BG154" s="362">
        <v>0</v>
      </c>
      <c r="BH154" s="361">
        <v>306000000</v>
      </c>
      <c r="BI154" s="362">
        <v>0</v>
      </c>
      <c r="BJ154" s="362">
        <v>0</v>
      </c>
      <c r="BK154" s="362">
        <v>0</v>
      </c>
      <c r="BL154" s="362">
        <v>0</v>
      </c>
      <c r="BM154" s="362">
        <v>0</v>
      </c>
      <c r="BN154" s="362">
        <v>0</v>
      </c>
      <c r="BO154" s="362">
        <v>0</v>
      </c>
    </row>
    <row r="155" spans="1:67" ht="14.45" customHeight="1" x14ac:dyDescent="0.25">
      <c r="B155" s="370" t="str">
        <f t="shared" si="18"/>
        <v>C</v>
      </c>
      <c r="C155" s="370" t="str">
        <f t="shared" si="19"/>
        <v>2502</v>
      </c>
      <c r="D155" s="370" t="str">
        <f t="shared" si="20"/>
        <v>1000</v>
      </c>
      <c r="N155" s="1089" t="s">
        <v>119</v>
      </c>
      <c r="O155" s="1120"/>
      <c r="P155" s="1089" t="s">
        <v>354</v>
      </c>
      <c r="Q155" s="1120"/>
      <c r="R155" s="1089" t="s">
        <v>356</v>
      </c>
      <c r="S155" s="1120"/>
      <c r="T155" s="1089"/>
      <c r="U155" s="1120"/>
      <c r="V155" s="1089"/>
      <c r="W155" s="1120"/>
      <c r="X155" s="1120"/>
      <c r="Y155" s="1089"/>
      <c r="Z155" s="1120"/>
      <c r="AA155" s="1120"/>
      <c r="AB155" s="1089"/>
      <c r="AC155" s="1120"/>
      <c r="AD155" s="1089"/>
      <c r="AE155" s="1120"/>
      <c r="AF155" s="1096" t="s">
        <v>357</v>
      </c>
      <c r="AG155" s="1120"/>
      <c r="AH155" s="1120"/>
      <c r="AI155" s="1120"/>
      <c r="AJ155" s="1120"/>
      <c r="AK155" s="1120"/>
      <c r="AL155" s="1120"/>
      <c r="AM155" s="1120"/>
      <c r="AN155" s="1089" t="s">
        <v>305</v>
      </c>
      <c r="AO155" s="1120"/>
      <c r="AP155" s="1120"/>
      <c r="AQ155" s="1120"/>
      <c r="AR155" s="1120"/>
      <c r="AS155" s="1089" t="s">
        <v>306</v>
      </c>
      <c r="AT155" s="1120"/>
      <c r="AU155" s="1120"/>
      <c r="AV155" s="360" t="s">
        <v>85</v>
      </c>
      <c r="AW155" s="1090" t="s">
        <v>307</v>
      </c>
      <c r="AX155" s="1120"/>
      <c r="AY155" s="1120"/>
      <c r="AZ155" s="1120"/>
      <c r="BA155" s="1120"/>
      <c r="BB155" s="1120"/>
      <c r="BC155" s="361">
        <v>18223920000</v>
      </c>
      <c r="BD155" s="361">
        <v>194400000</v>
      </c>
      <c r="BE155" s="361">
        <v>2139995076</v>
      </c>
      <c r="BF155" s="362">
        <v>0</v>
      </c>
      <c r="BG155" s="361">
        <v>655331639</v>
      </c>
      <c r="BH155" s="361">
        <v>-460931639</v>
      </c>
      <c r="BI155" s="361">
        <v>1119027577</v>
      </c>
      <c r="BJ155" s="361">
        <v>-463695938</v>
      </c>
      <c r="BK155" s="361">
        <v>1050430827</v>
      </c>
      <c r="BL155" s="361">
        <v>68596750</v>
      </c>
      <c r="BM155" s="361">
        <v>1045459827</v>
      </c>
      <c r="BN155" s="361">
        <v>4971000</v>
      </c>
      <c r="BO155" s="361">
        <v>222260</v>
      </c>
    </row>
    <row r="156" spans="1:67" x14ac:dyDescent="0.25">
      <c r="B156" s="370" t="str">
        <f t="shared" si="18"/>
        <v>C</v>
      </c>
      <c r="C156" s="370" t="str">
        <f t="shared" si="19"/>
        <v>2502</v>
      </c>
      <c r="D156" s="370" t="str">
        <f t="shared" si="20"/>
        <v>1000</v>
      </c>
      <c r="N156" s="1089" t="s">
        <v>119</v>
      </c>
      <c r="O156" s="1120"/>
      <c r="P156" s="1089" t="s">
        <v>354</v>
      </c>
      <c r="Q156" s="1120"/>
      <c r="R156" s="1089" t="s">
        <v>356</v>
      </c>
      <c r="S156" s="1120"/>
      <c r="T156" s="1089"/>
      <c r="U156" s="1120"/>
      <c r="V156" s="1089"/>
      <c r="W156" s="1120"/>
      <c r="X156" s="1120"/>
      <c r="Y156" s="1089"/>
      <c r="Z156" s="1120"/>
      <c r="AA156" s="1120"/>
      <c r="AB156" s="1089"/>
      <c r="AC156" s="1120"/>
      <c r="AD156" s="1089"/>
      <c r="AE156" s="1120"/>
      <c r="AF156" s="1096" t="s">
        <v>357</v>
      </c>
      <c r="AG156" s="1120"/>
      <c r="AH156" s="1120"/>
      <c r="AI156" s="1120"/>
      <c r="AJ156" s="1120"/>
      <c r="AK156" s="1120"/>
      <c r="AL156" s="1120"/>
      <c r="AM156" s="1120"/>
      <c r="AN156" s="1089" t="s">
        <v>305</v>
      </c>
      <c r="AO156" s="1120"/>
      <c r="AP156" s="1120"/>
      <c r="AQ156" s="1120"/>
      <c r="AR156" s="1120"/>
      <c r="AS156" s="1089" t="s">
        <v>306</v>
      </c>
      <c r="AT156" s="1120"/>
      <c r="AU156" s="1120"/>
      <c r="AV156" s="360" t="s">
        <v>318</v>
      </c>
      <c r="AW156" s="1090" t="s">
        <v>455</v>
      </c>
      <c r="AX156" s="1120"/>
      <c r="AY156" s="1120"/>
      <c r="AZ156" s="1120"/>
      <c r="BA156" s="1120"/>
      <c r="BB156" s="1120"/>
      <c r="BC156" s="361">
        <v>2815325822</v>
      </c>
      <c r="BD156" s="361">
        <v>306000000</v>
      </c>
      <c r="BE156" s="361">
        <v>2509325822</v>
      </c>
      <c r="BF156" s="362">
        <v>0</v>
      </c>
      <c r="BG156" s="362">
        <v>0</v>
      </c>
      <c r="BH156" s="361">
        <v>306000000</v>
      </c>
      <c r="BI156" s="362">
        <v>0</v>
      </c>
      <c r="BJ156" s="362">
        <v>0</v>
      </c>
      <c r="BK156" s="362">
        <v>0</v>
      </c>
      <c r="BL156" s="362">
        <v>0</v>
      </c>
      <c r="BM156" s="362">
        <v>0</v>
      </c>
      <c r="BN156" s="362">
        <v>0</v>
      </c>
      <c r="BO156" s="362">
        <v>0</v>
      </c>
    </row>
    <row r="157" spans="1:67" x14ac:dyDescent="0.25">
      <c r="B157" s="370" t="str">
        <f t="shared" si="18"/>
        <v>C</v>
      </c>
      <c r="C157" s="370" t="str">
        <f t="shared" si="19"/>
        <v>2502</v>
      </c>
      <c r="D157" s="370" t="str">
        <f t="shared" si="20"/>
        <v>1000</v>
      </c>
      <c r="E157" s="370" t="str">
        <f t="shared" si="21"/>
        <v>1</v>
      </c>
      <c r="F157" s="370">
        <f t="shared" si="22"/>
        <v>0</v>
      </c>
      <c r="G157" s="370">
        <f t="shared" si="23"/>
        <v>0</v>
      </c>
      <c r="H157" s="370">
        <f t="shared" ref="H157:H209" si="24">+AB157</f>
        <v>0</v>
      </c>
      <c r="N157" s="1091" t="s">
        <v>119</v>
      </c>
      <c r="O157" s="1120"/>
      <c r="P157" s="1091" t="s">
        <v>354</v>
      </c>
      <c r="Q157" s="1120"/>
      <c r="R157" s="1091" t="s">
        <v>356</v>
      </c>
      <c r="S157" s="1120"/>
      <c r="T157" s="1091" t="s">
        <v>311</v>
      </c>
      <c r="U157" s="1120"/>
      <c r="V157" s="1091"/>
      <c r="W157" s="1120"/>
      <c r="X157" s="1120"/>
      <c r="Y157" s="1091"/>
      <c r="Z157" s="1120"/>
      <c r="AA157" s="1120"/>
      <c r="AB157" s="1091"/>
      <c r="AC157" s="1120"/>
      <c r="AD157" s="1091"/>
      <c r="AE157" s="1120"/>
      <c r="AF157" s="1092" t="s">
        <v>269</v>
      </c>
      <c r="AG157" s="1120"/>
      <c r="AH157" s="1120"/>
      <c r="AI157" s="1120"/>
      <c r="AJ157" s="1120"/>
      <c r="AK157" s="1120"/>
      <c r="AL157" s="1120"/>
      <c r="AM157" s="1120"/>
      <c r="AN157" s="1091" t="s">
        <v>305</v>
      </c>
      <c r="AO157" s="1120"/>
      <c r="AP157" s="1120"/>
      <c r="AQ157" s="1120"/>
      <c r="AR157" s="1120"/>
      <c r="AS157" s="1091" t="s">
        <v>306</v>
      </c>
      <c r="AT157" s="1120"/>
      <c r="AU157" s="1120"/>
      <c r="AV157" s="363" t="s">
        <v>85</v>
      </c>
      <c r="AW157" s="1093" t="s">
        <v>307</v>
      </c>
      <c r="AX157" s="1120"/>
      <c r="AY157" s="1120"/>
      <c r="AZ157" s="1120"/>
      <c r="BA157" s="1120"/>
      <c r="BB157" s="1120"/>
      <c r="BC157" s="364">
        <v>1700000000</v>
      </c>
      <c r="BD157" s="364">
        <v>174400000</v>
      </c>
      <c r="BE157" s="364">
        <v>114600000</v>
      </c>
      <c r="BF157" s="365">
        <v>0</v>
      </c>
      <c r="BG157" s="364">
        <v>15409633</v>
      </c>
      <c r="BH157" s="364">
        <v>158990367</v>
      </c>
      <c r="BI157" s="364">
        <v>22538350</v>
      </c>
      <c r="BJ157" s="364">
        <v>-7128717</v>
      </c>
      <c r="BK157" s="364">
        <v>23268435</v>
      </c>
      <c r="BL157" s="364">
        <v>-730085</v>
      </c>
      <c r="BM157" s="364">
        <v>23268435</v>
      </c>
      <c r="BN157" s="365">
        <v>0</v>
      </c>
      <c r="BO157" s="365">
        <v>0</v>
      </c>
    </row>
    <row r="158" spans="1:67" x14ac:dyDescent="0.25">
      <c r="B158" s="370" t="str">
        <f t="shared" si="18"/>
        <v>C</v>
      </c>
      <c r="C158" s="370" t="str">
        <f t="shared" si="19"/>
        <v>2502</v>
      </c>
      <c r="D158" s="370" t="str">
        <f t="shared" si="20"/>
        <v>1000</v>
      </c>
      <c r="E158" s="370" t="str">
        <f t="shared" si="21"/>
        <v>1</v>
      </c>
      <c r="F158" s="370">
        <f t="shared" si="22"/>
        <v>0</v>
      </c>
      <c r="G158" s="370">
        <f t="shared" si="23"/>
        <v>0</v>
      </c>
      <c r="H158" s="370">
        <f t="shared" si="24"/>
        <v>0</v>
      </c>
      <c r="N158" s="1089" t="s">
        <v>119</v>
      </c>
      <c r="O158" s="1120"/>
      <c r="P158" s="1089" t="s">
        <v>354</v>
      </c>
      <c r="Q158" s="1120"/>
      <c r="R158" s="1089" t="s">
        <v>356</v>
      </c>
      <c r="S158" s="1120"/>
      <c r="T158" s="1089" t="s">
        <v>311</v>
      </c>
      <c r="U158" s="1120"/>
      <c r="V158" s="1089"/>
      <c r="W158" s="1120"/>
      <c r="X158" s="1120"/>
      <c r="Y158" s="1089"/>
      <c r="Z158" s="1120"/>
      <c r="AA158" s="1120"/>
      <c r="AB158" s="1089"/>
      <c r="AC158" s="1120"/>
      <c r="AD158" s="1089"/>
      <c r="AE158" s="1120"/>
      <c r="AF158" s="1096" t="s">
        <v>269</v>
      </c>
      <c r="AG158" s="1120"/>
      <c r="AH158" s="1120"/>
      <c r="AI158" s="1120"/>
      <c r="AJ158" s="1120"/>
      <c r="AK158" s="1120"/>
      <c r="AL158" s="1120"/>
      <c r="AM158" s="1120"/>
      <c r="AN158" s="1089" t="s">
        <v>305</v>
      </c>
      <c r="AO158" s="1120"/>
      <c r="AP158" s="1120"/>
      <c r="AQ158" s="1120"/>
      <c r="AR158" s="1120"/>
      <c r="AS158" s="1089" t="s">
        <v>306</v>
      </c>
      <c r="AT158" s="1120"/>
      <c r="AU158" s="1120"/>
      <c r="AV158" s="360" t="s">
        <v>318</v>
      </c>
      <c r="AW158" s="1090" t="s">
        <v>455</v>
      </c>
      <c r="AX158" s="1120"/>
      <c r="AY158" s="1120"/>
      <c r="AZ158" s="1120"/>
      <c r="BA158" s="1120"/>
      <c r="BB158" s="1120"/>
      <c r="BC158" s="361">
        <v>2815325822</v>
      </c>
      <c r="BD158" s="361">
        <v>306000000</v>
      </c>
      <c r="BE158" s="361">
        <v>2509325822</v>
      </c>
      <c r="BF158" s="362">
        <v>0</v>
      </c>
      <c r="BG158" s="362">
        <v>0</v>
      </c>
      <c r="BH158" s="361">
        <v>306000000</v>
      </c>
      <c r="BI158" s="362">
        <v>0</v>
      </c>
      <c r="BJ158" s="362">
        <v>0</v>
      </c>
      <c r="BK158" s="362">
        <v>0</v>
      </c>
      <c r="BL158" s="362">
        <v>0</v>
      </c>
      <c r="BM158" s="362">
        <v>0</v>
      </c>
      <c r="BN158" s="362">
        <v>0</v>
      </c>
      <c r="BO158" s="362">
        <v>0</v>
      </c>
    </row>
    <row r="159" spans="1:67" ht="14.45" customHeight="1" x14ac:dyDescent="0.25">
      <c r="B159" s="370" t="str">
        <f t="shared" si="18"/>
        <v>C</v>
      </c>
      <c r="C159" s="370" t="str">
        <f t="shared" si="19"/>
        <v>2502</v>
      </c>
      <c r="D159" s="370" t="str">
        <f t="shared" si="20"/>
        <v>1000</v>
      </c>
      <c r="E159" s="370" t="str">
        <f t="shared" si="21"/>
        <v>1</v>
      </c>
      <c r="F159" s="370" t="str">
        <f t="shared" si="22"/>
        <v>0</v>
      </c>
      <c r="G159" s="370">
        <f t="shared" si="23"/>
        <v>0</v>
      </c>
      <c r="H159" s="370">
        <f t="shared" si="24"/>
        <v>0</v>
      </c>
      <c r="N159" s="1089" t="s">
        <v>119</v>
      </c>
      <c r="O159" s="1120"/>
      <c r="P159" s="1089" t="s">
        <v>354</v>
      </c>
      <c r="Q159" s="1120"/>
      <c r="R159" s="1089" t="s">
        <v>356</v>
      </c>
      <c r="S159" s="1120"/>
      <c r="T159" s="1089" t="s">
        <v>311</v>
      </c>
      <c r="U159" s="1120"/>
      <c r="V159" s="1089" t="s">
        <v>312</v>
      </c>
      <c r="W159" s="1120"/>
      <c r="X159" s="1120"/>
      <c r="Y159" s="1089"/>
      <c r="Z159" s="1120"/>
      <c r="AA159" s="1120"/>
      <c r="AB159" s="1089"/>
      <c r="AC159" s="1120"/>
      <c r="AD159" s="1089"/>
      <c r="AE159" s="1120"/>
      <c r="AF159" s="1096" t="s">
        <v>269</v>
      </c>
      <c r="AG159" s="1120"/>
      <c r="AH159" s="1120"/>
      <c r="AI159" s="1120"/>
      <c r="AJ159" s="1120"/>
      <c r="AK159" s="1120"/>
      <c r="AL159" s="1120"/>
      <c r="AM159" s="1120"/>
      <c r="AN159" s="1089" t="s">
        <v>305</v>
      </c>
      <c r="AO159" s="1120"/>
      <c r="AP159" s="1120"/>
      <c r="AQ159" s="1120"/>
      <c r="AR159" s="1120"/>
      <c r="AS159" s="1089" t="s">
        <v>306</v>
      </c>
      <c r="AT159" s="1120"/>
      <c r="AU159" s="1120"/>
      <c r="AV159" s="360" t="s">
        <v>85</v>
      </c>
      <c r="AW159" s="1090" t="s">
        <v>307</v>
      </c>
      <c r="AX159" s="1120"/>
      <c r="AY159" s="1120"/>
      <c r="AZ159" s="1120"/>
      <c r="BA159" s="1120"/>
      <c r="BB159" s="1120"/>
      <c r="BC159" s="361">
        <v>1300000000</v>
      </c>
      <c r="BD159" s="361">
        <v>174400000</v>
      </c>
      <c r="BE159" s="361">
        <v>114600000</v>
      </c>
      <c r="BF159" s="362">
        <v>0</v>
      </c>
      <c r="BG159" s="361">
        <v>15409633</v>
      </c>
      <c r="BH159" s="361">
        <v>158990367</v>
      </c>
      <c r="BI159" s="361">
        <v>22538350</v>
      </c>
      <c r="BJ159" s="361">
        <v>-7128717</v>
      </c>
      <c r="BK159" s="361">
        <v>23268435</v>
      </c>
      <c r="BL159" s="361">
        <v>-730085</v>
      </c>
      <c r="BM159" s="361">
        <v>23268435</v>
      </c>
      <c r="BN159" s="362">
        <v>0</v>
      </c>
      <c r="BO159" s="362">
        <v>0</v>
      </c>
    </row>
    <row r="160" spans="1:67" x14ac:dyDescent="0.25">
      <c r="B160" s="370" t="str">
        <f t="shared" si="18"/>
        <v>C</v>
      </c>
      <c r="C160" s="370" t="str">
        <f t="shared" si="19"/>
        <v>2502</v>
      </c>
      <c r="D160" s="370" t="str">
        <f t="shared" si="20"/>
        <v>1000</v>
      </c>
      <c r="E160" s="370" t="str">
        <f t="shared" si="21"/>
        <v>1</v>
      </c>
      <c r="F160" s="370" t="str">
        <f t="shared" si="22"/>
        <v>0</v>
      </c>
      <c r="G160" s="370">
        <f t="shared" si="23"/>
        <v>0</v>
      </c>
      <c r="H160" s="370">
        <f t="shared" si="24"/>
        <v>0</v>
      </c>
      <c r="N160" s="1089" t="s">
        <v>119</v>
      </c>
      <c r="O160" s="1120"/>
      <c r="P160" s="1089" t="s">
        <v>354</v>
      </c>
      <c r="Q160" s="1120"/>
      <c r="R160" s="1089" t="s">
        <v>356</v>
      </c>
      <c r="S160" s="1120"/>
      <c r="T160" s="1089" t="s">
        <v>311</v>
      </c>
      <c r="U160" s="1120"/>
      <c r="V160" s="1089" t="s">
        <v>312</v>
      </c>
      <c r="W160" s="1120"/>
      <c r="X160" s="1120"/>
      <c r="Y160" s="1089"/>
      <c r="Z160" s="1120"/>
      <c r="AA160" s="1120"/>
      <c r="AB160" s="1089"/>
      <c r="AC160" s="1120"/>
      <c r="AD160" s="1089"/>
      <c r="AE160" s="1120"/>
      <c r="AF160" s="1096" t="s">
        <v>269</v>
      </c>
      <c r="AG160" s="1120"/>
      <c r="AH160" s="1120"/>
      <c r="AI160" s="1120"/>
      <c r="AJ160" s="1120"/>
      <c r="AK160" s="1120"/>
      <c r="AL160" s="1120"/>
      <c r="AM160" s="1120"/>
      <c r="AN160" s="1089" t="s">
        <v>305</v>
      </c>
      <c r="AO160" s="1120"/>
      <c r="AP160" s="1120"/>
      <c r="AQ160" s="1120"/>
      <c r="AR160" s="1120"/>
      <c r="AS160" s="1089" t="s">
        <v>306</v>
      </c>
      <c r="AT160" s="1120"/>
      <c r="AU160" s="1120"/>
      <c r="AV160" s="360" t="s">
        <v>318</v>
      </c>
      <c r="AW160" s="1090" t="s">
        <v>455</v>
      </c>
      <c r="AX160" s="1120"/>
      <c r="AY160" s="1120"/>
      <c r="AZ160" s="1120"/>
      <c r="BA160" s="1120"/>
      <c r="BB160" s="1120"/>
      <c r="BC160" s="361">
        <v>2815325822</v>
      </c>
      <c r="BD160" s="361">
        <v>306000000</v>
      </c>
      <c r="BE160" s="361">
        <v>2509325822</v>
      </c>
      <c r="BF160" s="362">
        <v>0</v>
      </c>
      <c r="BG160" s="362">
        <v>0</v>
      </c>
      <c r="BH160" s="361">
        <v>306000000</v>
      </c>
      <c r="BI160" s="362">
        <v>0</v>
      </c>
      <c r="BJ160" s="362">
        <v>0</v>
      </c>
      <c r="BK160" s="362">
        <v>0</v>
      </c>
      <c r="BL160" s="362">
        <v>0</v>
      </c>
      <c r="BM160" s="362">
        <v>0</v>
      </c>
      <c r="BN160" s="362">
        <v>0</v>
      </c>
      <c r="BO160" s="362">
        <v>0</v>
      </c>
    </row>
    <row r="161" spans="1:67" ht="14.45" customHeight="1" x14ac:dyDescent="0.25">
      <c r="B161" s="370" t="str">
        <f t="shared" si="18"/>
        <v>C</v>
      </c>
      <c r="C161" s="370" t="str">
        <f t="shared" si="19"/>
        <v>2502</v>
      </c>
      <c r="D161" s="370" t="str">
        <f t="shared" si="20"/>
        <v>1000</v>
      </c>
      <c r="E161" s="370" t="str">
        <f t="shared" si="21"/>
        <v>1</v>
      </c>
      <c r="F161" s="370" t="str">
        <f t="shared" si="22"/>
        <v>0</v>
      </c>
      <c r="G161" s="370" t="str">
        <f t="shared" si="23"/>
        <v>2</v>
      </c>
      <c r="H161" s="370">
        <f t="shared" si="24"/>
        <v>0</v>
      </c>
      <c r="N161" s="1089" t="s">
        <v>119</v>
      </c>
      <c r="O161" s="1120"/>
      <c r="P161" s="1089" t="s">
        <v>354</v>
      </c>
      <c r="Q161" s="1120"/>
      <c r="R161" s="1089" t="s">
        <v>356</v>
      </c>
      <c r="S161" s="1120"/>
      <c r="T161" s="1089" t="s">
        <v>311</v>
      </c>
      <c r="U161" s="1120"/>
      <c r="V161" s="1089" t="s">
        <v>312</v>
      </c>
      <c r="W161" s="1120"/>
      <c r="X161" s="1120"/>
      <c r="Y161" s="1089" t="s">
        <v>314</v>
      </c>
      <c r="Z161" s="1120"/>
      <c r="AA161" s="1120"/>
      <c r="AB161" s="1089"/>
      <c r="AC161" s="1120"/>
      <c r="AD161" s="1089"/>
      <c r="AE161" s="1120"/>
      <c r="AF161" s="1096" t="s">
        <v>358</v>
      </c>
      <c r="AG161" s="1120"/>
      <c r="AH161" s="1120"/>
      <c r="AI161" s="1120"/>
      <c r="AJ161" s="1120"/>
      <c r="AK161" s="1120"/>
      <c r="AL161" s="1120"/>
      <c r="AM161" s="1120"/>
      <c r="AN161" s="1089" t="s">
        <v>305</v>
      </c>
      <c r="AO161" s="1120"/>
      <c r="AP161" s="1120"/>
      <c r="AQ161" s="1120"/>
      <c r="AR161" s="1120"/>
      <c r="AS161" s="1089" t="s">
        <v>306</v>
      </c>
      <c r="AT161" s="1120"/>
      <c r="AU161" s="1120"/>
      <c r="AV161" s="360" t="s">
        <v>85</v>
      </c>
      <c r="AW161" s="1090" t="s">
        <v>307</v>
      </c>
      <c r="AX161" s="1120"/>
      <c r="AY161" s="1120"/>
      <c r="AZ161" s="1120"/>
      <c r="BA161" s="1120"/>
      <c r="BB161" s="1120"/>
      <c r="BC161" s="361">
        <v>1300000000</v>
      </c>
      <c r="BD161" s="361">
        <v>174400000</v>
      </c>
      <c r="BE161" s="361">
        <v>114600000</v>
      </c>
      <c r="BF161" s="362">
        <v>0</v>
      </c>
      <c r="BG161" s="361">
        <v>15409633</v>
      </c>
      <c r="BH161" s="361">
        <v>158990367</v>
      </c>
      <c r="BI161" s="361">
        <v>22538350</v>
      </c>
      <c r="BJ161" s="361">
        <v>-7128717</v>
      </c>
      <c r="BK161" s="361">
        <v>23268435</v>
      </c>
      <c r="BL161" s="361">
        <v>-730085</v>
      </c>
      <c r="BM161" s="361">
        <v>23268435</v>
      </c>
      <c r="BN161" s="362">
        <v>0</v>
      </c>
      <c r="BO161" s="362">
        <v>0</v>
      </c>
    </row>
    <row r="162" spans="1:67" s="376" customFormat="1" x14ac:dyDescent="0.25">
      <c r="A162" s="376" t="str">
        <f>+B162&amp;"-"&amp;C162&amp;"-"&amp;D162&amp;"-"&amp;E162&amp;"-"&amp;F162&amp;"-"&amp;G162&amp;"-"&amp;H162&amp;"-"&amp;AV162</f>
        <v>C-2502-1000-1-0-2-1-10</v>
      </c>
      <c r="B162" s="377" t="str">
        <f t="shared" si="18"/>
        <v>C</v>
      </c>
      <c r="C162" s="377" t="str">
        <f t="shared" si="19"/>
        <v>2502</v>
      </c>
      <c r="D162" s="377" t="str">
        <f t="shared" si="20"/>
        <v>1000</v>
      </c>
      <c r="E162" s="377" t="str">
        <f t="shared" si="21"/>
        <v>1</v>
      </c>
      <c r="F162" s="377" t="str">
        <f t="shared" si="22"/>
        <v>0</v>
      </c>
      <c r="G162" s="377" t="str">
        <f t="shared" si="23"/>
        <v>2</v>
      </c>
      <c r="H162" s="377" t="str">
        <f t="shared" si="24"/>
        <v>1</v>
      </c>
      <c r="I162" s="377"/>
      <c r="J162" s="377"/>
      <c r="K162" s="377"/>
      <c r="M162" s="390"/>
      <c r="N162" s="1232" t="s">
        <v>119</v>
      </c>
      <c r="O162" s="1233"/>
      <c r="P162" s="1232" t="s">
        <v>354</v>
      </c>
      <c r="Q162" s="1233"/>
      <c r="R162" s="1232" t="s">
        <v>356</v>
      </c>
      <c r="S162" s="1233"/>
      <c r="T162" s="1232" t="s">
        <v>311</v>
      </c>
      <c r="U162" s="1233"/>
      <c r="V162" s="1232" t="s">
        <v>312</v>
      </c>
      <c r="W162" s="1233"/>
      <c r="X162" s="1233"/>
      <c r="Y162" s="1232" t="s">
        <v>314</v>
      </c>
      <c r="Z162" s="1233"/>
      <c r="AA162" s="1233"/>
      <c r="AB162" s="1232" t="s">
        <v>311</v>
      </c>
      <c r="AC162" s="1233"/>
      <c r="AD162" s="1232"/>
      <c r="AE162" s="1233"/>
      <c r="AF162" s="1235" t="s">
        <v>364</v>
      </c>
      <c r="AG162" s="1233"/>
      <c r="AH162" s="1233"/>
      <c r="AI162" s="1233"/>
      <c r="AJ162" s="1233"/>
      <c r="AK162" s="1233"/>
      <c r="AL162" s="1233"/>
      <c r="AM162" s="1233"/>
      <c r="AN162" s="1232" t="s">
        <v>305</v>
      </c>
      <c r="AO162" s="1233"/>
      <c r="AP162" s="1233"/>
      <c r="AQ162" s="1233"/>
      <c r="AR162" s="1233"/>
      <c r="AS162" s="1232" t="s">
        <v>306</v>
      </c>
      <c r="AT162" s="1233"/>
      <c r="AU162" s="1233"/>
      <c r="AV162" s="378" t="s">
        <v>85</v>
      </c>
      <c r="AW162" s="1234" t="s">
        <v>307</v>
      </c>
      <c r="AX162" s="1233"/>
      <c r="AY162" s="1233"/>
      <c r="AZ162" s="1233"/>
      <c r="BA162" s="1233"/>
      <c r="BB162" s="1233"/>
      <c r="BC162" s="379">
        <v>197200000</v>
      </c>
      <c r="BD162" s="379">
        <v>174400000</v>
      </c>
      <c r="BE162" s="379">
        <v>22800000</v>
      </c>
      <c r="BF162" s="380">
        <v>0</v>
      </c>
      <c r="BG162" s="380">
        <v>0</v>
      </c>
      <c r="BH162" s="379">
        <v>174400000</v>
      </c>
      <c r="BI162" s="380">
        <v>0</v>
      </c>
      <c r="BJ162" s="380">
        <v>0</v>
      </c>
      <c r="BK162" s="380">
        <v>0</v>
      </c>
      <c r="BL162" s="380">
        <v>0</v>
      </c>
      <c r="BM162" s="380">
        <v>0</v>
      </c>
      <c r="BN162" s="380">
        <v>0</v>
      </c>
      <c r="BO162" s="380">
        <v>0</v>
      </c>
    </row>
    <row r="163" spans="1:67" s="376" customFormat="1" x14ac:dyDescent="0.25">
      <c r="A163" s="376" t="str">
        <f t="shared" ref="A163:A173" si="25">+B163&amp;"-"&amp;C163&amp;"-"&amp;D163&amp;"-"&amp;E163&amp;"-"&amp;F163&amp;"-"&amp;G163&amp;"-"&amp;H163&amp;"-"&amp;AV163</f>
        <v>C-2502-1000-1-0-2-2-10</v>
      </c>
      <c r="B163" s="377" t="str">
        <f t="shared" si="18"/>
        <v>C</v>
      </c>
      <c r="C163" s="377" t="str">
        <f t="shared" si="19"/>
        <v>2502</v>
      </c>
      <c r="D163" s="377" t="str">
        <f t="shared" si="20"/>
        <v>1000</v>
      </c>
      <c r="E163" s="377" t="str">
        <f t="shared" si="21"/>
        <v>1</v>
      </c>
      <c r="F163" s="377" t="str">
        <f t="shared" si="22"/>
        <v>0</v>
      </c>
      <c r="G163" s="377" t="str">
        <f t="shared" si="23"/>
        <v>2</v>
      </c>
      <c r="H163" s="377" t="str">
        <f t="shared" si="24"/>
        <v>2</v>
      </c>
      <c r="I163" s="377"/>
      <c r="J163" s="377"/>
      <c r="K163" s="377"/>
      <c r="M163" s="390"/>
      <c r="N163" s="1232" t="s">
        <v>119</v>
      </c>
      <c r="O163" s="1233"/>
      <c r="P163" s="1232" t="s">
        <v>354</v>
      </c>
      <c r="Q163" s="1233"/>
      <c r="R163" s="1232" t="s">
        <v>356</v>
      </c>
      <c r="S163" s="1233"/>
      <c r="T163" s="1232" t="s">
        <v>311</v>
      </c>
      <c r="U163" s="1233"/>
      <c r="V163" s="1232" t="s">
        <v>312</v>
      </c>
      <c r="W163" s="1233"/>
      <c r="X163" s="1233"/>
      <c r="Y163" s="1232" t="s">
        <v>314</v>
      </c>
      <c r="Z163" s="1233"/>
      <c r="AA163" s="1233"/>
      <c r="AB163" s="1232" t="s">
        <v>314</v>
      </c>
      <c r="AC163" s="1233"/>
      <c r="AD163" s="1232"/>
      <c r="AE163" s="1233"/>
      <c r="AF163" s="1235" t="s">
        <v>359</v>
      </c>
      <c r="AG163" s="1233"/>
      <c r="AH163" s="1233"/>
      <c r="AI163" s="1233"/>
      <c r="AJ163" s="1233"/>
      <c r="AK163" s="1233"/>
      <c r="AL163" s="1233"/>
      <c r="AM163" s="1233"/>
      <c r="AN163" s="1232" t="s">
        <v>305</v>
      </c>
      <c r="AO163" s="1233"/>
      <c r="AP163" s="1233"/>
      <c r="AQ163" s="1233"/>
      <c r="AR163" s="1233"/>
      <c r="AS163" s="1232" t="s">
        <v>306</v>
      </c>
      <c r="AT163" s="1233"/>
      <c r="AU163" s="1233"/>
      <c r="AV163" s="378" t="s">
        <v>85</v>
      </c>
      <c r="AW163" s="1234" t="s">
        <v>307</v>
      </c>
      <c r="AX163" s="1233"/>
      <c r="AY163" s="1233"/>
      <c r="AZ163" s="1233"/>
      <c r="BA163" s="1233"/>
      <c r="BB163" s="1233"/>
      <c r="BC163" s="379">
        <v>135600000</v>
      </c>
      <c r="BD163" s="380">
        <v>0</v>
      </c>
      <c r="BE163" s="379">
        <v>30600000</v>
      </c>
      <c r="BF163" s="380">
        <v>0</v>
      </c>
      <c r="BG163" s="380">
        <v>0</v>
      </c>
      <c r="BH163" s="380">
        <v>0</v>
      </c>
      <c r="BI163" s="379">
        <v>20000000</v>
      </c>
      <c r="BJ163" s="379">
        <v>-20000000</v>
      </c>
      <c r="BK163" s="379">
        <v>20000000</v>
      </c>
      <c r="BL163" s="380">
        <v>0</v>
      </c>
      <c r="BM163" s="379">
        <v>20000000</v>
      </c>
      <c r="BN163" s="380">
        <v>0</v>
      </c>
      <c r="BO163" s="380">
        <v>0</v>
      </c>
    </row>
    <row r="164" spans="1:67" s="376" customFormat="1" x14ac:dyDescent="0.25">
      <c r="A164" s="376" t="str">
        <f t="shared" si="25"/>
        <v>C-2502-1000-1-0-2-3-10</v>
      </c>
      <c r="B164" s="377" t="str">
        <f t="shared" si="18"/>
        <v>C</v>
      </c>
      <c r="C164" s="377" t="str">
        <f t="shared" si="19"/>
        <v>2502</v>
      </c>
      <c r="D164" s="377" t="str">
        <f t="shared" si="20"/>
        <v>1000</v>
      </c>
      <c r="E164" s="377" t="str">
        <f t="shared" si="21"/>
        <v>1</v>
      </c>
      <c r="F164" s="377" t="str">
        <f t="shared" si="22"/>
        <v>0</v>
      </c>
      <c r="G164" s="377" t="str">
        <f t="shared" si="23"/>
        <v>2</v>
      </c>
      <c r="H164" s="377" t="str">
        <f t="shared" si="24"/>
        <v>3</v>
      </c>
      <c r="I164" s="377"/>
      <c r="J164" s="377"/>
      <c r="K164" s="377"/>
      <c r="M164" s="390"/>
      <c r="N164" s="1232" t="s">
        <v>119</v>
      </c>
      <c r="O164" s="1233"/>
      <c r="P164" s="1232" t="s">
        <v>354</v>
      </c>
      <c r="Q164" s="1233"/>
      <c r="R164" s="1232" t="s">
        <v>356</v>
      </c>
      <c r="S164" s="1233"/>
      <c r="T164" s="1232" t="s">
        <v>311</v>
      </c>
      <c r="U164" s="1233"/>
      <c r="V164" s="1232" t="s">
        <v>312</v>
      </c>
      <c r="W164" s="1233"/>
      <c r="X164" s="1233"/>
      <c r="Y164" s="1232" t="s">
        <v>314</v>
      </c>
      <c r="Z164" s="1233"/>
      <c r="AA164" s="1233"/>
      <c r="AB164" s="1232" t="s">
        <v>321</v>
      </c>
      <c r="AC164" s="1233"/>
      <c r="AD164" s="1232"/>
      <c r="AE164" s="1233"/>
      <c r="AF164" s="1235" t="s">
        <v>360</v>
      </c>
      <c r="AG164" s="1233"/>
      <c r="AH164" s="1233"/>
      <c r="AI164" s="1233"/>
      <c r="AJ164" s="1233"/>
      <c r="AK164" s="1233"/>
      <c r="AL164" s="1233"/>
      <c r="AM164" s="1233"/>
      <c r="AN164" s="1232" t="s">
        <v>305</v>
      </c>
      <c r="AO164" s="1233"/>
      <c r="AP164" s="1233"/>
      <c r="AQ164" s="1233"/>
      <c r="AR164" s="1233"/>
      <c r="AS164" s="1232" t="s">
        <v>306</v>
      </c>
      <c r="AT164" s="1233"/>
      <c r="AU164" s="1233"/>
      <c r="AV164" s="378" t="s">
        <v>85</v>
      </c>
      <c r="AW164" s="1234" t="s">
        <v>307</v>
      </c>
      <c r="AX164" s="1233"/>
      <c r="AY164" s="1233"/>
      <c r="AZ164" s="1233"/>
      <c r="BA164" s="1233"/>
      <c r="BB164" s="1233"/>
      <c r="BC164" s="379">
        <v>341600000</v>
      </c>
      <c r="BD164" s="380">
        <v>0</v>
      </c>
      <c r="BE164" s="380">
        <v>0</v>
      </c>
      <c r="BF164" s="380">
        <v>0</v>
      </c>
      <c r="BG164" s="380">
        <v>0</v>
      </c>
      <c r="BH164" s="380">
        <v>0</v>
      </c>
      <c r="BI164" s="380">
        <v>0</v>
      </c>
      <c r="BJ164" s="380">
        <v>0</v>
      </c>
      <c r="BK164" s="379">
        <v>3268435</v>
      </c>
      <c r="BL164" s="379">
        <v>-3268435</v>
      </c>
      <c r="BM164" s="379">
        <v>3268435</v>
      </c>
      <c r="BN164" s="380">
        <v>0</v>
      </c>
      <c r="BO164" s="380">
        <v>0</v>
      </c>
    </row>
    <row r="165" spans="1:67" s="376" customFormat="1" ht="14.45" customHeight="1" x14ac:dyDescent="0.25">
      <c r="A165" s="376" t="str">
        <f t="shared" si="25"/>
        <v>C-2502-1000-1-0-2-4-10</v>
      </c>
      <c r="B165" s="377" t="str">
        <f t="shared" si="18"/>
        <v>C</v>
      </c>
      <c r="C165" s="377" t="str">
        <f t="shared" si="19"/>
        <v>2502</v>
      </c>
      <c r="D165" s="377" t="str">
        <f t="shared" si="20"/>
        <v>1000</v>
      </c>
      <c r="E165" s="377" t="str">
        <f t="shared" si="21"/>
        <v>1</v>
      </c>
      <c r="F165" s="377" t="str">
        <f t="shared" si="22"/>
        <v>0</v>
      </c>
      <c r="G165" s="377" t="str">
        <f t="shared" si="23"/>
        <v>2</v>
      </c>
      <c r="H165" s="377" t="str">
        <f t="shared" si="24"/>
        <v>4</v>
      </c>
      <c r="I165" s="377"/>
      <c r="J165" s="377"/>
      <c r="K165" s="377"/>
      <c r="M165" s="390"/>
      <c r="N165" s="1232" t="s">
        <v>119</v>
      </c>
      <c r="O165" s="1233"/>
      <c r="P165" s="1232" t="s">
        <v>354</v>
      </c>
      <c r="Q165" s="1233"/>
      <c r="R165" s="1232" t="s">
        <v>356</v>
      </c>
      <c r="S165" s="1233"/>
      <c r="T165" s="1232" t="s">
        <v>311</v>
      </c>
      <c r="U165" s="1233"/>
      <c r="V165" s="1232" t="s">
        <v>312</v>
      </c>
      <c r="W165" s="1233"/>
      <c r="X165" s="1233"/>
      <c r="Y165" s="1232" t="s">
        <v>314</v>
      </c>
      <c r="Z165" s="1233"/>
      <c r="AA165" s="1233"/>
      <c r="AB165" s="1232" t="s">
        <v>315</v>
      </c>
      <c r="AC165" s="1233"/>
      <c r="AD165" s="1232"/>
      <c r="AE165" s="1233"/>
      <c r="AF165" s="1235" t="s">
        <v>104</v>
      </c>
      <c r="AG165" s="1233"/>
      <c r="AH165" s="1233"/>
      <c r="AI165" s="1233"/>
      <c r="AJ165" s="1233"/>
      <c r="AK165" s="1233"/>
      <c r="AL165" s="1233"/>
      <c r="AM165" s="1233"/>
      <c r="AN165" s="1232" t="s">
        <v>305</v>
      </c>
      <c r="AO165" s="1233"/>
      <c r="AP165" s="1233"/>
      <c r="AQ165" s="1233"/>
      <c r="AR165" s="1233"/>
      <c r="AS165" s="1232" t="s">
        <v>306</v>
      </c>
      <c r="AT165" s="1233"/>
      <c r="AU165" s="1233"/>
      <c r="AV165" s="378" t="s">
        <v>85</v>
      </c>
      <c r="AW165" s="1234" t="s">
        <v>307</v>
      </c>
      <c r="AX165" s="1233"/>
      <c r="AY165" s="1233"/>
      <c r="AZ165" s="1233"/>
      <c r="BA165" s="1233"/>
      <c r="BB165" s="1233"/>
      <c r="BC165" s="379">
        <v>394400000</v>
      </c>
      <c r="BD165" s="380">
        <v>0</v>
      </c>
      <c r="BE165" s="380">
        <v>0</v>
      </c>
      <c r="BF165" s="380">
        <v>0</v>
      </c>
      <c r="BG165" s="379">
        <v>15409633</v>
      </c>
      <c r="BH165" s="379">
        <v>-15409633</v>
      </c>
      <c r="BI165" s="379">
        <v>2538350</v>
      </c>
      <c r="BJ165" s="379">
        <v>12871283</v>
      </c>
      <c r="BK165" s="380">
        <v>0</v>
      </c>
      <c r="BL165" s="379">
        <v>2538350</v>
      </c>
      <c r="BM165" s="380">
        <v>0</v>
      </c>
      <c r="BN165" s="380">
        <v>0</v>
      </c>
      <c r="BO165" s="380">
        <v>0</v>
      </c>
    </row>
    <row r="166" spans="1:67" s="376" customFormat="1" x14ac:dyDescent="0.25">
      <c r="A166" s="376" t="str">
        <f t="shared" si="25"/>
        <v>C-2502-1000-1-0-2-6-10</v>
      </c>
      <c r="B166" s="377" t="str">
        <f t="shared" si="18"/>
        <v>C</v>
      </c>
      <c r="C166" s="377" t="str">
        <f t="shared" si="19"/>
        <v>2502</v>
      </c>
      <c r="D166" s="377" t="str">
        <f t="shared" si="20"/>
        <v>1000</v>
      </c>
      <c r="E166" s="377" t="str">
        <f t="shared" si="21"/>
        <v>1</v>
      </c>
      <c r="F166" s="377" t="str">
        <f t="shared" si="22"/>
        <v>0</v>
      </c>
      <c r="G166" s="377" t="str">
        <f t="shared" si="23"/>
        <v>2</v>
      </c>
      <c r="H166" s="377" t="str">
        <f t="shared" si="24"/>
        <v>6</v>
      </c>
      <c r="I166" s="377"/>
      <c r="J166" s="377"/>
      <c r="K166" s="377"/>
      <c r="M166" s="390"/>
      <c r="N166" s="1232" t="s">
        <v>119</v>
      </c>
      <c r="O166" s="1233"/>
      <c r="P166" s="1232" t="s">
        <v>354</v>
      </c>
      <c r="Q166" s="1233"/>
      <c r="R166" s="1232" t="s">
        <v>356</v>
      </c>
      <c r="S166" s="1233"/>
      <c r="T166" s="1232" t="s">
        <v>311</v>
      </c>
      <c r="U166" s="1233"/>
      <c r="V166" s="1232" t="s">
        <v>312</v>
      </c>
      <c r="W166" s="1233"/>
      <c r="X166" s="1233"/>
      <c r="Y166" s="1232" t="s">
        <v>314</v>
      </c>
      <c r="Z166" s="1233"/>
      <c r="AA166" s="1233"/>
      <c r="AB166" s="1232" t="s">
        <v>324</v>
      </c>
      <c r="AC166" s="1233"/>
      <c r="AD166" s="1232"/>
      <c r="AE166" s="1233"/>
      <c r="AF166" s="1235" t="s">
        <v>361</v>
      </c>
      <c r="AG166" s="1233"/>
      <c r="AH166" s="1233"/>
      <c r="AI166" s="1233"/>
      <c r="AJ166" s="1233"/>
      <c r="AK166" s="1233"/>
      <c r="AL166" s="1233"/>
      <c r="AM166" s="1233"/>
      <c r="AN166" s="1232" t="s">
        <v>305</v>
      </c>
      <c r="AO166" s="1233"/>
      <c r="AP166" s="1233"/>
      <c r="AQ166" s="1233"/>
      <c r="AR166" s="1233"/>
      <c r="AS166" s="1232" t="s">
        <v>306</v>
      </c>
      <c r="AT166" s="1233"/>
      <c r="AU166" s="1233"/>
      <c r="AV166" s="378" t="s">
        <v>85</v>
      </c>
      <c r="AW166" s="1234" t="s">
        <v>307</v>
      </c>
      <c r="AX166" s="1233"/>
      <c r="AY166" s="1233"/>
      <c r="AZ166" s="1233"/>
      <c r="BA166" s="1233"/>
      <c r="BB166" s="1233"/>
      <c r="BC166" s="379">
        <v>230000000</v>
      </c>
      <c r="BD166" s="380">
        <v>0</v>
      </c>
      <c r="BE166" s="379">
        <v>60000000</v>
      </c>
      <c r="BF166" s="380">
        <v>0</v>
      </c>
      <c r="BG166" s="380">
        <v>0</v>
      </c>
      <c r="BH166" s="380">
        <v>0</v>
      </c>
      <c r="BI166" s="380">
        <v>0</v>
      </c>
      <c r="BJ166" s="380">
        <v>0</v>
      </c>
      <c r="BK166" s="380">
        <v>0</v>
      </c>
      <c r="BL166" s="380">
        <v>0</v>
      </c>
      <c r="BM166" s="380">
        <v>0</v>
      </c>
      <c r="BN166" s="380">
        <v>0</v>
      </c>
      <c r="BO166" s="380">
        <v>0</v>
      </c>
    </row>
    <row r="167" spans="1:67" s="376" customFormat="1" x14ac:dyDescent="0.25">
      <c r="A167" s="376" t="str">
        <f t="shared" si="25"/>
        <v>C-2502-1000-1-0-2-11-10</v>
      </c>
      <c r="B167" s="377" t="str">
        <f t="shared" si="18"/>
        <v>C</v>
      </c>
      <c r="C167" s="377" t="str">
        <f t="shared" si="19"/>
        <v>2502</v>
      </c>
      <c r="D167" s="377" t="str">
        <f t="shared" si="20"/>
        <v>1000</v>
      </c>
      <c r="E167" s="377" t="str">
        <f t="shared" si="21"/>
        <v>1</v>
      </c>
      <c r="F167" s="377" t="str">
        <f t="shared" si="22"/>
        <v>0</v>
      </c>
      <c r="G167" s="377" t="str">
        <f t="shared" si="23"/>
        <v>2</v>
      </c>
      <c r="H167" s="377" t="str">
        <f t="shared" si="24"/>
        <v>11</v>
      </c>
      <c r="I167" s="377"/>
      <c r="J167" s="377"/>
      <c r="K167" s="377"/>
      <c r="M167" s="390"/>
      <c r="N167" s="1232" t="s">
        <v>119</v>
      </c>
      <c r="O167" s="1233"/>
      <c r="P167" s="1232" t="s">
        <v>354</v>
      </c>
      <c r="Q167" s="1233"/>
      <c r="R167" s="1232" t="s">
        <v>356</v>
      </c>
      <c r="S167" s="1233"/>
      <c r="T167" s="1232" t="s">
        <v>311</v>
      </c>
      <c r="U167" s="1233"/>
      <c r="V167" s="1232" t="s">
        <v>312</v>
      </c>
      <c r="W167" s="1233"/>
      <c r="X167" s="1233"/>
      <c r="Y167" s="1232" t="s">
        <v>314</v>
      </c>
      <c r="Z167" s="1233"/>
      <c r="AA167" s="1233"/>
      <c r="AB167" s="1232" t="s">
        <v>100</v>
      </c>
      <c r="AC167" s="1233"/>
      <c r="AD167" s="1232"/>
      <c r="AE167" s="1233"/>
      <c r="AF167" s="1235" t="s">
        <v>362</v>
      </c>
      <c r="AG167" s="1233"/>
      <c r="AH167" s="1233"/>
      <c r="AI167" s="1233"/>
      <c r="AJ167" s="1233"/>
      <c r="AK167" s="1233"/>
      <c r="AL167" s="1233"/>
      <c r="AM167" s="1233"/>
      <c r="AN167" s="1232" t="s">
        <v>305</v>
      </c>
      <c r="AO167" s="1233"/>
      <c r="AP167" s="1233"/>
      <c r="AQ167" s="1233"/>
      <c r="AR167" s="1233"/>
      <c r="AS167" s="1232" t="s">
        <v>306</v>
      </c>
      <c r="AT167" s="1233"/>
      <c r="AU167" s="1233"/>
      <c r="AV167" s="378" t="s">
        <v>85</v>
      </c>
      <c r="AW167" s="1234" t="s">
        <v>307</v>
      </c>
      <c r="AX167" s="1233"/>
      <c r="AY167" s="1233"/>
      <c r="AZ167" s="1233"/>
      <c r="BA167" s="1233"/>
      <c r="BB167" s="1233"/>
      <c r="BC167" s="379">
        <v>1200000</v>
      </c>
      <c r="BD167" s="380">
        <v>0</v>
      </c>
      <c r="BE167" s="379">
        <v>1200000</v>
      </c>
      <c r="BF167" s="380">
        <v>0</v>
      </c>
      <c r="BG167" s="380">
        <v>0</v>
      </c>
      <c r="BH167" s="380">
        <v>0</v>
      </c>
      <c r="BI167" s="380">
        <v>0</v>
      </c>
      <c r="BJ167" s="380">
        <v>0</v>
      </c>
      <c r="BK167" s="380">
        <v>0</v>
      </c>
      <c r="BL167" s="380">
        <v>0</v>
      </c>
      <c r="BM167" s="380">
        <v>0</v>
      </c>
      <c r="BN167" s="380">
        <v>0</v>
      </c>
      <c r="BO167" s="380">
        <v>0</v>
      </c>
    </row>
    <row r="168" spans="1:67" x14ac:dyDescent="0.25">
      <c r="B168" s="370" t="str">
        <f t="shared" si="18"/>
        <v>C</v>
      </c>
      <c r="C168" s="370" t="str">
        <f t="shared" si="19"/>
        <v>2502</v>
      </c>
      <c r="D168" s="370" t="str">
        <f t="shared" si="20"/>
        <v>1000</v>
      </c>
      <c r="E168" s="370" t="str">
        <f t="shared" si="21"/>
        <v>1</v>
      </c>
      <c r="F168" s="370" t="str">
        <f t="shared" si="22"/>
        <v>0</v>
      </c>
      <c r="G168" s="370" t="str">
        <f t="shared" si="23"/>
        <v>3</v>
      </c>
      <c r="H168" s="370">
        <f t="shared" si="24"/>
        <v>0</v>
      </c>
      <c r="N168" s="1089" t="s">
        <v>119</v>
      </c>
      <c r="O168" s="1120"/>
      <c r="P168" s="1089" t="s">
        <v>354</v>
      </c>
      <c r="Q168" s="1120"/>
      <c r="R168" s="1089" t="s">
        <v>356</v>
      </c>
      <c r="S168" s="1120"/>
      <c r="T168" s="1089" t="s">
        <v>311</v>
      </c>
      <c r="U168" s="1120"/>
      <c r="V168" s="1089" t="s">
        <v>312</v>
      </c>
      <c r="W168" s="1120"/>
      <c r="X168" s="1120"/>
      <c r="Y168" s="1089" t="s">
        <v>321</v>
      </c>
      <c r="Z168" s="1120"/>
      <c r="AA168" s="1120"/>
      <c r="AB168" s="1089"/>
      <c r="AC168" s="1120"/>
      <c r="AD168" s="1089"/>
      <c r="AE168" s="1120"/>
      <c r="AF168" s="1096" t="s">
        <v>456</v>
      </c>
      <c r="AG168" s="1120"/>
      <c r="AH168" s="1120"/>
      <c r="AI168" s="1120"/>
      <c r="AJ168" s="1120"/>
      <c r="AK168" s="1120"/>
      <c r="AL168" s="1120"/>
      <c r="AM168" s="1120"/>
      <c r="AN168" s="1089" t="s">
        <v>305</v>
      </c>
      <c r="AO168" s="1120"/>
      <c r="AP168" s="1120"/>
      <c r="AQ168" s="1120"/>
      <c r="AR168" s="1120"/>
      <c r="AS168" s="1089" t="s">
        <v>306</v>
      </c>
      <c r="AT168" s="1120"/>
      <c r="AU168" s="1120"/>
      <c r="AV168" s="360" t="s">
        <v>318</v>
      </c>
      <c r="AW168" s="1090" t="s">
        <v>455</v>
      </c>
      <c r="AX168" s="1120"/>
      <c r="AY168" s="1120"/>
      <c r="AZ168" s="1120"/>
      <c r="BA168" s="1120"/>
      <c r="BB168" s="1120"/>
      <c r="BC168" s="361">
        <v>2815325822</v>
      </c>
      <c r="BD168" s="361">
        <v>306000000</v>
      </c>
      <c r="BE168" s="361">
        <v>2509325822</v>
      </c>
      <c r="BF168" s="362">
        <v>0</v>
      </c>
      <c r="BG168" s="362">
        <v>0</v>
      </c>
      <c r="BH168" s="361">
        <v>306000000</v>
      </c>
      <c r="BI168" s="362">
        <v>0</v>
      </c>
      <c r="BJ168" s="362">
        <v>0</v>
      </c>
      <c r="BK168" s="362">
        <v>0</v>
      </c>
      <c r="BL168" s="362">
        <v>0</v>
      </c>
      <c r="BM168" s="362">
        <v>0</v>
      </c>
      <c r="BN168" s="362">
        <v>0</v>
      </c>
      <c r="BO168" s="362">
        <v>0</v>
      </c>
    </row>
    <row r="169" spans="1:67" s="376" customFormat="1" x14ac:dyDescent="0.25">
      <c r="A169" s="376" t="str">
        <f t="shared" si="25"/>
        <v>C-2502-1000-1-0-3-1-15</v>
      </c>
      <c r="B169" s="377" t="str">
        <f t="shared" si="18"/>
        <v>C</v>
      </c>
      <c r="C169" s="377" t="str">
        <f t="shared" si="19"/>
        <v>2502</v>
      </c>
      <c r="D169" s="377" t="str">
        <f t="shared" si="20"/>
        <v>1000</v>
      </c>
      <c r="E169" s="377" t="str">
        <f t="shared" si="21"/>
        <v>1</v>
      </c>
      <c r="F169" s="377" t="str">
        <f t="shared" si="22"/>
        <v>0</v>
      </c>
      <c r="G169" s="377" t="str">
        <f t="shared" si="23"/>
        <v>3</v>
      </c>
      <c r="H169" s="377" t="str">
        <f t="shared" si="24"/>
        <v>1</v>
      </c>
      <c r="I169" s="377"/>
      <c r="J169" s="377"/>
      <c r="K169" s="377"/>
      <c r="M169" s="390"/>
      <c r="N169" s="1232" t="s">
        <v>119</v>
      </c>
      <c r="O169" s="1233"/>
      <c r="P169" s="1232" t="s">
        <v>354</v>
      </c>
      <c r="Q169" s="1233"/>
      <c r="R169" s="1232" t="s">
        <v>356</v>
      </c>
      <c r="S169" s="1233"/>
      <c r="T169" s="1232" t="s">
        <v>311</v>
      </c>
      <c r="U169" s="1233"/>
      <c r="V169" s="1232" t="s">
        <v>312</v>
      </c>
      <c r="W169" s="1233"/>
      <c r="X169" s="1233"/>
      <c r="Y169" s="1232" t="s">
        <v>321</v>
      </c>
      <c r="Z169" s="1233"/>
      <c r="AA169" s="1233"/>
      <c r="AB169" s="1232" t="s">
        <v>311</v>
      </c>
      <c r="AC169" s="1233"/>
      <c r="AD169" s="1232"/>
      <c r="AE169" s="1233"/>
      <c r="AF169" s="1235" t="s">
        <v>364</v>
      </c>
      <c r="AG169" s="1233"/>
      <c r="AH169" s="1233"/>
      <c r="AI169" s="1233"/>
      <c r="AJ169" s="1233"/>
      <c r="AK169" s="1233"/>
      <c r="AL169" s="1233"/>
      <c r="AM169" s="1233"/>
      <c r="AN169" s="1232" t="s">
        <v>305</v>
      </c>
      <c r="AO169" s="1233"/>
      <c r="AP169" s="1233"/>
      <c r="AQ169" s="1233"/>
      <c r="AR169" s="1233"/>
      <c r="AS169" s="1232" t="s">
        <v>306</v>
      </c>
      <c r="AT169" s="1233"/>
      <c r="AU169" s="1233"/>
      <c r="AV169" s="378" t="s">
        <v>318</v>
      </c>
      <c r="AW169" s="1234" t="s">
        <v>455</v>
      </c>
      <c r="AX169" s="1233"/>
      <c r="AY169" s="1233"/>
      <c r="AZ169" s="1233"/>
      <c r="BA169" s="1233"/>
      <c r="BB169" s="1233"/>
      <c r="BC169" s="379">
        <v>1217200000</v>
      </c>
      <c r="BD169" s="379">
        <v>306000000</v>
      </c>
      <c r="BE169" s="379">
        <v>911200000</v>
      </c>
      <c r="BF169" s="380">
        <v>0</v>
      </c>
      <c r="BG169" s="380">
        <v>0</v>
      </c>
      <c r="BH169" s="379">
        <v>306000000</v>
      </c>
      <c r="BI169" s="380">
        <v>0</v>
      </c>
      <c r="BJ169" s="380">
        <v>0</v>
      </c>
      <c r="BK169" s="380">
        <v>0</v>
      </c>
      <c r="BL169" s="380">
        <v>0</v>
      </c>
      <c r="BM169" s="380">
        <v>0</v>
      </c>
      <c r="BN169" s="380">
        <v>0</v>
      </c>
      <c r="BO169" s="380">
        <v>0</v>
      </c>
    </row>
    <row r="170" spans="1:67" s="376" customFormat="1" x14ac:dyDescent="0.25">
      <c r="A170" s="376" t="str">
        <f t="shared" si="25"/>
        <v>C-2502-1000-1-0-3-2-15</v>
      </c>
      <c r="B170" s="377" t="str">
        <f t="shared" si="18"/>
        <v>C</v>
      </c>
      <c r="C170" s="377" t="str">
        <f t="shared" si="19"/>
        <v>2502</v>
      </c>
      <c r="D170" s="377" t="str">
        <f t="shared" si="20"/>
        <v>1000</v>
      </c>
      <c r="E170" s="377" t="str">
        <f t="shared" si="21"/>
        <v>1</v>
      </c>
      <c r="F170" s="377" t="str">
        <f t="shared" si="22"/>
        <v>0</v>
      </c>
      <c r="G170" s="377" t="str">
        <f t="shared" si="23"/>
        <v>3</v>
      </c>
      <c r="H170" s="377" t="str">
        <f t="shared" si="24"/>
        <v>2</v>
      </c>
      <c r="I170" s="377"/>
      <c r="J170" s="377"/>
      <c r="K170" s="377"/>
      <c r="M170" s="390"/>
      <c r="N170" s="1232" t="s">
        <v>119</v>
      </c>
      <c r="O170" s="1233"/>
      <c r="P170" s="1232" t="s">
        <v>354</v>
      </c>
      <c r="Q170" s="1233"/>
      <c r="R170" s="1232" t="s">
        <v>356</v>
      </c>
      <c r="S170" s="1233"/>
      <c r="T170" s="1232" t="s">
        <v>311</v>
      </c>
      <c r="U170" s="1233"/>
      <c r="V170" s="1232" t="s">
        <v>312</v>
      </c>
      <c r="W170" s="1233"/>
      <c r="X170" s="1233"/>
      <c r="Y170" s="1232" t="s">
        <v>321</v>
      </c>
      <c r="Z170" s="1233"/>
      <c r="AA170" s="1233"/>
      <c r="AB170" s="1232" t="s">
        <v>314</v>
      </c>
      <c r="AC170" s="1233"/>
      <c r="AD170" s="1232"/>
      <c r="AE170" s="1233"/>
      <c r="AF170" s="1235" t="s">
        <v>359</v>
      </c>
      <c r="AG170" s="1233"/>
      <c r="AH170" s="1233"/>
      <c r="AI170" s="1233"/>
      <c r="AJ170" s="1233"/>
      <c r="AK170" s="1233"/>
      <c r="AL170" s="1233"/>
      <c r="AM170" s="1233"/>
      <c r="AN170" s="1232" t="s">
        <v>305</v>
      </c>
      <c r="AO170" s="1233"/>
      <c r="AP170" s="1233"/>
      <c r="AQ170" s="1233"/>
      <c r="AR170" s="1233"/>
      <c r="AS170" s="1232" t="s">
        <v>306</v>
      </c>
      <c r="AT170" s="1233"/>
      <c r="AU170" s="1233"/>
      <c r="AV170" s="378" t="s">
        <v>318</v>
      </c>
      <c r="AW170" s="1234" t="s">
        <v>455</v>
      </c>
      <c r="AX170" s="1233"/>
      <c r="AY170" s="1233"/>
      <c r="AZ170" s="1233"/>
      <c r="BA170" s="1233"/>
      <c r="BB170" s="1233"/>
      <c r="BC170" s="379">
        <v>228000000</v>
      </c>
      <c r="BD170" s="380">
        <v>0</v>
      </c>
      <c r="BE170" s="379">
        <v>228000000</v>
      </c>
      <c r="BF170" s="380">
        <v>0</v>
      </c>
      <c r="BG170" s="380">
        <v>0</v>
      </c>
      <c r="BH170" s="380">
        <v>0</v>
      </c>
      <c r="BI170" s="380">
        <v>0</v>
      </c>
      <c r="BJ170" s="380">
        <v>0</v>
      </c>
      <c r="BK170" s="380">
        <v>0</v>
      </c>
      <c r="BL170" s="380">
        <v>0</v>
      </c>
      <c r="BM170" s="380">
        <v>0</v>
      </c>
      <c r="BN170" s="380">
        <v>0</v>
      </c>
      <c r="BO170" s="380">
        <v>0</v>
      </c>
    </row>
    <row r="171" spans="1:67" s="376" customFormat="1" x14ac:dyDescent="0.25">
      <c r="A171" s="376" t="str">
        <f t="shared" si="25"/>
        <v>C-2502-1000-1-0-3-3-15</v>
      </c>
      <c r="B171" s="377" t="str">
        <f t="shared" ref="B171:B234" si="26">+N171</f>
        <v>C</v>
      </c>
      <c r="C171" s="377" t="str">
        <f t="shared" ref="C171:C234" si="27">+P171</f>
        <v>2502</v>
      </c>
      <c r="D171" s="377" t="str">
        <f t="shared" ref="D171:D233" si="28">+R171</f>
        <v>1000</v>
      </c>
      <c r="E171" s="377" t="str">
        <f t="shared" ref="E171:E233" si="29">+T171</f>
        <v>1</v>
      </c>
      <c r="F171" s="377" t="str">
        <f t="shared" si="22"/>
        <v>0</v>
      </c>
      <c r="G171" s="377" t="str">
        <f t="shared" si="23"/>
        <v>3</v>
      </c>
      <c r="H171" s="377" t="str">
        <f t="shared" si="24"/>
        <v>3</v>
      </c>
      <c r="I171" s="377"/>
      <c r="J171" s="377"/>
      <c r="K171" s="377"/>
      <c r="M171" s="390"/>
      <c r="N171" s="1232" t="s">
        <v>119</v>
      </c>
      <c r="O171" s="1233"/>
      <c r="P171" s="1232" t="s">
        <v>354</v>
      </c>
      <c r="Q171" s="1233"/>
      <c r="R171" s="1232" t="s">
        <v>356</v>
      </c>
      <c r="S171" s="1233"/>
      <c r="T171" s="1232" t="s">
        <v>311</v>
      </c>
      <c r="U171" s="1233"/>
      <c r="V171" s="1232" t="s">
        <v>312</v>
      </c>
      <c r="W171" s="1233"/>
      <c r="X171" s="1233"/>
      <c r="Y171" s="1232" t="s">
        <v>321</v>
      </c>
      <c r="Z171" s="1233"/>
      <c r="AA171" s="1233"/>
      <c r="AB171" s="1232" t="s">
        <v>321</v>
      </c>
      <c r="AC171" s="1233"/>
      <c r="AD171" s="1232"/>
      <c r="AE171" s="1233"/>
      <c r="AF171" s="1235" t="s">
        <v>360</v>
      </c>
      <c r="AG171" s="1233"/>
      <c r="AH171" s="1233"/>
      <c r="AI171" s="1233"/>
      <c r="AJ171" s="1233"/>
      <c r="AK171" s="1233"/>
      <c r="AL171" s="1233"/>
      <c r="AM171" s="1233"/>
      <c r="AN171" s="1232" t="s">
        <v>305</v>
      </c>
      <c r="AO171" s="1233"/>
      <c r="AP171" s="1233"/>
      <c r="AQ171" s="1233"/>
      <c r="AR171" s="1233"/>
      <c r="AS171" s="1232" t="s">
        <v>306</v>
      </c>
      <c r="AT171" s="1233"/>
      <c r="AU171" s="1233"/>
      <c r="AV171" s="378" t="s">
        <v>318</v>
      </c>
      <c r="AW171" s="1234" t="s">
        <v>455</v>
      </c>
      <c r="AX171" s="1233"/>
      <c r="AY171" s="1233"/>
      <c r="AZ171" s="1233"/>
      <c r="BA171" s="1233"/>
      <c r="BB171" s="1233"/>
      <c r="BC171" s="379">
        <v>164000000</v>
      </c>
      <c r="BD171" s="380">
        <v>0</v>
      </c>
      <c r="BE171" s="379">
        <v>164000000</v>
      </c>
      <c r="BF171" s="380">
        <v>0</v>
      </c>
      <c r="BG171" s="380">
        <v>0</v>
      </c>
      <c r="BH171" s="380">
        <v>0</v>
      </c>
      <c r="BI171" s="380">
        <v>0</v>
      </c>
      <c r="BJ171" s="380">
        <v>0</v>
      </c>
      <c r="BK171" s="380">
        <v>0</v>
      </c>
      <c r="BL171" s="380">
        <v>0</v>
      </c>
      <c r="BM171" s="380">
        <v>0</v>
      </c>
      <c r="BN171" s="380">
        <v>0</v>
      </c>
      <c r="BO171" s="380">
        <v>0</v>
      </c>
    </row>
    <row r="172" spans="1:67" s="376" customFormat="1" x14ac:dyDescent="0.25">
      <c r="A172" s="376" t="str">
        <f t="shared" si="25"/>
        <v>C-2502-1000-1-0-3-4-15</v>
      </c>
      <c r="B172" s="377" t="str">
        <f t="shared" si="26"/>
        <v>C</v>
      </c>
      <c r="C172" s="377" t="str">
        <f t="shared" si="27"/>
        <v>2502</v>
      </c>
      <c r="D172" s="377" t="str">
        <f t="shared" si="28"/>
        <v>1000</v>
      </c>
      <c r="E172" s="377" t="str">
        <f t="shared" si="29"/>
        <v>1</v>
      </c>
      <c r="F172" s="377" t="str">
        <f t="shared" si="22"/>
        <v>0</v>
      </c>
      <c r="G172" s="377" t="str">
        <f t="shared" si="23"/>
        <v>3</v>
      </c>
      <c r="H172" s="377" t="str">
        <f t="shared" si="24"/>
        <v>4</v>
      </c>
      <c r="I172" s="377"/>
      <c r="J172" s="377"/>
      <c r="K172" s="377"/>
      <c r="M172" s="390"/>
      <c r="N172" s="1232" t="s">
        <v>119</v>
      </c>
      <c r="O172" s="1233"/>
      <c r="P172" s="1232" t="s">
        <v>354</v>
      </c>
      <c r="Q172" s="1233"/>
      <c r="R172" s="1232" t="s">
        <v>356</v>
      </c>
      <c r="S172" s="1233"/>
      <c r="T172" s="1232" t="s">
        <v>311</v>
      </c>
      <c r="U172" s="1233"/>
      <c r="V172" s="1232" t="s">
        <v>312</v>
      </c>
      <c r="W172" s="1233"/>
      <c r="X172" s="1233"/>
      <c r="Y172" s="1232" t="s">
        <v>321</v>
      </c>
      <c r="Z172" s="1233"/>
      <c r="AA172" s="1233"/>
      <c r="AB172" s="1232" t="s">
        <v>315</v>
      </c>
      <c r="AC172" s="1233"/>
      <c r="AD172" s="1232"/>
      <c r="AE172" s="1233"/>
      <c r="AF172" s="1235" t="s">
        <v>104</v>
      </c>
      <c r="AG172" s="1233"/>
      <c r="AH172" s="1233"/>
      <c r="AI172" s="1233"/>
      <c r="AJ172" s="1233"/>
      <c r="AK172" s="1233"/>
      <c r="AL172" s="1233"/>
      <c r="AM172" s="1233"/>
      <c r="AN172" s="1232" t="s">
        <v>305</v>
      </c>
      <c r="AO172" s="1233"/>
      <c r="AP172" s="1233"/>
      <c r="AQ172" s="1233"/>
      <c r="AR172" s="1233"/>
      <c r="AS172" s="1232" t="s">
        <v>306</v>
      </c>
      <c r="AT172" s="1233"/>
      <c r="AU172" s="1233"/>
      <c r="AV172" s="378" t="s">
        <v>318</v>
      </c>
      <c r="AW172" s="1234" t="s">
        <v>455</v>
      </c>
      <c r="AX172" s="1233"/>
      <c r="AY172" s="1233"/>
      <c r="AZ172" s="1233"/>
      <c r="BA172" s="1233"/>
      <c r="BB172" s="1233"/>
      <c r="BC172" s="379">
        <v>361540000</v>
      </c>
      <c r="BD172" s="380">
        <v>0</v>
      </c>
      <c r="BE172" s="379">
        <v>361540000</v>
      </c>
      <c r="BF172" s="380">
        <v>0</v>
      </c>
      <c r="BG172" s="380">
        <v>0</v>
      </c>
      <c r="BH172" s="380">
        <v>0</v>
      </c>
      <c r="BI172" s="380">
        <v>0</v>
      </c>
      <c r="BJ172" s="380">
        <v>0</v>
      </c>
      <c r="BK172" s="380">
        <v>0</v>
      </c>
      <c r="BL172" s="380">
        <v>0</v>
      </c>
      <c r="BM172" s="380">
        <v>0</v>
      </c>
      <c r="BN172" s="380">
        <v>0</v>
      </c>
      <c r="BO172" s="380">
        <v>0</v>
      </c>
    </row>
    <row r="173" spans="1:67" s="376" customFormat="1" x14ac:dyDescent="0.25">
      <c r="A173" s="376" t="str">
        <f t="shared" si="25"/>
        <v>C-2502-1000-1-0-3-11-15</v>
      </c>
      <c r="B173" s="377" t="str">
        <f t="shared" si="26"/>
        <v>C</v>
      </c>
      <c r="C173" s="377" t="str">
        <f t="shared" si="27"/>
        <v>2502</v>
      </c>
      <c r="D173" s="377" t="str">
        <f t="shared" si="28"/>
        <v>1000</v>
      </c>
      <c r="E173" s="377" t="str">
        <f t="shared" si="29"/>
        <v>1</v>
      </c>
      <c r="F173" s="377" t="str">
        <f t="shared" si="22"/>
        <v>0</v>
      </c>
      <c r="G173" s="377" t="str">
        <f t="shared" si="23"/>
        <v>3</v>
      </c>
      <c r="H173" s="377" t="str">
        <f t="shared" si="24"/>
        <v>11</v>
      </c>
      <c r="I173" s="377"/>
      <c r="J173" s="377"/>
      <c r="K173" s="377"/>
      <c r="M173" s="390"/>
      <c r="N173" s="1232" t="s">
        <v>119</v>
      </c>
      <c r="O173" s="1233"/>
      <c r="P173" s="1232" t="s">
        <v>354</v>
      </c>
      <c r="Q173" s="1233"/>
      <c r="R173" s="1232" t="s">
        <v>356</v>
      </c>
      <c r="S173" s="1233"/>
      <c r="T173" s="1232" t="s">
        <v>311</v>
      </c>
      <c r="U173" s="1233"/>
      <c r="V173" s="1232" t="s">
        <v>312</v>
      </c>
      <c r="W173" s="1233"/>
      <c r="X173" s="1233"/>
      <c r="Y173" s="1232" t="s">
        <v>321</v>
      </c>
      <c r="Z173" s="1233"/>
      <c r="AA173" s="1233"/>
      <c r="AB173" s="1232" t="s">
        <v>100</v>
      </c>
      <c r="AC173" s="1233"/>
      <c r="AD173" s="1232"/>
      <c r="AE173" s="1233"/>
      <c r="AF173" s="1235" t="s">
        <v>362</v>
      </c>
      <c r="AG173" s="1233"/>
      <c r="AH173" s="1233"/>
      <c r="AI173" s="1233"/>
      <c r="AJ173" s="1233"/>
      <c r="AK173" s="1233"/>
      <c r="AL173" s="1233"/>
      <c r="AM173" s="1233"/>
      <c r="AN173" s="1232" t="s">
        <v>305</v>
      </c>
      <c r="AO173" s="1233"/>
      <c r="AP173" s="1233"/>
      <c r="AQ173" s="1233"/>
      <c r="AR173" s="1233"/>
      <c r="AS173" s="1232" t="s">
        <v>306</v>
      </c>
      <c r="AT173" s="1233"/>
      <c r="AU173" s="1233"/>
      <c r="AV173" s="378" t="s">
        <v>318</v>
      </c>
      <c r="AW173" s="1234" t="s">
        <v>455</v>
      </c>
      <c r="AX173" s="1233"/>
      <c r="AY173" s="1233"/>
      <c r="AZ173" s="1233"/>
      <c r="BA173" s="1233"/>
      <c r="BB173" s="1233"/>
      <c r="BC173" s="379">
        <v>844585822</v>
      </c>
      <c r="BD173" s="380">
        <v>0</v>
      </c>
      <c r="BE173" s="379">
        <v>844585822</v>
      </c>
      <c r="BF173" s="380">
        <v>0</v>
      </c>
      <c r="BG173" s="380">
        <v>0</v>
      </c>
      <c r="BH173" s="380">
        <v>0</v>
      </c>
      <c r="BI173" s="380">
        <v>0</v>
      </c>
      <c r="BJ173" s="380">
        <v>0</v>
      </c>
      <c r="BK173" s="380">
        <v>0</v>
      </c>
      <c r="BL173" s="380">
        <v>0</v>
      </c>
      <c r="BM173" s="380">
        <v>0</v>
      </c>
      <c r="BN173" s="380">
        <v>0</v>
      </c>
      <c r="BO173" s="380">
        <v>0</v>
      </c>
    </row>
    <row r="174" spans="1:67" x14ac:dyDescent="0.25">
      <c r="B174" s="370" t="str">
        <f t="shared" si="26"/>
        <v>C</v>
      </c>
      <c r="C174" s="370" t="str">
        <f t="shared" si="27"/>
        <v>2502</v>
      </c>
      <c r="D174" s="370" t="str">
        <f t="shared" si="28"/>
        <v>1000</v>
      </c>
      <c r="E174" s="370" t="str">
        <f t="shared" si="29"/>
        <v>2</v>
      </c>
      <c r="F174" s="370">
        <f t="shared" si="22"/>
        <v>0</v>
      </c>
      <c r="G174" s="370">
        <f t="shared" si="23"/>
        <v>0</v>
      </c>
      <c r="H174" s="370">
        <f t="shared" si="24"/>
        <v>0</v>
      </c>
      <c r="N174" s="1091" t="s">
        <v>119</v>
      </c>
      <c r="O174" s="1120"/>
      <c r="P174" s="1091" t="s">
        <v>354</v>
      </c>
      <c r="Q174" s="1120"/>
      <c r="R174" s="1091" t="s">
        <v>356</v>
      </c>
      <c r="S174" s="1120"/>
      <c r="T174" s="1091" t="s">
        <v>314</v>
      </c>
      <c r="U174" s="1120"/>
      <c r="V174" s="1091"/>
      <c r="W174" s="1120"/>
      <c r="X174" s="1120"/>
      <c r="Y174" s="1091"/>
      <c r="Z174" s="1120"/>
      <c r="AA174" s="1120"/>
      <c r="AB174" s="1091"/>
      <c r="AC174" s="1120"/>
      <c r="AD174" s="1091"/>
      <c r="AE174" s="1120"/>
      <c r="AF174" s="1092" t="s">
        <v>350</v>
      </c>
      <c r="AG174" s="1120"/>
      <c r="AH174" s="1120"/>
      <c r="AI174" s="1120"/>
      <c r="AJ174" s="1120"/>
      <c r="AK174" s="1120"/>
      <c r="AL174" s="1120"/>
      <c r="AM174" s="1120"/>
      <c r="AN174" s="1091" t="s">
        <v>305</v>
      </c>
      <c r="AO174" s="1120"/>
      <c r="AP174" s="1120"/>
      <c r="AQ174" s="1120"/>
      <c r="AR174" s="1120"/>
      <c r="AS174" s="1091" t="s">
        <v>306</v>
      </c>
      <c r="AT174" s="1120"/>
      <c r="AU174" s="1120"/>
      <c r="AV174" s="363" t="s">
        <v>85</v>
      </c>
      <c r="AW174" s="1093" t="s">
        <v>307</v>
      </c>
      <c r="AX174" s="1120"/>
      <c r="AY174" s="1120"/>
      <c r="AZ174" s="1120"/>
      <c r="BA174" s="1120"/>
      <c r="BB174" s="1120"/>
      <c r="BC174" s="364">
        <v>1923920000</v>
      </c>
      <c r="BD174" s="365">
        <v>0</v>
      </c>
      <c r="BE174" s="364">
        <v>326140540</v>
      </c>
      <c r="BF174" s="365">
        <v>0</v>
      </c>
      <c r="BG174" s="364">
        <v>31960207</v>
      </c>
      <c r="BH174" s="364">
        <v>-31960207</v>
      </c>
      <c r="BI174" s="364">
        <v>189203882</v>
      </c>
      <c r="BJ174" s="364">
        <v>-157243675</v>
      </c>
      <c r="BK174" s="364">
        <v>187971505</v>
      </c>
      <c r="BL174" s="364">
        <v>1232377</v>
      </c>
      <c r="BM174" s="364">
        <v>187971505</v>
      </c>
      <c r="BN174" s="365">
        <v>0</v>
      </c>
      <c r="BO174" s="364">
        <v>183673</v>
      </c>
    </row>
    <row r="175" spans="1:67" ht="14.45" customHeight="1" x14ac:dyDescent="0.25">
      <c r="B175" s="370" t="str">
        <f t="shared" si="26"/>
        <v>C</v>
      </c>
      <c r="C175" s="370" t="str">
        <f t="shared" si="27"/>
        <v>2502</v>
      </c>
      <c r="D175" s="370" t="str">
        <f t="shared" si="28"/>
        <v>1000</v>
      </c>
      <c r="E175" s="370" t="str">
        <f t="shared" si="29"/>
        <v>2</v>
      </c>
      <c r="F175" s="370" t="str">
        <f t="shared" si="22"/>
        <v>0</v>
      </c>
      <c r="G175" s="370">
        <f t="shared" si="23"/>
        <v>0</v>
      </c>
      <c r="H175" s="370">
        <f t="shared" si="24"/>
        <v>0</v>
      </c>
      <c r="N175" s="1089" t="s">
        <v>119</v>
      </c>
      <c r="O175" s="1120"/>
      <c r="P175" s="1089" t="s">
        <v>354</v>
      </c>
      <c r="Q175" s="1120"/>
      <c r="R175" s="1089" t="s">
        <v>356</v>
      </c>
      <c r="S175" s="1120"/>
      <c r="T175" s="1089" t="s">
        <v>314</v>
      </c>
      <c r="U175" s="1120"/>
      <c r="V175" s="1089" t="s">
        <v>312</v>
      </c>
      <c r="W175" s="1120"/>
      <c r="X175" s="1120"/>
      <c r="Y175" s="1089"/>
      <c r="Z175" s="1120"/>
      <c r="AA175" s="1120"/>
      <c r="AB175" s="1089"/>
      <c r="AC175" s="1120"/>
      <c r="AD175" s="1089"/>
      <c r="AE175" s="1120"/>
      <c r="AF175" s="1096" t="s">
        <v>350</v>
      </c>
      <c r="AG175" s="1120"/>
      <c r="AH175" s="1120"/>
      <c r="AI175" s="1120"/>
      <c r="AJ175" s="1120"/>
      <c r="AK175" s="1120"/>
      <c r="AL175" s="1120"/>
      <c r="AM175" s="1120"/>
      <c r="AN175" s="1089" t="s">
        <v>305</v>
      </c>
      <c r="AO175" s="1120"/>
      <c r="AP175" s="1120"/>
      <c r="AQ175" s="1120"/>
      <c r="AR175" s="1120"/>
      <c r="AS175" s="1089" t="s">
        <v>306</v>
      </c>
      <c r="AT175" s="1120"/>
      <c r="AU175" s="1120"/>
      <c r="AV175" s="360" t="s">
        <v>85</v>
      </c>
      <c r="AW175" s="1090" t="s">
        <v>307</v>
      </c>
      <c r="AX175" s="1120"/>
      <c r="AY175" s="1120"/>
      <c r="AZ175" s="1120"/>
      <c r="BA175" s="1120"/>
      <c r="BB175" s="1120"/>
      <c r="BC175" s="361">
        <v>1600000000</v>
      </c>
      <c r="BD175" s="362">
        <v>0</v>
      </c>
      <c r="BE175" s="361">
        <v>326140540</v>
      </c>
      <c r="BF175" s="362">
        <v>0</v>
      </c>
      <c r="BG175" s="361">
        <v>31960207</v>
      </c>
      <c r="BH175" s="361">
        <v>-31960207</v>
      </c>
      <c r="BI175" s="361">
        <v>189203882</v>
      </c>
      <c r="BJ175" s="361">
        <v>-157243675</v>
      </c>
      <c r="BK175" s="361">
        <v>187971505</v>
      </c>
      <c r="BL175" s="361">
        <v>1232377</v>
      </c>
      <c r="BM175" s="361">
        <v>187971505</v>
      </c>
      <c r="BN175" s="362">
        <v>0</v>
      </c>
      <c r="BO175" s="361">
        <v>183673</v>
      </c>
    </row>
    <row r="176" spans="1:67" s="374" customFormat="1" x14ac:dyDescent="0.25">
      <c r="B176" s="375" t="str">
        <f t="shared" si="26"/>
        <v>C</v>
      </c>
      <c r="C176" s="375" t="str">
        <f t="shared" si="27"/>
        <v>2502</v>
      </c>
      <c r="D176" s="375" t="str">
        <f t="shared" si="28"/>
        <v>1000</v>
      </c>
      <c r="E176" s="375" t="str">
        <f t="shared" si="29"/>
        <v>2</v>
      </c>
      <c r="F176" s="375" t="str">
        <f t="shared" si="22"/>
        <v>0</v>
      </c>
      <c r="G176" s="375" t="str">
        <f t="shared" si="23"/>
        <v>1</v>
      </c>
      <c r="H176" s="375">
        <f t="shared" si="24"/>
        <v>0</v>
      </c>
      <c r="I176" s="375"/>
      <c r="J176" s="375"/>
      <c r="K176" s="375"/>
      <c r="M176" s="392"/>
      <c r="N176" s="1236" t="s">
        <v>119</v>
      </c>
      <c r="O176" s="1009"/>
      <c r="P176" s="1236" t="s">
        <v>354</v>
      </c>
      <c r="Q176" s="1009"/>
      <c r="R176" s="1236" t="s">
        <v>356</v>
      </c>
      <c r="S176" s="1009"/>
      <c r="T176" s="1236" t="s">
        <v>314</v>
      </c>
      <c r="U176" s="1009"/>
      <c r="V176" s="1236" t="s">
        <v>312</v>
      </c>
      <c r="W176" s="1009"/>
      <c r="X176" s="1009"/>
      <c r="Y176" s="1236" t="s">
        <v>311</v>
      </c>
      <c r="Z176" s="1009"/>
      <c r="AA176" s="1009"/>
      <c r="AB176" s="1236"/>
      <c r="AC176" s="1009"/>
      <c r="AD176" s="1236"/>
      <c r="AE176" s="1009"/>
      <c r="AF176" s="1238" t="s">
        <v>363</v>
      </c>
      <c r="AG176" s="1009"/>
      <c r="AH176" s="1009"/>
      <c r="AI176" s="1009"/>
      <c r="AJ176" s="1009"/>
      <c r="AK176" s="1009"/>
      <c r="AL176" s="1009"/>
      <c r="AM176" s="1009"/>
      <c r="AN176" s="1236" t="s">
        <v>305</v>
      </c>
      <c r="AO176" s="1009"/>
      <c r="AP176" s="1009"/>
      <c r="AQ176" s="1009"/>
      <c r="AR176" s="1009"/>
      <c r="AS176" s="1236" t="s">
        <v>306</v>
      </c>
      <c r="AT176" s="1009"/>
      <c r="AU176" s="1009"/>
      <c r="AV176" s="386" t="s">
        <v>85</v>
      </c>
      <c r="AW176" s="1237" t="s">
        <v>307</v>
      </c>
      <c r="AX176" s="1009"/>
      <c r="AY176" s="1009"/>
      <c r="AZ176" s="1009"/>
      <c r="BA176" s="1009"/>
      <c r="BB176" s="1009"/>
      <c r="BC176" s="387">
        <v>382300000</v>
      </c>
      <c r="BD176" s="388">
        <v>0</v>
      </c>
      <c r="BE176" s="387">
        <v>177300000</v>
      </c>
      <c r="BF176" s="388">
        <v>0</v>
      </c>
      <c r="BG176" s="387">
        <v>615294</v>
      </c>
      <c r="BH176" s="387">
        <v>-615294</v>
      </c>
      <c r="BI176" s="387">
        <v>38383982</v>
      </c>
      <c r="BJ176" s="387">
        <v>-37768688</v>
      </c>
      <c r="BK176" s="387">
        <v>41020784</v>
      </c>
      <c r="BL176" s="387">
        <v>-2636802</v>
      </c>
      <c r="BM176" s="387">
        <v>41020784</v>
      </c>
      <c r="BN176" s="388">
        <v>0</v>
      </c>
      <c r="BO176" s="387">
        <v>183673</v>
      </c>
    </row>
    <row r="177" spans="1:67" s="376" customFormat="1" x14ac:dyDescent="0.25">
      <c r="A177" s="376" t="str">
        <f t="shared" ref="A177:A187" si="30">+B177&amp;"-"&amp;C177&amp;"-"&amp;D177&amp;"-"&amp;E177&amp;"-"&amp;F177&amp;"-"&amp;G177&amp;"-"&amp;H177&amp;"-"&amp;AV177</f>
        <v>C-2502-1000-2-0-1-1-10</v>
      </c>
      <c r="B177" s="377" t="str">
        <f t="shared" si="26"/>
        <v>C</v>
      </c>
      <c r="C177" s="377" t="str">
        <f t="shared" si="27"/>
        <v>2502</v>
      </c>
      <c r="D177" s="377" t="str">
        <f t="shared" si="28"/>
        <v>1000</v>
      </c>
      <c r="E177" s="377" t="str">
        <f t="shared" si="29"/>
        <v>2</v>
      </c>
      <c r="F177" s="377" t="str">
        <f t="shared" si="22"/>
        <v>0</v>
      </c>
      <c r="G177" s="377" t="str">
        <f t="shared" si="23"/>
        <v>1</v>
      </c>
      <c r="H177" s="377" t="str">
        <f t="shared" si="24"/>
        <v>1</v>
      </c>
      <c r="I177" s="377"/>
      <c r="J177" s="377"/>
      <c r="K177" s="377"/>
      <c r="M177" s="390"/>
      <c r="N177" s="1232" t="s">
        <v>119</v>
      </c>
      <c r="O177" s="1233"/>
      <c r="P177" s="1232" t="s">
        <v>354</v>
      </c>
      <c r="Q177" s="1233"/>
      <c r="R177" s="1232" t="s">
        <v>356</v>
      </c>
      <c r="S177" s="1233"/>
      <c r="T177" s="1232" t="s">
        <v>314</v>
      </c>
      <c r="U177" s="1233"/>
      <c r="V177" s="1232" t="s">
        <v>312</v>
      </c>
      <c r="W177" s="1233"/>
      <c r="X177" s="1233"/>
      <c r="Y177" s="1232" t="s">
        <v>311</v>
      </c>
      <c r="Z177" s="1233"/>
      <c r="AA177" s="1233"/>
      <c r="AB177" s="1232" t="s">
        <v>311</v>
      </c>
      <c r="AC177" s="1233"/>
      <c r="AD177" s="1232"/>
      <c r="AE177" s="1233"/>
      <c r="AF177" s="1235" t="s">
        <v>364</v>
      </c>
      <c r="AG177" s="1233"/>
      <c r="AH177" s="1233"/>
      <c r="AI177" s="1233"/>
      <c r="AJ177" s="1233"/>
      <c r="AK177" s="1233"/>
      <c r="AL177" s="1233"/>
      <c r="AM177" s="1233"/>
      <c r="AN177" s="1232" t="s">
        <v>305</v>
      </c>
      <c r="AO177" s="1233"/>
      <c r="AP177" s="1233"/>
      <c r="AQ177" s="1233"/>
      <c r="AR177" s="1233"/>
      <c r="AS177" s="1232" t="s">
        <v>306</v>
      </c>
      <c r="AT177" s="1233"/>
      <c r="AU177" s="1233"/>
      <c r="AV177" s="378" t="s">
        <v>85</v>
      </c>
      <c r="AW177" s="1234" t="s">
        <v>307</v>
      </c>
      <c r="AX177" s="1233"/>
      <c r="AY177" s="1233"/>
      <c r="AZ177" s="1233"/>
      <c r="BA177" s="1233"/>
      <c r="BB177" s="1233"/>
      <c r="BC177" s="379">
        <v>177300000</v>
      </c>
      <c r="BD177" s="380">
        <v>0</v>
      </c>
      <c r="BE177" s="379">
        <v>177300000</v>
      </c>
      <c r="BF177" s="380">
        <v>0</v>
      </c>
      <c r="BG177" s="380">
        <v>0</v>
      </c>
      <c r="BH177" s="380">
        <v>0</v>
      </c>
      <c r="BI177" s="380">
        <v>0</v>
      </c>
      <c r="BJ177" s="380">
        <v>0</v>
      </c>
      <c r="BK177" s="380">
        <v>0</v>
      </c>
      <c r="BL177" s="380">
        <v>0</v>
      </c>
      <c r="BM177" s="380">
        <v>0</v>
      </c>
      <c r="BN177" s="380">
        <v>0</v>
      </c>
      <c r="BO177" s="380">
        <v>0</v>
      </c>
    </row>
    <row r="178" spans="1:67" s="376" customFormat="1" x14ac:dyDescent="0.25">
      <c r="A178" s="376" t="str">
        <f t="shared" si="30"/>
        <v>C-2502-1000-2-0-1-2-10</v>
      </c>
      <c r="B178" s="377" t="str">
        <f t="shared" si="26"/>
        <v>C</v>
      </c>
      <c r="C178" s="377" t="str">
        <f t="shared" si="27"/>
        <v>2502</v>
      </c>
      <c r="D178" s="377" t="str">
        <f t="shared" si="28"/>
        <v>1000</v>
      </c>
      <c r="E178" s="377" t="str">
        <f t="shared" si="29"/>
        <v>2</v>
      </c>
      <c r="F178" s="377" t="str">
        <f t="shared" si="22"/>
        <v>0</v>
      </c>
      <c r="G178" s="377" t="str">
        <f t="shared" si="23"/>
        <v>1</v>
      </c>
      <c r="H178" s="377" t="str">
        <f t="shared" si="24"/>
        <v>2</v>
      </c>
      <c r="I178" s="377"/>
      <c r="J178" s="377"/>
      <c r="K178" s="377"/>
      <c r="M178" s="390"/>
      <c r="N178" s="1232" t="s">
        <v>119</v>
      </c>
      <c r="O178" s="1233"/>
      <c r="P178" s="1232" t="s">
        <v>354</v>
      </c>
      <c r="Q178" s="1233"/>
      <c r="R178" s="1232" t="s">
        <v>356</v>
      </c>
      <c r="S178" s="1233"/>
      <c r="T178" s="1232" t="s">
        <v>314</v>
      </c>
      <c r="U178" s="1233"/>
      <c r="V178" s="1232" t="s">
        <v>312</v>
      </c>
      <c r="W178" s="1233"/>
      <c r="X178" s="1233"/>
      <c r="Y178" s="1232" t="s">
        <v>311</v>
      </c>
      <c r="Z178" s="1233"/>
      <c r="AA178" s="1233"/>
      <c r="AB178" s="1232" t="s">
        <v>314</v>
      </c>
      <c r="AC178" s="1233"/>
      <c r="AD178" s="1232"/>
      <c r="AE178" s="1233"/>
      <c r="AF178" s="1235" t="s">
        <v>359</v>
      </c>
      <c r="AG178" s="1233"/>
      <c r="AH178" s="1233"/>
      <c r="AI178" s="1233"/>
      <c r="AJ178" s="1233"/>
      <c r="AK178" s="1233"/>
      <c r="AL178" s="1233"/>
      <c r="AM178" s="1233"/>
      <c r="AN178" s="1232" t="s">
        <v>305</v>
      </c>
      <c r="AO178" s="1233"/>
      <c r="AP178" s="1233"/>
      <c r="AQ178" s="1233"/>
      <c r="AR178" s="1233"/>
      <c r="AS178" s="1232" t="s">
        <v>306</v>
      </c>
      <c r="AT178" s="1233"/>
      <c r="AU178" s="1233"/>
      <c r="AV178" s="378" t="s">
        <v>85</v>
      </c>
      <c r="AW178" s="1234" t="s">
        <v>307</v>
      </c>
      <c r="AX178" s="1233"/>
      <c r="AY178" s="1233"/>
      <c r="AZ178" s="1233"/>
      <c r="BA178" s="1233"/>
      <c r="BB178" s="1233"/>
      <c r="BC178" s="379">
        <v>175000000</v>
      </c>
      <c r="BD178" s="380">
        <v>0</v>
      </c>
      <c r="BE178" s="380">
        <v>0</v>
      </c>
      <c r="BF178" s="380">
        <v>0</v>
      </c>
      <c r="BG178" s="380">
        <v>0</v>
      </c>
      <c r="BH178" s="380">
        <v>0</v>
      </c>
      <c r="BI178" s="379">
        <v>35000000</v>
      </c>
      <c r="BJ178" s="379">
        <v>-35000000</v>
      </c>
      <c r="BK178" s="379">
        <v>35000000</v>
      </c>
      <c r="BL178" s="380">
        <v>0</v>
      </c>
      <c r="BM178" s="379">
        <v>35000000</v>
      </c>
      <c r="BN178" s="380">
        <v>0</v>
      </c>
      <c r="BO178" s="380">
        <v>0</v>
      </c>
    </row>
    <row r="179" spans="1:67" s="376" customFormat="1" x14ac:dyDescent="0.25">
      <c r="A179" s="376" t="str">
        <f t="shared" si="30"/>
        <v>C-2502-1000-2-0-1-3-10</v>
      </c>
      <c r="B179" s="377" t="str">
        <f t="shared" si="26"/>
        <v>C</v>
      </c>
      <c r="C179" s="377" t="str">
        <f t="shared" si="27"/>
        <v>2502</v>
      </c>
      <c r="D179" s="377" t="str">
        <f t="shared" si="28"/>
        <v>1000</v>
      </c>
      <c r="E179" s="377" t="str">
        <f t="shared" si="29"/>
        <v>2</v>
      </c>
      <c r="F179" s="377" t="str">
        <f t="shared" si="22"/>
        <v>0</v>
      </c>
      <c r="G179" s="377" t="str">
        <f t="shared" si="23"/>
        <v>1</v>
      </c>
      <c r="H179" s="377" t="str">
        <f t="shared" si="24"/>
        <v>3</v>
      </c>
      <c r="I179" s="377"/>
      <c r="J179" s="377"/>
      <c r="K179" s="377"/>
      <c r="M179" s="390"/>
      <c r="N179" s="1232" t="s">
        <v>119</v>
      </c>
      <c r="O179" s="1233"/>
      <c r="P179" s="1232" t="s">
        <v>354</v>
      </c>
      <c r="Q179" s="1233"/>
      <c r="R179" s="1232" t="s">
        <v>356</v>
      </c>
      <c r="S179" s="1233"/>
      <c r="T179" s="1232" t="s">
        <v>314</v>
      </c>
      <c r="U179" s="1233"/>
      <c r="V179" s="1232" t="s">
        <v>312</v>
      </c>
      <c r="W179" s="1233"/>
      <c r="X179" s="1233"/>
      <c r="Y179" s="1232" t="s">
        <v>311</v>
      </c>
      <c r="Z179" s="1233"/>
      <c r="AA179" s="1233"/>
      <c r="AB179" s="1232" t="s">
        <v>321</v>
      </c>
      <c r="AC179" s="1233"/>
      <c r="AD179" s="1232"/>
      <c r="AE179" s="1233"/>
      <c r="AF179" s="1235" t="s">
        <v>360</v>
      </c>
      <c r="AG179" s="1233"/>
      <c r="AH179" s="1233"/>
      <c r="AI179" s="1233"/>
      <c r="AJ179" s="1233"/>
      <c r="AK179" s="1233"/>
      <c r="AL179" s="1233"/>
      <c r="AM179" s="1233"/>
      <c r="AN179" s="1232" t="s">
        <v>305</v>
      </c>
      <c r="AO179" s="1233"/>
      <c r="AP179" s="1233"/>
      <c r="AQ179" s="1233"/>
      <c r="AR179" s="1233"/>
      <c r="AS179" s="1232" t="s">
        <v>306</v>
      </c>
      <c r="AT179" s="1233"/>
      <c r="AU179" s="1233"/>
      <c r="AV179" s="378" t="s">
        <v>85</v>
      </c>
      <c r="AW179" s="1234" t="s">
        <v>307</v>
      </c>
      <c r="AX179" s="1233"/>
      <c r="AY179" s="1233"/>
      <c r="AZ179" s="1233"/>
      <c r="BA179" s="1233"/>
      <c r="BB179" s="1233"/>
      <c r="BC179" s="379">
        <v>5000000</v>
      </c>
      <c r="BD179" s="380">
        <v>0</v>
      </c>
      <c r="BE179" s="380">
        <v>0</v>
      </c>
      <c r="BF179" s="380">
        <v>0</v>
      </c>
      <c r="BG179" s="380">
        <v>0</v>
      </c>
      <c r="BH179" s="380">
        <v>0</v>
      </c>
      <c r="BI179" s="380">
        <v>0</v>
      </c>
      <c r="BJ179" s="380">
        <v>0</v>
      </c>
      <c r="BK179" s="379">
        <v>504590</v>
      </c>
      <c r="BL179" s="379">
        <v>-504590</v>
      </c>
      <c r="BM179" s="379">
        <v>504590</v>
      </c>
      <c r="BN179" s="380">
        <v>0</v>
      </c>
      <c r="BO179" s="379">
        <v>183673</v>
      </c>
    </row>
    <row r="180" spans="1:67" s="376" customFormat="1" ht="14.45" customHeight="1" x14ac:dyDescent="0.25">
      <c r="A180" s="376" t="str">
        <f t="shared" si="30"/>
        <v>C-2502-1000-2-0-1-4-10</v>
      </c>
      <c r="B180" s="377" t="str">
        <f t="shared" si="26"/>
        <v>C</v>
      </c>
      <c r="C180" s="377" t="str">
        <f t="shared" si="27"/>
        <v>2502</v>
      </c>
      <c r="D180" s="377" t="str">
        <f t="shared" si="28"/>
        <v>1000</v>
      </c>
      <c r="E180" s="377" t="str">
        <f t="shared" si="29"/>
        <v>2</v>
      </c>
      <c r="F180" s="377" t="str">
        <f t="shared" si="22"/>
        <v>0</v>
      </c>
      <c r="G180" s="377" t="str">
        <f t="shared" si="23"/>
        <v>1</v>
      </c>
      <c r="H180" s="377" t="str">
        <f t="shared" si="24"/>
        <v>4</v>
      </c>
      <c r="I180" s="377"/>
      <c r="J180" s="377"/>
      <c r="K180" s="377"/>
      <c r="M180" s="390"/>
      <c r="N180" s="1232" t="s">
        <v>119</v>
      </c>
      <c r="O180" s="1233"/>
      <c r="P180" s="1232" t="s">
        <v>354</v>
      </c>
      <c r="Q180" s="1233"/>
      <c r="R180" s="1232" t="s">
        <v>356</v>
      </c>
      <c r="S180" s="1233"/>
      <c r="T180" s="1232" t="s">
        <v>314</v>
      </c>
      <c r="U180" s="1233"/>
      <c r="V180" s="1232" t="s">
        <v>312</v>
      </c>
      <c r="W180" s="1233"/>
      <c r="X180" s="1233"/>
      <c r="Y180" s="1232" t="s">
        <v>311</v>
      </c>
      <c r="Z180" s="1233"/>
      <c r="AA180" s="1233"/>
      <c r="AB180" s="1232" t="s">
        <v>315</v>
      </c>
      <c r="AC180" s="1233"/>
      <c r="AD180" s="1232"/>
      <c r="AE180" s="1233"/>
      <c r="AF180" s="1235" t="s">
        <v>104</v>
      </c>
      <c r="AG180" s="1233"/>
      <c r="AH180" s="1233"/>
      <c r="AI180" s="1233"/>
      <c r="AJ180" s="1233"/>
      <c r="AK180" s="1233"/>
      <c r="AL180" s="1233"/>
      <c r="AM180" s="1233"/>
      <c r="AN180" s="1232" t="s">
        <v>305</v>
      </c>
      <c r="AO180" s="1233"/>
      <c r="AP180" s="1233"/>
      <c r="AQ180" s="1233"/>
      <c r="AR180" s="1233"/>
      <c r="AS180" s="1232" t="s">
        <v>306</v>
      </c>
      <c r="AT180" s="1233"/>
      <c r="AU180" s="1233"/>
      <c r="AV180" s="378" t="s">
        <v>85</v>
      </c>
      <c r="AW180" s="1234" t="s">
        <v>307</v>
      </c>
      <c r="AX180" s="1233"/>
      <c r="AY180" s="1233"/>
      <c r="AZ180" s="1233"/>
      <c r="BA180" s="1233"/>
      <c r="BB180" s="1233"/>
      <c r="BC180" s="379">
        <v>25000000</v>
      </c>
      <c r="BD180" s="380">
        <v>0</v>
      </c>
      <c r="BE180" s="380">
        <v>0</v>
      </c>
      <c r="BF180" s="380">
        <v>0</v>
      </c>
      <c r="BG180" s="379">
        <v>615294</v>
      </c>
      <c r="BH180" s="379">
        <v>-615294</v>
      </c>
      <c r="BI180" s="379">
        <v>3383982</v>
      </c>
      <c r="BJ180" s="379">
        <v>-2768688</v>
      </c>
      <c r="BK180" s="379">
        <v>5516194</v>
      </c>
      <c r="BL180" s="379">
        <v>-2132212</v>
      </c>
      <c r="BM180" s="379">
        <v>5516194</v>
      </c>
      <c r="BN180" s="380">
        <v>0</v>
      </c>
      <c r="BO180" s="380">
        <v>0</v>
      </c>
    </row>
    <row r="181" spans="1:67" ht="14.45" customHeight="1" x14ac:dyDescent="0.25">
      <c r="B181" s="370" t="str">
        <f t="shared" si="26"/>
        <v>C</v>
      </c>
      <c r="C181" s="370" t="str">
        <f t="shared" si="27"/>
        <v>2502</v>
      </c>
      <c r="D181" s="370" t="str">
        <f t="shared" si="28"/>
        <v>1000</v>
      </c>
      <c r="E181" s="370" t="str">
        <f t="shared" si="29"/>
        <v>2</v>
      </c>
      <c r="F181" s="370" t="str">
        <f t="shared" si="22"/>
        <v>0</v>
      </c>
      <c r="G181" s="370" t="str">
        <f t="shared" si="23"/>
        <v>2</v>
      </c>
      <c r="H181" s="370">
        <f t="shared" si="24"/>
        <v>0</v>
      </c>
      <c r="N181" s="1089" t="s">
        <v>119</v>
      </c>
      <c r="O181" s="1120"/>
      <c r="P181" s="1089" t="s">
        <v>354</v>
      </c>
      <c r="Q181" s="1120"/>
      <c r="R181" s="1089" t="s">
        <v>356</v>
      </c>
      <c r="S181" s="1120"/>
      <c r="T181" s="1089" t="s">
        <v>314</v>
      </c>
      <c r="U181" s="1120"/>
      <c r="V181" s="1089" t="s">
        <v>312</v>
      </c>
      <c r="W181" s="1120"/>
      <c r="X181" s="1120"/>
      <c r="Y181" s="1089" t="s">
        <v>314</v>
      </c>
      <c r="Z181" s="1120"/>
      <c r="AA181" s="1120"/>
      <c r="AB181" s="1089"/>
      <c r="AC181" s="1120"/>
      <c r="AD181" s="1089"/>
      <c r="AE181" s="1120"/>
      <c r="AF181" s="1096" t="s">
        <v>358</v>
      </c>
      <c r="AG181" s="1120"/>
      <c r="AH181" s="1120"/>
      <c r="AI181" s="1120"/>
      <c r="AJ181" s="1120"/>
      <c r="AK181" s="1120"/>
      <c r="AL181" s="1120"/>
      <c r="AM181" s="1120"/>
      <c r="AN181" s="1089" t="s">
        <v>305</v>
      </c>
      <c r="AO181" s="1120"/>
      <c r="AP181" s="1120"/>
      <c r="AQ181" s="1120"/>
      <c r="AR181" s="1120"/>
      <c r="AS181" s="1089" t="s">
        <v>306</v>
      </c>
      <c r="AT181" s="1120"/>
      <c r="AU181" s="1120"/>
      <c r="AV181" s="360" t="s">
        <v>85</v>
      </c>
      <c r="AW181" s="1090" t="s">
        <v>307</v>
      </c>
      <c r="AX181" s="1120"/>
      <c r="AY181" s="1120"/>
      <c r="AZ181" s="1120"/>
      <c r="BA181" s="1120"/>
      <c r="BB181" s="1120"/>
      <c r="BC181" s="361">
        <v>1217700000</v>
      </c>
      <c r="BD181" s="362">
        <v>0</v>
      </c>
      <c r="BE181" s="361">
        <v>148840540</v>
      </c>
      <c r="BF181" s="362">
        <v>0</v>
      </c>
      <c r="BG181" s="361">
        <v>31344913</v>
      </c>
      <c r="BH181" s="361">
        <v>-31344913</v>
      </c>
      <c r="BI181" s="361">
        <v>150819900</v>
      </c>
      <c r="BJ181" s="361">
        <v>-119474987</v>
      </c>
      <c r="BK181" s="361">
        <v>146950721</v>
      </c>
      <c r="BL181" s="361">
        <v>3869179</v>
      </c>
      <c r="BM181" s="361">
        <v>146950721</v>
      </c>
      <c r="BN181" s="362">
        <v>0</v>
      </c>
      <c r="BO181" s="362">
        <v>0</v>
      </c>
    </row>
    <row r="182" spans="1:67" s="376" customFormat="1" x14ac:dyDescent="0.25">
      <c r="A182" s="376" t="str">
        <f t="shared" si="30"/>
        <v>C-2502-1000-2-0-2-1-10</v>
      </c>
      <c r="B182" s="377" t="str">
        <f t="shared" si="26"/>
        <v>C</v>
      </c>
      <c r="C182" s="377" t="str">
        <f t="shared" si="27"/>
        <v>2502</v>
      </c>
      <c r="D182" s="377" t="str">
        <f t="shared" si="28"/>
        <v>1000</v>
      </c>
      <c r="E182" s="377" t="str">
        <f t="shared" si="29"/>
        <v>2</v>
      </c>
      <c r="F182" s="377" t="str">
        <f t="shared" si="22"/>
        <v>0</v>
      </c>
      <c r="G182" s="377" t="str">
        <f t="shared" si="23"/>
        <v>2</v>
      </c>
      <c r="H182" s="377" t="str">
        <f t="shared" si="24"/>
        <v>1</v>
      </c>
      <c r="I182" s="377"/>
      <c r="J182" s="377"/>
      <c r="K182" s="377"/>
      <c r="M182" s="390"/>
      <c r="N182" s="1232" t="s">
        <v>119</v>
      </c>
      <c r="O182" s="1233"/>
      <c r="P182" s="1232" t="s">
        <v>354</v>
      </c>
      <c r="Q182" s="1233"/>
      <c r="R182" s="1232" t="s">
        <v>356</v>
      </c>
      <c r="S182" s="1233"/>
      <c r="T182" s="1232" t="s">
        <v>314</v>
      </c>
      <c r="U182" s="1233"/>
      <c r="V182" s="1232" t="s">
        <v>312</v>
      </c>
      <c r="W182" s="1233"/>
      <c r="X182" s="1233"/>
      <c r="Y182" s="1232" t="s">
        <v>314</v>
      </c>
      <c r="Z182" s="1233"/>
      <c r="AA182" s="1233"/>
      <c r="AB182" s="1232" t="s">
        <v>311</v>
      </c>
      <c r="AC182" s="1233"/>
      <c r="AD182" s="1232"/>
      <c r="AE182" s="1233"/>
      <c r="AF182" s="1235" t="s">
        <v>364</v>
      </c>
      <c r="AG182" s="1233"/>
      <c r="AH182" s="1233"/>
      <c r="AI182" s="1233"/>
      <c r="AJ182" s="1233"/>
      <c r="AK182" s="1233"/>
      <c r="AL182" s="1233"/>
      <c r="AM182" s="1233"/>
      <c r="AN182" s="1232" t="s">
        <v>305</v>
      </c>
      <c r="AO182" s="1233"/>
      <c r="AP182" s="1233"/>
      <c r="AQ182" s="1233"/>
      <c r="AR182" s="1233"/>
      <c r="AS182" s="1232" t="s">
        <v>306</v>
      </c>
      <c r="AT182" s="1233"/>
      <c r="AU182" s="1233"/>
      <c r="AV182" s="378" t="s">
        <v>85</v>
      </c>
      <c r="AW182" s="1234" t="s">
        <v>307</v>
      </c>
      <c r="AX182" s="1233"/>
      <c r="AY182" s="1233"/>
      <c r="AZ182" s="1233"/>
      <c r="BA182" s="1233"/>
      <c r="BB182" s="1233"/>
      <c r="BC182" s="379">
        <v>172000000</v>
      </c>
      <c r="BD182" s="380">
        <v>0</v>
      </c>
      <c r="BE182" s="379">
        <v>400000</v>
      </c>
      <c r="BF182" s="380">
        <v>0</v>
      </c>
      <c r="BG182" s="380">
        <v>0</v>
      </c>
      <c r="BH182" s="380">
        <v>0</v>
      </c>
      <c r="BI182" s="379">
        <v>11440000</v>
      </c>
      <c r="BJ182" s="379">
        <v>-11440000</v>
      </c>
      <c r="BK182" s="379">
        <v>11440000</v>
      </c>
      <c r="BL182" s="380">
        <v>0</v>
      </c>
      <c r="BM182" s="379">
        <v>11440000</v>
      </c>
      <c r="BN182" s="380">
        <v>0</v>
      </c>
      <c r="BO182" s="380">
        <v>0</v>
      </c>
    </row>
    <row r="183" spans="1:67" s="376" customFormat="1" x14ac:dyDescent="0.25">
      <c r="A183" s="376" t="str">
        <f t="shared" si="30"/>
        <v>C-2502-1000-2-0-2-2-10</v>
      </c>
      <c r="B183" s="377" t="str">
        <f t="shared" si="26"/>
        <v>C</v>
      </c>
      <c r="C183" s="377" t="str">
        <f t="shared" si="27"/>
        <v>2502</v>
      </c>
      <c r="D183" s="377" t="str">
        <f t="shared" si="28"/>
        <v>1000</v>
      </c>
      <c r="E183" s="377" t="str">
        <f t="shared" si="29"/>
        <v>2</v>
      </c>
      <c r="F183" s="377" t="str">
        <f t="shared" si="22"/>
        <v>0</v>
      </c>
      <c r="G183" s="377" t="str">
        <f t="shared" si="23"/>
        <v>2</v>
      </c>
      <c r="H183" s="377" t="str">
        <f t="shared" si="24"/>
        <v>2</v>
      </c>
      <c r="I183" s="377"/>
      <c r="J183" s="377"/>
      <c r="K183" s="377"/>
      <c r="M183" s="390"/>
      <c r="N183" s="1232" t="s">
        <v>119</v>
      </c>
      <c r="O183" s="1233"/>
      <c r="P183" s="1232" t="s">
        <v>354</v>
      </c>
      <c r="Q183" s="1233"/>
      <c r="R183" s="1232" t="s">
        <v>356</v>
      </c>
      <c r="S183" s="1233"/>
      <c r="T183" s="1232" t="s">
        <v>314</v>
      </c>
      <c r="U183" s="1233"/>
      <c r="V183" s="1232" t="s">
        <v>312</v>
      </c>
      <c r="W183" s="1233"/>
      <c r="X183" s="1233"/>
      <c r="Y183" s="1232" t="s">
        <v>314</v>
      </c>
      <c r="Z183" s="1233"/>
      <c r="AA183" s="1233"/>
      <c r="AB183" s="1232" t="s">
        <v>314</v>
      </c>
      <c r="AC183" s="1233"/>
      <c r="AD183" s="1232"/>
      <c r="AE183" s="1233"/>
      <c r="AF183" s="1235" t="s">
        <v>359</v>
      </c>
      <c r="AG183" s="1233"/>
      <c r="AH183" s="1233"/>
      <c r="AI183" s="1233"/>
      <c r="AJ183" s="1233"/>
      <c r="AK183" s="1233"/>
      <c r="AL183" s="1233"/>
      <c r="AM183" s="1233"/>
      <c r="AN183" s="1232" t="s">
        <v>305</v>
      </c>
      <c r="AO183" s="1233"/>
      <c r="AP183" s="1233"/>
      <c r="AQ183" s="1233"/>
      <c r="AR183" s="1233"/>
      <c r="AS183" s="1232" t="s">
        <v>306</v>
      </c>
      <c r="AT183" s="1233"/>
      <c r="AU183" s="1233"/>
      <c r="AV183" s="378" t="s">
        <v>85</v>
      </c>
      <c r="AW183" s="1234" t="s">
        <v>307</v>
      </c>
      <c r="AX183" s="1233"/>
      <c r="AY183" s="1233"/>
      <c r="AZ183" s="1233"/>
      <c r="BA183" s="1233"/>
      <c r="BB183" s="1233"/>
      <c r="BC183" s="379">
        <v>633400000</v>
      </c>
      <c r="BD183" s="380">
        <v>0</v>
      </c>
      <c r="BE183" s="380">
        <v>0</v>
      </c>
      <c r="BF183" s="380">
        <v>0</v>
      </c>
      <c r="BG183" s="380">
        <v>0</v>
      </c>
      <c r="BH183" s="380">
        <v>0</v>
      </c>
      <c r="BI183" s="379">
        <v>126680000</v>
      </c>
      <c r="BJ183" s="379">
        <v>-126680000</v>
      </c>
      <c r="BK183" s="379">
        <v>126680000</v>
      </c>
      <c r="BL183" s="380">
        <v>0</v>
      </c>
      <c r="BM183" s="379">
        <v>126680000</v>
      </c>
      <c r="BN183" s="380">
        <v>0</v>
      </c>
      <c r="BO183" s="380">
        <v>0</v>
      </c>
    </row>
    <row r="184" spans="1:67" s="376" customFormat="1" x14ac:dyDescent="0.25">
      <c r="A184" s="376" t="str">
        <f t="shared" si="30"/>
        <v>C-2502-1000-2-0-2-3-10</v>
      </c>
      <c r="B184" s="377" t="str">
        <f t="shared" si="26"/>
        <v>C</v>
      </c>
      <c r="C184" s="377" t="str">
        <f t="shared" si="27"/>
        <v>2502</v>
      </c>
      <c r="D184" s="377" t="str">
        <f t="shared" si="28"/>
        <v>1000</v>
      </c>
      <c r="E184" s="377" t="str">
        <f t="shared" si="29"/>
        <v>2</v>
      </c>
      <c r="F184" s="377" t="str">
        <f t="shared" si="22"/>
        <v>0</v>
      </c>
      <c r="G184" s="377" t="str">
        <f t="shared" si="23"/>
        <v>2</v>
      </c>
      <c r="H184" s="377" t="str">
        <f t="shared" si="24"/>
        <v>3</v>
      </c>
      <c r="I184" s="377"/>
      <c r="J184" s="377"/>
      <c r="K184" s="377"/>
      <c r="M184" s="390"/>
      <c r="N184" s="1232" t="s">
        <v>119</v>
      </c>
      <c r="O184" s="1233"/>
      <c r="P184" s="1232" t="s">
        <v>354</v>
      </c>
      <c r="Q184" s="1233"/>
      <c r="R184" s="1232" t="s">
        <v>356</v>
      </c>
      <c r="S184" s="1233"/>
      <c r="T184" s="1232" t="s">
        <v>314</v>
      </c>
      <c r="U184" s="1233"/>
      <c r="V184" s="1232" t="s">
        <v>312</v>
      </c>
      <c r="W184" s="1233"/>
      <c r="X184" s="1233"/>
      <c r="Y184" s="1232" t="s">
        <v>314</v>
      </c>
      <c r="Z184" s="1233"/>
      <c r="AA184" s="1233"/>
      <c r="AB184" s="1232" t="s">
        <v>321</v>
      </c>
      <c r="AC184" s="1233"/>
      <c r="AD184" s="1232"/>
      <c r="AE184" s="1233"/>
      <c r="AF184" s="1235" t="s">
        <v>360</v>
      </c>
      <c r="AG184" s="1233"/>
      <c r="AH184" s="1233"/>
      <c r="AI184" s="1233"/>
      <c r="AJ184" s="1233"/>
      <c r="AK184" s="1233"/>
      <c r="AL184" s="1233"/>
      <c r="AM184" s="1233"/>
      <c r="AN184" s="1232" t="s">
        <v>305</v>
      </c>
      <c r="AO184" s="1233"/>
      <c r="AP184" s="1233"/>
      <c r="AQ184" s="1233"/>
      <c r="AR184" s="1233"/>
      <c r="AS184" s="1232" t="s">
        <v>306</v>
      </c>
      <c r="AT184" s="1233"/>
      <c r="AU184" s="1233"/>
      <c r="AV184" s="378" t="s">
        <v>85</v>
      </c>
      <c r="AW184" s="1234" t="s">
        <v>307</v>
      </c>
      <c r="AX184" s="1233"/>
      <c r="AY184" s="1233"/>
      <c r="AZ184" s="1233"/>
      <c r="BA184" s="1233"/>
      <c r="BB184" s="1233"/>
      <c r="BC184" s="379">
        <v>120000000</v>
      </c>
      <c r="BD184" s="380">
        <v>0</v>
      </c>
      <c r="BE184" s="380">
        <v>0</v>
      </c>
      <c r="BF184" s="380">
        <v>0</v>
      </c>
      <c r="BG184" s="380">
        <v>0</v>
      </c>
      <c r="BH184" s="380">
        <v>0</v>
      </c>
      <c r="BI184" s="380">
        <v>0</v>
      </c>
      <c r="BJ184" s="380">
        <v>0</v>
      </c>
      <c r="BK184" s="379">
        <v>2201129</v>
      </c>
      <c r="BL184" s="379">
        <v>-2201129</v>
      </c>
      <c r="BM184" s="379">
        <v>2201129</v>
      </c>
      <c r="BN184" s="380">
        <v>0</v>
      </c>
      <c r="BO184" s="380">
        <v>0</v>
      </c>
    </row>
    <row r="185" spans="1:67" s="376" customFormat="1" ht="14.45" customHeight="1" x14ac:dyDescent="0.25">
      <c r="A185" s="376" t="str">
        <f t="shared" si="30"/>
        <v>C-2502-1000-2-0-2-4-10</v>
      </c>
      <c r="B185" s="377" t="str">
        <f t="shared" si="26"/>
        <v>C</v>
      </c>
      <c r="C185" s="377" t="str">
        <f t="shared" si="27"/>
        <v>2502</v>
      </c>
      <c r="D185" s="377" t="str">
        <f t="shared" si="28"/>
        <v>1000</v>
      </c>
      <c r="E185" s="377" t="str">
        <f t="shared" si="29"/>
        <v>2</v>
      </c>
      <c r="F185" s="377" t="str">
        <f t="shared" si="22"/>
        <v>0</v>
      </c>
      <c r="G185" s="377" t="str">
        <f t="shared" si="23"/>
        <v>2</v>
      </c>
      <c r="H185" s="377" t="str">
        <f t="shared" si="24"/>
        <v>4</v>
      </c>
      <c r="I185" s="377"/>
      <c r="J185" s="377"/>
      <c r="K185" s="377"/>
      <c r="M185" s="390"/>
      <c r="N185" s="1232" t="s">
        <v>119</v>
      </c>
      <c r="O185" s="1233"/>
      <c r="P185" s="1232" t="s">
        <v>354</v>
      </c>
      <c r="Q185" s="1233"/>
      <c r="R185" s="1232" t="s">
        <v>356</v>
      </c>
      <c r="S185" s="1233"/>
      <c r="T185" s="1232" t="s">
        <v>314</v>
      </c>
      <c r="U185" s="1233"/>
      <c r="V185" s="1232" t="s">
        <v>312</v>
      </c>
      <c r="W185" s="1233"/>
      <c r="X185" s="1233"/>
      <c r="Y185" s="1232" t="s">
        <v>314</v>
      </c>
      <c r="Z185" s="1233"/>
      <c r="AA185" s="1233"/>
      <c r="AB185" s="1232" t="s">
        <v>315</v>
      </c>
      <c r="AC185" s="1233"/>
      <c r="AD185" s="1232"/>
      <c r="AE185" s="1233"/>
      <c r="AF185" s="1235" t="s">
        <v>104</v>
      </c>
      <c r="AG185" s="1233"/>
      <c r="AH185" s="1233"/>
      <c r="AI185" s="1233"/>
      <c r="AJ185" s="1233"/>
      <c r="AK185" s="1233"/>
      <c r="AL185" s="1233"/>
      <c r="AM185" s="1233"/>
      <c r="AN185" s="1232" t="s">
        <v>305</v>
      </c>
      <c r="AO185" s="1233"/>
      <c r="AP185" s="1233"/>
      <c r="AQ185" s="1233"/>
      <c r="AR185" s="1233"/>
      <c r="AS185" s="1232" t="s">
        <v>306</v>
      </c>
      <c r="AT185" s="1233"/>
      <c r="AU185" s="1233"/>
      <c r="AV185" s="378" t="s">
        <v>85</v>
      </c>
      <c r="AW185" s="1234" t="s">
        <v>307</v>
      </c>
      <c r="AX185" s="1233"/>
      <c r="AY185" s="1233"/>
      <c r="AZ185" s="1233"/>
      <c r="BA185" s="1233"/>
      <c r="BB185" s="1233"/>
      <c r="BC185" s="379">
        <v>140000000</v>
      </c>
      <c r="BD185" s="380">
        <v>0</v>
      </c>
      <c r="BE185" s="380">
        <v>0</v>
      </c>
      <c r="BF185" s="380">
        <v>0</v>
      </c>
      <c r="BG185" s="379">
        <v>31344913</v>
      </c>
      <c r="BH185" s="379">
        <v>-31344913</v>
      </c>
      <c r="BI185" s="379">
        <v>12699900</v>
      </c>
      <c r="BJ185" s="379">
        <v>18645013</v>
      </c>
      <c r="BK185" s="379">
        <v>2770132</v>
      </c>
      <c r="BL185" s="379">
        <v>9929768</v>
      </c>
      <c r="BM185" s="379">
        <v>2770132</v>
      </c>
      <c r="BN185" s="380">
        <v>0</v>
      </c>
      <c r="BO185" s="380">
        <v>0</v>
      </c>
    </row>
    <row r="186" spans="1:67" s="376" customFormat="1" x14ac:dyDescent="0.25">
      <c r="A186" s="376" t="str">
        <f t="shared" si="30"/>
        <v>C-2502-1000-2-0-2-6-10</v>
      </c>
      <c r="B186" s="377" t="str">
        <f t="shared" si="26"/>
        <v>C</v>
      </c>
      <c r="C186" s="377" t="str">
        <f t="shared" si="27"/>
        <v>2502</v>
      </c>
      <c r="D186" s="377" t="str">
        <f t="shared" si="28"/>
        <v>1000</v>
      </c>
      <c r="E186" s="377" t="str">
        <f t="shared" si="29"/>
        <v>2</v>
      </c>
      <c r="F186" s="377" t="str">
        <f t="shared" si="22"/>
        <v>0</v>
      </c>
      <c r="G186" s="377" t="str">
        <f t="shared" si="23"/>
        <v>2</v>
      </c>
      <c r="H186" s="377" t="str">
        <f t="shared" si="24"/>
        <v>6</v>
      </c>
      <c r="I186" s="377"/>
      <c r="J186" s="377"/>
      <c r="K186" s="377"/>
      <c r="M186" s="390"/>
      <c r="N186" s="1232" t="s">
        <v>119</v>
      </c>
      <c r="O186" s="1233"/>
      <c r="P186" s="1232" t="s">
        <v>354</v>
      </c>
      <c r="Q186" s="1233"/>
      <c r="R186" s="1232" t="s">
        <v>356</v>
      </c>
      <c r="S186" s="1233"/>
      <c r="T186" s="1232" t="s">
        <v>314</v>
      </c>
      <c r="U186" s="1233"/>
      <c r="V186" s="1232" t="s">
        <v>312</v>
      </c>
      <c r="W186" s="1233"/>
      <c r="X186" s="1233"/>
      <c r="Y186" s="1232" t="s">
        <v>314</v>
      </c>
      <c r="Z186" s="1233"/>
      <c r="AA186" s="1233"/>
      <c r="AB186" s="1232" t="s">
        <v>324</v>
      </c>
      <c r="AC186" s="1233"/>
      <c r="AD186" s="1232"/>
      <c r="AE186" s="1233"/>
      <c r="AF186" s="1235" t="s">
        <v>361</v>
      </c>
      <c r="AG186" s="1233"/>
      <c r="AH186" s="1233"/>
      <c r="AI186" s="1233"/>
      <c r="AJ186" s="1233"/>
      <c r="AK186" s="1233"/>
      <c r="AL186" s="1233"/>
      <c r="AM186" s="1233"/>
      <c r="AN186" s="1232" t="s">
        <v>305</v>
      </c>
      <c r="AO186" s="1233"/>
      <c r="AP186" s="1233"/>
      <c r="AQ186" s="1233"/>
      <c r="AR186" s="1233"/>
      <c r="AS186" s="1232" t="s">
        <v>306</v>
      </c>
      <c r="AT186" s="1233"/>
      <c r="AU186" s="1233"/>
      <c r="AV186" s="378" t="s">
        <v>85</v>
      </c>
      <c r="AW186" s="1234" t="s">
        <v>307</v>
      </c>
      <c r="AX186" s="1233"/>
      <c r="AY186" s="1233"/>
      <c r="AZ186" s="1233"/>
      <c r="BA186" s="1233"/>
      <c r="BB186" s="1233"/>
      <c r="BC186" s="379">
        <v>70000000</v>
      </c>
      <c r="BD186" s="380">
        <v>0</v>
      </c>
      <c r="BE186" s="379">
        <v>70000000</v>
      </c>
      <c r="BF186" s="380">
        <v>0</v>
      </c>
      <c r="BG186" s="380">
        <v>0</v>
      </c>
      <c r="BH186" s="380">
        <v>0</v>
      </c>
      <c r="BI186" s="380">
        <v>0</v>
      </c>
      <c r="BJ186" s="380">
        <v>0</v>
      </c>
      <c r="BK186" s="380">
        <v>0</v>
      </c>
      <c r="BL186" s="380">
        <v>0</v>
      </c>
      <c r="BM186" s="380">
        <v>0</v>
      </c>
      <c r="BN186" s="380">
        <v>0</v>
      </c>
      <c r="BO186" s="380">
        <v>0</v>
      </c>
    </row>
    <row r="187" spans="1:67" s="376" customFormat="1" x14ac:dyDescent="0.25">
      <c r="A187" s="376" t="str">
        <f t="shared" si="30"/>
        <v>C-2502-1000-2-0-2-11-10</v>
      </c>
      <c r="B187" s="377" t="str">
        <f t="shared" si="26"/>
        <v>C</v>
      </c>
      <c r="C187" s="377" t="str">
        <f t="shared" si="27"/>
        <v>2502</v>
      </c>
      <c r="D187" s="377" t="str">
        <f t="shared" si="28"/>
        <v>1000</v>
      </c>
      <c r="E187" s="377" t="str">
        <f t="shared" si="29"/>
        <v>2</v>
      </c>
      <c r="F187" s="377" t="str">
        <f t="shared" si="22"/>
        <v>0</v>
      </c>
      <c r="G187" s="377" t="str">
        <f t="shared" si="23"/>
        <v>2</v>
      </c>
      <c r="H187" s="377" t="str">
        <f t="shared" si="24"/>
        <v>11</v>
      </c>
      <c r="I187" s="377"/>
      <c r="J187" s="377"/>
      <c r="K187" s="377"/>
      <c r="M187" s="390"/>
      <c r="N187" s="1232" t="s">
        <v>119</v>
      </c>
      <c r="O187" s="1233"/>
      <c r="P187" s="1232" t="s">
        <v>354</v>
      </c>
      <c r="Q187" s="1233"/>
      <c r="R187" s="1232" t="s">
        <v>356</v>
      </c>
      <c r="S187" s="1233"/>
      <c r="T187" s="1232" t="s">
        <v>314</v>
      </c>
      <c r="U187" s="1233"/>
      <c r="V187" s="1232" t="s">
        <v>312</v>
      </c>
      <c r="W187" s="1233"/>
      <c r="X187" s="1233"/>
      <c r="Y187" s="1232" t="s">
        <v>314</v>
      </c>
      <c r="Z187" s="1233"/>
      <c r="AA187" s="1233"/>
      <c r="AB187" s="1232" t="s">
        <v>100</v>
      </c>
      <c r="AC187" s="1233"/>
      <c r="AD187" s="1232"/>
      <c r="AE187" s="1233"/>
      <c r="AF187" s="1235" t="s">
        <v>362</v>
      </c>
      <c r="AG187" s="1233"/>
      <c r="AH187" s="1233"/>
      <c r="AI187" s="1233"/>
      <c r="AJ187" s="1233"/>
      <c r="AK187" s="1233"/>
      <c r="AL187" s="1233"/>
      <c r="AM187" s="1233"/>
      <c r="AN187" s="1232" t="s">
        <v>305</v>
      </c>
      <c r="AO187" s="1233"/>
      <c r="AP187" s="1233"/>
      <c r="AQ187" s="1233"/>
      <c r="AR187" s="1233"/>
      <c r="AS187" s="1232" t="s">
        <v>306</v>
      </c>
      <c r="AT187" s="1233"/>
      <c r="AU187" s="1233"/>
      <c r="AV187" s="378" t="s">
        <v>85</v>
      </c>
      <c r="AW187" s="1234" t="s">
        <v>307</v>
      </c>
      <c r="AX187" s="1233"/>
      <c r="AY187" s="1233"/>
      <c r="AZ187" s="1233"/>
      <c r="BA187" s="1233"/>
      <c r="BB187" s="1233"/>
      <c r="BC187" s="379">
        <v>82300000</v>
      </c>
      <c r="BD187" s="380">
        <v>0</v>
      </c>
      <c r="BE187" s="379">
        <v>78440540</v>
      </c>
      <c r="BF187" s="380">
        <v>0</v>
      </c>
      <c r="BG187" s="380">
        <v>0</v>
      </c>
      <c r="BH187" s="380">
        <v>0</v>
      </c>
      <c r="BI187" s="380">
        <v>0</v>
      </c>
      <c r="BJ187" s="380">
        <v>0</v>
      </c>
      <c r="BK187" s="379">
        <v>3859460</v>
      </c>
      <c r="BL187" s="379">
        <v>-3859460</v>
      </c>
      <c r="BM187" s="379">
        <v>3859460</v>
      </c>
      <c r="BN187" s="380">
        <v>0</v>
      </c>
      <c r="BO187" s="380">
        <v>0</v>
      </c>
    </row>
    <row r="188" spans="1:67" x14ac:dyDescent="0.25">
      <c r="B188" s="370" t="str">
        <f t="shared" si="26"/>
        <v>C</v>
      </c>
      <c r="C188" s="370" t="str">
        <f t="shared" si="27"/>
        <v>2502</v>
      </c>
      <c r="D188" s="370" t="str">
        <f t="shared" si="28"/>
        <v>1000</v>
      </c>
      <c r="E188" s="370" t="str">
        <f t="shared" si="29"/>
        <v>3</v>
      </c>
      <c r="F188" s="370">
        <f t="shared" si="22"/>
        <v>0</v>
      </c>
      <c r="G188" s="370">
        <f t="shared" si="23"/>
        <v>0</v>
      </c>
      <c r="H188" s="370">
        <f t="shared" si="24"/>
        <v>0</v>
      </c>
      <c r="N188" s="1091" t="s">
        <v>119</v>
      </c>
      <c r="O188" s="1120"/>
      <c r="P188" s="1091" t="s">
        <v>354</v>
      </c>
      <c r="Q188" s="1120"/>
      <c r="R188" s="1091" t="s">
        <v>356</v>
      </c>
      <c r="S188" s="1120"/>
      <c r="T188" s="1091" t="s">
        <v>321</v>
      </c>
      <c r="U188" s="1120"/>
      <c r="V188" s="1091"/>
      <c r="W188" s="1120"/>
      <c r="X188" s="1120"/>
      <c r="Y188" s="1091"/>
      <c r="Z188" s="1120"/>
      <c r="AA188" s="1120"/>
      <c r="AB188" s="1091"/>
      <c r="AC188" s="1120"/>
      <c r="AD188" s="1091"/>
      <c r="AE188" s="1120"/>
      <c r="AF188" s="1092" t="s">
        <v>352</v>
      </c>
      <c r="AG188" s="1120"/>
      <c r="AH188" s="1120"/>
      <c r="AI188" s="1120"/>
      <c r="AJ188" s="1120"/>
      <c r="AK188" s="1120"/>
      <c r="AL188" s="1120"/>
      <c r="AM188" s="1120"/>
      <c r="AN188" s="1091" t="s">
        <v>305</v>
      </c>
      <c r="AO188" s="1120"/>
      <c r="AP188" s="1120"/>
      <c r="AQ188" s="1120"/>
      <c r="AR188" s="1120"/>
      <c r="AS188" s="1091" t="s">
        <v>306</v>
      </c>
      <c r="AT188" s="1120"/>
      <c r="AU188" s="1120"/>
      <c r="AV188" s="363" t="s">
        <v>85</v>
      </c>
      <c r="AW188" s="1093" t="s">
        <v>307</v>
      </c>
      <c r="AX188" s="1120"/>
      <c r="AY188" s="1120"/>
      <c r="AZ188" s="1120"/>
      <c r="BA188" s="1120"/>
      <c r="BB188" s="1120"/>
      <c r="BC188" s="364">
        <v>3500000000</v>
      </c>
      <c r="BD188" s="365">
        <v>0</v>
      </c>
      <c r="BE188" s="364">
        <v>635633119</v>
      </c>
      <c r="BF188" s="365">
        <v>0</v>
      </c>
      <c r="BG188" s="364">
        <v>125463622</v>
      </c>
      <c r="BH188" s="364">
        <v>-125463622</v>
      </c>
      <c r="BI188" s="364">
        <v>183730664</v>
      </c>
      <c r="BJ188" s="364">
        <v>-58267042</v>
      </c>
      <c r="BK188" s="364">
        <v>176193107</v>
      </c>
      <c r="BL188" s="364">
        <v>7537557</v>
      </c>
      <c r="BM188" s="364">
        <v>176193107</v>
      </c>
      <c r="BN188" s="365">
        <v>0</v>
      </c>
      <c r="BO188" s="365">
        <v>0</v>
      </c>
    </row>
    <row r="189" spans="1:67" ht="14.45" customHeight="1" x14ac:dyDescent="0.25">
      <c r="B189" s="370" t="str">
        <f t="shared" si="26"/>
        <v>C</v>
      </c>
      <c r="C189" s="370" t="str">
        <f t="shared" si="27"/>
        <v>2502</v>
      </c>
      <c r="D189" s="370" t="str">
        <f t="shared" si="28"/>
        <v>1000</v>
      </c>
      <c r="E189" s="370" t="str">
        <f t="shared" si="29"/>
        <v>3</v>
      </c>
      <c r="F189" s="370" t="str">
        <f t="shared" si="22"/>
        <v>0</v>
      </c>
      <c r="G189" s="370">
        <f t="shared" si="23"/>
        <v>0</v>
      </c>
      <c r="H189" s="370">
        <f t="shared" si="24"/>
        <v>0</v>
      </c>
      <c r="N189" s="1089" t="s">
        <v>119</v>
      </c>
      <c r="O189" s="1120"/>
      <c r="P189" s="1089" t="s">
        <v>354</v>
      </c>
      <c r="Q189" s="1120"/>
      <c r="R189" s="1089" t="s">
        <v>356</v>
      </c>
      <c r="S189" s="1120"/>
      <c r="T189" s="1089" t="s">
        <v>321</v>
      </c>
      <c r="U189" s="1120"/>
      <c r="V189" s="1089" t="s">
        <v>312</v>
      </c>
      <c r="W189" s="1120"/>
      <c r="X189" s="1120"/>
      <c r="Y189" s="1089"/>
      <c r="Z189" s="1120"/>
      <c r="AA189" s="1120"/>
      <c r="AB189" s="1089"/>
      <c r="AC189" s="1120"/>
      <c r="AD189" s="1089"/>
      <c r="AE189" s="1120"/>
      <c r="AF189" s="1096" t="s">
        <v>352</v>
      </c>
      <c r="AG189" s="1120"/>
      <c r="AH189" s="1120"/>
      <c r="AI189" s="1120"/>
      <c r="AJ189" s="1120"/>
      <c r="AK189" s="1120"/>
      <c r="AL189" s="1120"/>
      <c r="AM189" s="1120"/>
      <c r="AN189" s="1089" t="s">
        <v>305</v>
      </c>
      <c r="AO189" s="1120"/>
      <c r="AP189" s="1120"/>
      <c r="AQ189" s="1120"/>
      <c r="AR189" s="1120"/>
      <c r="AS189" s="1089" t="s">
        <v>306</v>
      </c>
      <c r="AT189" s="1120"/>
      <c r="AU189" s="1120"/>
      <c r="AV189" s="360" t="s">
        <v>85</v>
      </c>
      <c r="AW189" s="1090" t="s">
        <v>307</v>
      </c>
      <c r="AX189" s="1120"/>
      <c r="AY189" s="1120"/>
      <c r="AZ189" s="1120"/>
      <c r="BA189" s="1120"/>
      <c r="BB189" s="1120"/>
      <c r="BC189" s="361">
        <v>2500000000</v>
      </c>
      <c r="BD189" s="362">
        <v>0</v>
      </c>
      <c r="BE189" s="361">
        <v>635633119</v>
      </c>
      <c r="BF189" s="362">
        <v>0</v>
      </c>
      <c r="BG189" s="361">
        <v>125463622</v>
      </c>
      <c r="BH189" s="361">
        <v>-125463622</v>
      </c>
      <c r="BI189" s="361">
        <v>183730664</v>
      </c>
      <c r="BJ189" s="361">
        <v>-58267042</v>
      </c>
      <c r="BK189" s="361">
        <v>176193107</v>
      </c>
      <c r="BL189" s="361">
        <v>7537557</v>
      </c>
      <c r="BM189" s="361">
        <v>176193107</v>
      </c>
      <c r="BN189" s="362">
        <v>0</v>
      </c>
      <c r="BO189" s="362">
        <v>0</v>
      </c>
    </row>
    <row r="190" spans="1:67" x14ac:dyDescent="0.25">
      <c r="B190" s="370" t="str">
        <f t="shared" si="26"/>
        <v>C</v>
      </c>
      <c r="C190" s="370" t="str">
        <f t="shared" si="27"/>
        <v>2502</v>
      </c>
      <c r="D190" s="370" t="str">
        <f t="shared" si="28"/>
        <v>1000</v>
      </c>
      <c r="E190" s="370" t="str">
        <f t="shared" si="29"/>
        <v>3</v>
      </c>
      <c r="F190" s="370" t="str">
        <f t="shared" si="22"/>
        <v>0</v>
      </c>
      <c r="G190" s="370" t="str">
        <f t="shared" si="23"/>
        <v>1</v>
      </c>
      <c r="H190" s="370">
        <f t="shared" si="24"/>
        <v>0</v>
      </c>
      <c r="N190" s="1089" t="s">
        <v>119</v>
      </c>
      <c r="O190" s="1120"/>
      <c r="P190" s="1089" t="s">
        <v>354</v>
      </c>
      <c r="Q190" s="1120"/>
      <c r="R190" s="1089" t="s">
        <v>356</v>
      </c>
      <c r="S190" s="1120"/>
      <c r="T190" s="1089" t="s">
        <v>321</v>
      </c>
      <c r="U190" s="1120"/>
      <c r="V190" s="1089" t="s">
        <v>312</v>
      </c>
      <c r="W190" s="1120"/>
      <c r="X190" s="1120"/>
      <c r="Y190" s="1089" t="s">
        <v>311</v>
      </c>
      <c r="Z190" s="1120"/>
      <c r="AA190" s="1120"/>
      <c r="AB190" s="1089"/>
      <c r="AC190" s="1120"/>
      <c r="AD190" s="1089"/>
      <c r="AE190" s="1120"/>
      <c r="AF190" s="1096" t="s">
        <v>363</v>
      </c>
      <c r="AG190" s="1120"/>
      <c r="AH190" s="1120"/>
      <c r="AI190" s="1120"/>
      <c r="AJ190" s="1120"/>
      <c r="AK190" s="1120"/>
      <c r="AL190" s="1120"/>
      <c r="AM190" s="1120"/>
      <c r="AN190" s="1089" t="s">
        <v>305</v>
      </c>
      <c r="AO190" s="1120"/>
      <c r="AP190" s="1120"/>
      <c r="AQ190" s="1120"/>
      <c r="AR190" s="1120"/>
      <c r="AS190" s="1089" t="s">
        <v>306</v>
      </c>
      <c r="AT190" s="1120"/>
      <c r="AU190" s="1120"/>
      <c r="AV190" s="360" t="s">
        <v>85</v>
      </c>
      <c r="AW190" s="1090" t="s">
        <v>307</v>
      </c>
      <c r="AX190" s="1120"/>
      <c r="AY190" s="1120"/>
      <c r="AZ190" s="1120"/>
      <c r="BA190" s="1120"/>
      <c r="BB190" s="1120"/>
      <c r="BC190" s="362">
        <v>0</v>
      </c>
      <c r="BD190" s="362">
        <v>0</v>
      </c>
      <c r="BE190" s="362">
        <v>0</v>
      </c>
      <c r="BF190" s="362">
        <v>0</v>
      </c>
      <c r="BG190" s="362">
        <v>0</v>
      </c>
      <c r="BH190" s="362">
        <v>0</v>
      </c>
      <c r="BI190" s="362">
        <v>0</v>
      </c>
      <c r="BJ190" s="362">
        <v>0</v>
      </c>
      <c r="BK190" s="362">
        <v>0</v>
      </c>
      <c r="BL190" s="362">
        <v>0</v>
      </c>
      <c r="BM190" s="362">
        <v>0</v>
      </c>
      <c r="BN190" s="362">
        <v>0</v>
      </c>
      <c r="BO190" s="362">
        <v>0</v>
      </c>
    </row>
    <row r="191" spans="1:67" s="376" customFormat="1" x14ac:dyDescent="0.25">
      <c r="A191" s="376" t="str">
        <f>+B191&amp;"-"&amp;C191&amp;"-"&amp;D191&amp;"-"&amp;E191&amp;"-"&amp;F191&amp;"-"&amp;G191&amp;"-"&amp;H191&amp;"-"&amp;AV191</f>
        <v>C-2502-1000-3-0-1-4-10</v>
      </c>
      <c r="B191" s="377" t="str">
        <f t="shared" si="26"/>
        <v>C</v>
      </c>
      <c r="C191" s="377" t="str">
        <f t="shared" si="27"/>
        <v>2502</v>
      </c>
      <c r="D191" s="377" t="str">
        <f t="shared" si="28"/>
        <v>1000</v>
      </c>
      <c r="E191" s="377" t="str">
        <f t="shared" si="29"/>
        <v>3</v>
      </c>
      <c r="F191" s="377" t="str">
        <f t="shared" si="22"/>
        <v>0</v>
      </c>
      <c r="G191" s="377" t="str">
        <f t="shared" si="23"/>
        <v>1</v>
      </c>
      <c r="H191" s="377" t="str">
        <f t="shared" si="24"/>
        <v>4</v>
      </c>
      <c r="I191" s="377"/>
      <c r="J191" s="377"/>
      <c r="K191" s="377"/>
      <c r="M191" s="390"/>
      <c r="N191" s="1232" t="s">
        <v>119</v>
      </c>
      <c r="O191" s="1233"/>
      <c r="P191" s="1232" t="s">
        <v>354</v>
      </c>
      <c r="Q191" s="1233"/>
      <c r="R191" s="1232" t="s">
        <v>356</v>
      </c>
      <c r="S191" s="1233"/>
      <c r="T191" s="1232" t="s">
        <v>321</v>
      </c>
      <c r="U191" s="1233"/>
      <c r="V191" s="1232" t="s">
        <v>312</v>
      </c>
      <c r="W191" s="1233"/>
      <c r="X191" s="1233"/>
      <c r="Y191" s="1232" t="s">
        <v>311</v>
      </c>
      <c r="Z191" s="1233"/>
      <c r="AA191" s="1233"/>
      <c r="AB191" s="1232" t="s">
        <v>315</v>
      </c>
      <c r="AC191" s="1233"/>
      <c r="AD191" s="1232"/>
      <c r="AE191" s="1233"/>
      <c r="AF191" s="1235" t="s">
        <v>104</v>
      </c>
      <c r="AG191" s="1233"/>
      <c r="AH191" s="1233"/>
      <c r="AI191" s="1233"/>
      <c r="AJ191" s="1233"/>
      <c r="AK191" s="1233"/>
      <c r="AL191" s="1233"/>
      <c r="AM191" s="1233"/>
      <c r="AN191" s="1232" t="s">
        <v>305</v>
      </c>
      <c r="AO191" s="1233"/>
      <c r="AP191" s="1233"/>
      <c r="AQ191" s="1233"/>
      <c r="AR191" s="1233"/>
      <c r="AS191" s="1232" t="s">
        <v>306</v>
      </c>
      <c r="AT191" s="1233"/>
      <c r="AU191" s="1233"/>
      <c r="AV191" s="378" t="s">
        <v>85</v>
      </c>
      <c r="AW191" s="1234" t="s">
        <v>307</v>
      </c>
      <c r="AX191" s="1233"/>
      <c r="AY191" s="1233"/>
      <c r="AZ191" s="1233"/>
      <c r="BA191" s="1233"/>
      <c r="BB191" s="1233"/>
      <c r="BC191" s="380">
        <v>0</v>
      </c>
      <c r="BD191" s="380">
        <v>0</v>
      </c>
      <c r="BE191" s="380">
        <v>0</v>
      </c>
      <c r="BF191" s="380">
        <v>0</v>
      </c>
      <c r="BG191" s="380">
        <v>0</v>
      </c>
      <c r="BH191" s="380">
        <v>0</v>
      </c>
      <c r="BI191" s="380">
        <v>0</v>
      </c>
      <c r="BJ191" s="380">
        <v>0</v>
      </c>
      <c r="BK191" s="380">
        <v>0</v>
      </c>
      <c r="BL191" s="380">
        <v>0</v>
      </c>
      <c r="BM191" s="380">
        <v>0</v>
      </c>
      <c r="BN191" s="380">
        <v>0</v>
      </c>
      <c r="BO191" s="380">
        <v>0</v>
      </c>
    </row>
    <row r="192" spans="1:67" ht="14.45" customHeight="1" x14ac:dyDescent="0.25">
      <c r="B192" s="370" t="str">
        <f t="shared" si="26"/>
        <v>C</v>
      </c>
      <c r="C192" s="370" t="str">
        <f t="shared" si="27"/>
        <v>2502</v>
      </c>
      <c r="D192" s="370" t="str">
        <f t="shared" si="28"/>
        <v>1000</v>
      </c>
      <c r="E192" s="370" t="str">
        <f t="shared" si="29"/>
        <v>3</v>
      </c>
      <c r="F192" s="370" t="str">
        <f t="shared" si="22"/>
        <v>0</v>
      </c>
      <c r="G192" s="370" t="str">
        <f t="shared" si="23"/>
        <v>2</v>
      </c>
      <c r="H192" s="370">
        <f t="shared" si="24"/>
        <v>0</v>
      </c>
      <c r="N192" s="1089" t="s">
        <v>119</v>
      </c>
      <c r="O192" s="1120"/>
      <c r="P192" s="1089" t="s">
        <v>354</v>
      </c>
      <c r="Q192" s="1120"/>
      <c r="R192" s="1089" t="s">
        <v>356</v>
      </c>
      <c r="S192" s="1120"/>
      <c r="T192" s="1089" t="s">
        <v>321</v>
      </c>
      <c r="U192" s="1120"/>
      <c r="V192" s="1089" t="s">
        <v>312</v>
      </c>
      <c r="W192" s="1120"/>
      <c r="X192" s="1120"/>
      <c r="Y192" s="1089" t="s">
        <v>314</v>
      </c>
      <c r="Z192" s="1120"/>
      <c r="AA192" s="1120"/>
      <c r="AB192" s="1089"/>
      <c r="AC192" s="1120"/>
      <c r="AD192" s="1089"/>
      <c r="AE192" s="1120"/>
      <c r="AF192" s="1096" t="s">
        <v>358</v>
      </c>
      <c r="AG192" s="1120"/>
      <c r="AH192" s="1120"/>
      <c r="AI192" s="1120"/>
      <c r="AJ192" s="1120"/>
      <c r="AK192" s="1120"/>
      <c r="AL192" s="1120"/>
      <c r="AM192" s="1120"/>
      <c r="AN192" s="1089" t="s">
        <v>305</v>
      </c>
      <c r="AO192" s="1120"/>
      <c r="AP192" s="1120"/>
      <c r="AQ192" s="1120"/>
      <c r="AR192" s="1120"/>
      <c r="AS192" s="1089" t="s">
        <v>306</v>
      </c>
      <c r="AT192" s="1120"/>
      <c r="AU192" s="1120"/>
      <c r="AV192" s="360" t="s">
        <v>85</v>
      </c>
      <c r="AW192" s="1090" t="s">
        <v>307</v>
      </c>
      <c r="AX192" s="1120"/>
      <c r="AY192" s="1120"/>
      <c r="AZ192" s="1120"/>
      <c r="BA192" s="1120"/>
      <c r="BB192" s="1120"/>
      <c r="BC192" s="361">
        <v>2500000000</v>
      </c>
      <c r="BD192" s="362">
        <v>0</v>
      </c>
      <c r="BE192" s="361">
        <v>635633119</v>
      </c>
      <c r="BF192" s="362">
        <v>0</v>
      </c>
      <c r="BG192" s="361">
        <v>125463622</v>
      </c>
      <c r="BH192" s="361">
        <v>-125463622</v>
      </c>
      <c r="BI192" s="361">
        <v>183730664</v>
      </c>
      <c r="BJ192" s="361">
        <v>-58267042</v>
      </c>
      <c r="BK192" s="361">
        <v>176193107</v>
      </c>
      <c r="BL192" s="361">
        <v>7537557</v>
      </c>
      <c r="BM192" s="361">
        <v>176193107</v>
      </c>
      <c r="BN192" s="362">
        <v>0</v>
      </c>
      <c r="BO192" s="362">
        <v>0</v>
      </c>
    </row>
    <row r="193" spans="1:67" s="376" customFormat="1" x14ac:dyDescent="0.25">
      <c r="A193" s="376" t="str">
        <f t="shared" ref="A193:A198" si="31">+B193&amp;"-"&amp;C193&amp;"-"&amp;D193&amp;"-"&amp;E193&amp;"-"&amp;F193&amp;"-"&amp;G193&amp;"-"&amp;H193&amp;"-"&amp;AV193</f>
        <v>C-2502-1000-3-0-2-1-10</v>
      </c>
      <c r="B193" s="377" t="str">
        <f t="shared" si="26"/>
        <v>C</v>
      </c>
      <c r="C193" s="377" t="str">
        <f t="shared" si="27"/>
        <v>2502</v>
      </c>
      <c r="D193" s="377" t="str">
        <f t="shared" si="28"/>
        <v>1000</v>
      </c>
      <c r="E193" s="377" t="str">
        <f t="shared" si="29"/>
        <v>3</v>
      </c>
      <c r="F193" s="377" t="str">
        <f t="shared" si="22"/>
        <v>0</v>
      </c>
      <c r="G193" s="377" t="str">
        <f t="shared" si="23"/>
        <v>2</v>
      </c>
      <c r="H193" s="377" t="str">
        <f t="shared" si="24"/>
        <v>1</v>
      </c>
      <c r="I193" s="377"/>
      <c r="J193" s="377"/>
      <c r="K193" s="377"/>
      <c r="M193" s="390"/>
      <c r="N193" s="1232" t="s">
        <v>119</v>
      </c>
      <c r="O193" s="1233"/>
      <c r="P193" s="1232" t="s">
        <v>354</v>
      </c>
      <c r="Q193" s="1233"/>
      <c r="R193" s="1232" t="s">
        <v>356</v>
      </c>
      <c r="S193" s="1233"/>
      <c r="T193" s="1232" t="s">
        <v>321</v>
      </c>
      <c r="U193" s="1233"/>
      <c r="V193" s="1232" t="s">
        <v>312</v>
      </c>
      <c r="W193" s="1233"/>
      <c r="X193" s="1233"/>
      <c r="Y193" s="1232" t="s">
        <v>314</v>
      </c>
      <c r="Z193" s="1233"/>
      <c r="AA193" s="1233"/>
      <c r="AB193" s="1232" t="s">
        <v>311</v>
      </c>
      <c r="AC193" s="1233"/>
      <c r="AD193" s="1232"/>
      <c r="AE193" s="1233"/>
      <c r="AF193" s="1235" t="s">
        <v>364</v>
      </c>
      <c r="AG193" s="1233"/>
      <c r="AH193" s="1233"/>
      <c r="AI193" s="1233"/>
      <c r="AJ193" s="1233"/>
      <c r="AK193" s="1233"/>
      <c r="AL193" s="1233"/>
      <c r="AM193" s="1233"/>
      <c r="AN193" s="1232" t="s">
        <v>305</v>
      </c>
      <c r="AO193" s="1233"/>
      <c r="AP193" s="1233"/>
      <c r="AQ193" s="1233"/>
      <c r="AR193" s="1233"/>
      <c r="AS193" s="1232" t="s">
        <v>306</v>
      </c>
      <c r="AT193" s="1233"/>
      <c r="AU193" s="1233"/>
      <c r="AV193" s="378" t="s">
        <v>85</v>
      </c>
      <c r="AW193" s="1234" t="s">
        <v>307</v>
      </c>
      <c r="AX193" s="1233"/>
      <c r="AY193" s="1233"/>
      <c r="AZ193" s="1233"/>
      <c r="BA193" s="1233"/>
      <c r="BB193" s="1233"/>
      <c r="BC193" s="379">
        <v>1000000000</v>
      </c>
      <c r="BD193" s="380">
        <v>0</v>
      </c>
      <c r="BE193" s="379">
        <v>205633119</v>
      </c>
      <c r="BF193" s="380">
        <v>0</v>
      </c>
      <c r="BG193" s="379">
        <v>72343200</v>
      </c>
      <c r="BH193" s="379">
        <v>-72343200</v>
      </c>
      <c r="BI193" s="379">
        <v>49267080</v>
      </c>
      <c r="BJ193" s="379">
        <v>23076120</v>
      </c>
      <c r="BK193" s="379">
        <v>49267080</v>
      </c>
      <c r="BL193" s="380">
        <v>0</v>
      </c>
      <c r="BM193" s="379">
        <v>49267080</v>
      </c>
      <c r="BN193" s="380">
        <v>0</v>
      </c>
      <c r="BO193" s="380">
        <v>0</v>
      </c>
    </row>
    <row r="194" spans="1:67" s="376" customFormat="1" x14ac:dyDescent="0.25">
      <c r="A194" s="376" t="str">
        <f t="shared" si="31"/>
        <v>C-2502-1000-3-0-2-2-10</v>
      </c>
      <c r="B194" s="377" t="str">
        <f t="shared" si="26"/>
        <v>C</v>
      </c>
      <c r="C194" s="377" t="str">
        <f t="shared" si="27"/>
        <v>2502</v>
      </c>
      <c r="D194" s="377" t="str">
        <f t="shared" si="28"/>
        <v>1000</v>
      </c>
      <c r="E194" s="377" t="str">
        <f t="shared" si="29"/>
        <v>3</v>
      </c>
      <c r="F194" s="377" t="str">
        <f t="shared" si="22"/>
        <v>0</v>
      </c>
      <c r="G194" s="377" t="str">
        <f t="shared" si="23"/>
        <v>2</v>
      </c>
      <c r="H194" s="377" t="str">
        <f t="shared" si="24"/>
        <v>2</v>
      </c>
      <c r="I194" s="377"/>
      <c r="J194" s="377"/>
      <c r="K194" s="377"/>
      <c r="M194" s="390"/>
      <c r="N194" s="1232" t="s">
        <v>119</v>
      </c>
      <c r="O194" s="1233"/>
      <c r="P194" s="1232" t="s">
        <v>354</v>
      </c>
      <c r="Q194" s="1233"/>
      <c r="R194" s="1232" t="s">
        <v>356</v>
      </c>
      <c r="S194" s="1233"/>
      <c r="T194" s="1232" t="s">
        <v>321</v>
      </c>
      <c r="U194" s="1233"/>
      <c r="V194" s="1232" t="s">
        <v>312</v>
      </c>
      <c r="W194" s="1233"/>
      <c r="X194" s="1233"/>
      <c r="Y194" s="1232" t="s">
        <v>314</v>
      </c>
      <c r="Z194" s="1233"/>
      <c r="AA194" s="1233"/>
      <c r="AB194" s="1232" t="s">
        <v>314</v>
      </c>
      <c r="AC194" s="1233"/>
      <c r="AD194" s="1232"/>
      <c r="AE194" s="1233"/>
      <c r="AF194" s="1235" t="s">
        <v>359</v>
      </c>
      <c r="AG194" s="1233"/>
      <c r="AH194" s="1233"/>
      <c r="AI194" s="1233"/>
      <c r="AJ194" s="1233"/>
      <c r="AK194" s="1233"/>
      <c r="AL194" s="1233"/>
      <c r="AM194" s="1233"/>
      <c r="AN194" s="1232" t="s">
        <v>305</v>
      </c>
      <c r="AO194" s="1233"/>
      <c r="AP194" s="1233"/>
      <c r="AQ194" s="1233"/>
      <c r="AR194" s="1233"/>
      <c r="AS194" s="1232" t="s">
        <v>306</v>
      </c>
      <c r="AT194" s="1233"/>
      <c r="AU194" s="1233"/>
      <c r="AV194" s="378" t="s">
        <v>85</v>
      </c>
      <c r="AW194" s="1234" t="s">
        <v>307</v>
      </c>
      <c r="AX194" s="1233"/>
      <c r="AY194" s="1233"/>
      <c r="AZ194" s="1233"/>
      <c r="BA194" s="1233"/>
      <c r="BB194" s="1233"/>
      <c r="BC194" s="379">
        <v>550000000</v>
      </c>
      <c r="BD194" s="380">
        <v>0</v>
      </c>
      <c r="BE194" s="379">
        <v>130000000</v>
      </c>
      <c r="BF194" s="380">
        <v>0</v>
      </c>
      <c r="BG194" s="380">
        <v>0</v>
      </c>
      <c r="BH194" s="380">
        <v>0</v>
      </c>
      <c r="BI194" s="379">
        <v>84000000</v>
      </c>
      <c r="BJ194" s="379">
        <v>-84000000</v>
      </c>
      <c r="BK194" s="379">
        <v>84000000</v>
      </c>
      <c r="BL194" s="380">
        <v>0</v>
      </c>
      <c r="BM194" s="379">
        <v>84000000</v>
      </c>
      <c r="BN194" s="380">
        <v>0</v>
      </c>
      <c r="BO194" s="380">
        <v>0</v>
      </c>
    </row>
    <row r="195" spans="1:67" s="376" customFormat="1" x14ac:dyDescent="0.25">
      <c r="A195" s="376" t="str">
        <f t="shared" si="31"/>
        <v>C-2502-1000-3-0-2-3-10</v>
      </c>
      <c r="B195" s="377" t="str">
        <f t="shared" si="26"/>
        <v>C</v>
      </c>
      <c r="C195" s="377" t="str">
        <f t="shared" si="27"/>
        <v>2502</v>
      </c>
      <c r="D195" s="377" t="str">
        <f t="shared" si="28"/>
        <v>1000</v>
      </c>
      <c r="E195" s="377" t="str">
        <f t="shared" si="29"/>
        <v>3</v>
      </c>
      <c r="F195" s="377" t="str">
        <f t="shared" si="22"/>
        <v>0</v>
      </c>
      <c r="G195" s="377" t="str">
        <f t="shared" si="23"/>
        <v>2</v>
      </c>
      <c r="H195" s="377" t="str">
        <f t="shared" si="24"/>
        <v>3</v>
      </c>
      <c r="I195" s="377"/>
      <c r="J195" s="377"/>
      <c r="K195" s="377"/>
      <c r="M195" s="390"/>
      <c r="N195" s="1232" t="s">
        <v>119</v>
      </c>
      <c r="O195" s="1233"/>
      <c r="P195" s="1232" t="s">
        <v>354</v>
      </c>
      <c r="Q195" s="1233"/>
      <c r="R195" s="1232" t="s">
        <v>356</v>
      </c>
      <c r="S195" s="1233"/>
      <c r="T195" s="1232" t="s">
        <v>321</v>
      </c>
      <c r="U195" s="1233"/>
      <c r="V195" s="1232" t="s">
        <v>312</v>
      </c>
      <c r="W195" s="1233"/>
      <c r="X195" s="1233"/>
      <c r="Y195" s="1232" t="s">
        <v>314</v>
      </c>
      <c r="Z195" s="1233"/>
      <c r="AA195" s="1233"/>
      <c r="AB195" s="1232" t="s">
        <v>321</v>
      </c>
      <c r="AC195" s="1233"/>
      <c r="AD195" s="1232"/>
      <c r="AE195" s="1233"/>
      <c r="AF195" s="1235" t="s">
        <v>360</v>
      </c>
      <c r="AG195" s="1233"/>
      <c r="AH195" s="1233"/>
      <c r="AI195" s="1233"/>
      <c r="AJ195" s="1233"/>
      <c r="AK195" s="1233"/>
      <c r="AL195" s="1233"/>
      <c r="AM195" s="1233"/>
      <c r="AN195" s="1232" t="s">
        <v>305</v>
      </c>
      <c r="AO195" s="1233"/>
      <c r="AP195" s="1233"/>
      <c r="AQ195" s="1233"/>
      <c r="AR195" s="1233"/>
      <c r="AS195" s="1232" t="s">
        <v>306</v>
      </c>
      <c r="AT195" s="1233"/>
      <c r="AU195" s="1233"/>
      <c r="AV195" s="378" t="s">
        <v>85</v>
      </c>
      <c r="AW195" s="1234" t="s">
        <v>307</v>
      </c>
      <c r="AX195" s="1233"/>
      <c r="AY195" s="1233"/>
      <c r="AZ195" s="1233"/>
      <c r="BA195" s="1233"/>
      <c r="BB195" s="1233"/>
      <c r="BC195" s="379">
        <v>250000000</v>
      </c>
      <c r="BD195" s="380">
        <v>0</v>
      </c>
      <c r="BE195" s="380">
        <v>0</v>
      </c>
      <c r="BF195" s="380">
        <v>0</v>
      </c>
      <c r="BG195" s="380">
        <v>0</v>
      </c>
      <c r="BH195" s="380">
        <v>0</v>
      </c>
      <c r="BI195" s="380">
        <v>0</v>
      </c>
      <c r="BJ195" s="380">
        <v>0</v>
      </c>
      <c r="BK195" s="379">
        <v>4965325</v>
      </c>
      <c r="BL195" s="379">
        <v>-4965325</v>
      </c>
      <c r="BM195" s="379">
        <v>4965325</v>
      </c>
      <c r="BN195" s="380">
        <v>0</v>
      </c>
      <c r="BO195" s="380">
        <v>0</v>
      </c>
    </row>
    <row r="196" spans="1:67" s="376" customFormat="1" ht="14.45" customHeight="1" x14ac:dyDescent="0.25">
      <c r="A196" s="376" t="str">
        <f t="shared" si="31"/>
        <v>C-2502-1000-3-0-2-4-10</v>
      </c>
      <c r="B196" s="377" t="str">
        <f t="shared" si="26"/>
        <v>C</v>
      </c>
      <c r="C196" s="377" t="str">
        <f t="shared" si="27"/>
        <v>2502</v>
      </c>
      <c r="D196" s="377" t="str">
        <f t="shared" si="28"/>
        <v>1000</v>
      </c>
      <c r="E196" s="377" t="str">
        <f t="shared" si="29"/>
        <v>3</v>
      </c>
      <c r="F196" s="377" t="str">
        <f t="shared" si="22"/>
        <v>0</v>
      </c>
      <c r="G196" s="377" t="str">
        <f t="shared" si="23"/>
        <v>2</v>
      </c>
      <c r="H196" s="377" t="str">
        <f t="shared" si="24"/>
        <v>4</v>
      </c>
      <c r="I196" s="377"/>
      <c r="J196" s="377"/>
      <c r="K196" s="377"/>
      <c r="M196" s="390"/>
      <c r="N196" s="1232" t="s">
        <v>119</v>
      </c>
      <c r="O196" s="1233"/>
      <c r="P196" s="1232" t="s">
        <v>354</v>
      </c>
      <c r="Q196" s="1233"/>
      <c r="R196" s="1232" t="s">
        <v>356</v>
      </c>
      <c r="S196" s="1233"/>
      <c r="T196" s="1232" t="s">
        <v>321</v>
      </c>
      <c r="U196" s="1233"/>
      <c r="V196" s="1232" t="s">
        <v>312</v>
      </c>
      <c r="W196" s="1233"/>
      <c r="X196" s="1233"/>
      <c r="Y196" s="1232" t="s">
        <v>314</v>
      </c>
      <c r="Z196" s="1233"/>
      <c r="AA196" s="1233"/>
      <c r="AB196" s="1232" t="s">
        <v>315</v>
      </c>
      <c r="AC196" s="1233"/>
      <c r="AD196" s="1232"/>
      <c r="AE196" s="1233"/>
      <c r="AF196" s="1235" t="s">
        <v>104</v>
      </c>
      <c r="AG196" s="1233"/>
      <c r="AH196" s="1233"/>
      <c r="AI196" s="1233"/>
      <c r="AJ196" s="1233"/>
      <c r="AK196" s="1233"/>
      <c r="AL196" s="1233"/>
      <c r="AM196" s="1233"/>
      <c r="AN196" s="1232" t="s">
        <v>305</v>
      </c>
      <c r="AO196" s="1233"/>
      <c r="AP196" s="1233"/>
      <c r="AQ196" s="1233"/>
      <c r="AR196" s="1233"/>
      <c r="AS196" s="1232" t="s">
        <v>306</v>
      </c>
      <c r="AT196" s="1233"/>
      <c r="AU196" s="1233"/>
      <c r="AV196" s="378" t="s">
        <v>85</v>
      </c>
      <c r="AW196" s="1234" t="s">
        <v>307</v>
      </c>
      <c r="AX196" s="1233"/>
      <c r="AY196" s="1233"/>
      <c r="AZ196" s="1233"/>
      <c r="BA196" s="1233"/>
      <c r="BB196" s="1233"/>
      <c r="BC196" s="379">
        <v>400000000</v>
      </c>
      <c r="BD196" s="380">
        <v>0</v>
      </c>
      <c r="BE196" s="380">
        <v>0</v>
      </c>
      <c r="BF196" s="380">
        <v>0</v>
      </c>
      <c r="BG196" s="379">
        <v>53120422</v>
      </c>
      <c r="BH196" s="379">
        <v>-53120422</v>
      </c>
      <c r="BI196" s="379">
        <v>50463584</v>
      </c>
      <c r="BJ196" s="379">
        <v>2656838</v>
      </c>
      <c r="BK196" s="379">
        <v>37960702</v>
      </c>
      <c r="BL196" s="379">
        <v>12502882</v>
      </c>
      <c r="BM196" s="379">
        <v>37960702</v>
      </c>
      <c r="BN196" s="380">
        <v>0</v>
      </c>
      <c r="BO196" s="380">
        <v>0</v>
      </c>
    </row>
    <row r="197" spans="1:67" s="376" customFormat="1" x14ac:dyDescent="0.25">
      <c r="A197" s="376" t="str">
        <f t="shared" si="31"/>
        <v>C-2502-1000-3-0-2-6-10</v>
      </c>
      <c r="B197" s="377" t="str">
        <f t="shared" si="26"/>
        <v>C</v>
      </c>
      <c r="C197" s="377" t="str">
        <f t="shared" si="27"/>
        <v>2502</v>
      </c>
      <c r="D197" s="377" t="str">
        <f t="shared" si="28"/>
        <v>1000</v>
      </c>
      <c r="E197" s="377" t="str">
        <f t="shared" si="29"/>
        <v>3</v>
      </c>
      <c r="F197" s="377" t="str">
        <f t="shared" si="22"/>
        <v>0</v>
      </c>
      <c r="G197" s="377" t="str">
        <f t="shared" si="23"/>
        <v>2</v>
      </c>
      <c r="H197" s="377" t="str">
        <f t="shared" si="24"/>
        <v>6</v>
      </c>
      <c r="I197" s="377"/>
      <c r="J197" s="377"/>
      <c r="K197" s="377"/>
      <c r="M197" s="390"/>
      <c r="N197" s="1232" t="s">
        <v>119</v>
      </c>
      <c r="O197" s="1233"/>
      <c r="P197" s="1232" t="s">
        <v>354</v>
      </c>
      <c r="Q197" s="1233"/>
      <c r="R197" s="1232" t="s">
        <v>356</v>
      </c>
      <c r="S197" s="1233"/>
      <c r="T197" s="1232" t="s">
        <v>321</v>
      </c>
      <c r="U197" s="1233"/>
      <c r="V197" s="1232" t="s">
        <v>312</v>
      </c>
      <c r="W197" s="1233"/>
      <c r="X197" s="1233"/>
      <c r="Y197" s="1232" t="s">
        <v>314</v>
      </c>
      <c r="Z197" s="1233"/>
      <c r="AA197" s="1233"/>
      <c r="AB197" s="1232" t="s">
        <v>324</v>
      </c>
      <c r="AC197" s="1233"/>
      <c r="AD197" s="1232"/>
      <c r="AE197" s="1233"/>
      <c r="AF197" s="1235" t="s">
        <v>361</v>
      </c>
      <c r="AG197" s="1233"/>
      <c r="AH197" s="1233"/>
      <c r="AI197" s="1233"/>
      <c r="AJ197" s="1233"/>
      <c r="AK197" s="1233"/>
      <c r="AL197" s="1233"/>
      <c r="AM197" s="1233"/>
      <c r="AN197" s="1232" t="s">
        <v>305</v>
      </c>
      <c r="AO197" s="1233"/>
      <c r="AP197" s="1233"/>
      <c r="AQ197" s="1233"/>
      <c r="AR197" s="1233"/>
      <c r="AS197" s="1232" t="s">
        <v>306</v>
      </c>
      <c r="AT197" s="1233"/>
      <c r="AU197" s="1233"/>
      <c r="AV197" s="378" t="s">
        <v>85</v>
      </c>
      <c r="AW197" s="1234" t="s">
        <v>307</v>
      </c>
      <c r="AX197" s="1233"/>
      <c r="AY197" s="1233"/>
      <c r="AZ197" s="1233"/>
      <c r="BA197" s="1233"/>
      <c r="BB197" s="1233"/>
      <c r="BC197" s="379">
        <v>200000000</v>
      </c>
      <c r="BD197" s="380">
        <v>0</v>
      </c>
      <c r="BE197" s="379">
        <v>200000000</v>
      </c>
      <c r="BF197" s="380">
        <v>0</v>
      </c>
      <c r="BG197" s="380">
        <v>0</v>
      </c>
      <c r="BH197" s="380">
        <v>0</v>
      </c>
      <c r="BI197" s="380">
        <v>0</v>
      </c>
      <c r="BJ197" s="380">
        <v>0</v>
      </c>
      <c r="BK197" s="380">
        <v>0</v>
      </c>
      <c r="BL197" s="380">
        <v>0</v>
      </c>
      <c r="BM197" s="380">
        <v>0</v>
      </c>
      <c r="BN197" s="380">
        <v>0</v>
      </c>
      <c r="BO197" s="380">
        <v>0</v>
      </c>
    </row>
    <row r="198" spans="1:67" s="376" customFormat="1" x14ac:dyDescent="0.25">
      <c r="A198" s="376" t="str">
        <f t="shared" si="31"/>
        <v>C-2502-1000-3-0-2-11-10</v>
      </c>
      <c r="B198" s="377" t="str">
        <f t="shared" si="26"/>
        <v>C</v>
      </c>
      <c r="C198" s="377" t="str">
        <f t="shared" si="27"/>
        <v>2502</v>
      </c>
      <c r="D198" s="377" t="str">
        <f t="shared" si="28"/>
        <v>1000</v>
      </c>
      <c r="E198" s="377" t="str">
        <f t="shared" si="29"/>
        <v>3</v>
      </c>
      <c r="F198" s="377" t="str">
        <f t="shared" si="22"/>
        <v>0</v>
      </c>
      <c r="G198" s="377" t="str">
        <f t="shared" si="23"/>
        <v>2</v>
      </c>
      <c r="H198" s="377" t="str">
        <f t="shared" si="24"/>
        <v>11</v>
      </c>
      <c r="I198" s="377"/>
      <c r="J198" s="377"/>
      <c r="K198" s="377"/>
      <c r="M198" s="390"/>
      <c r="N198" s="1232" t="s">
        <v>119</v>
      </c>
      <c r="O198" s="1233"/>
      <c r="P198" s="1232" t="s">
        <v>354</v>
      </c>
      <c r="Q198" s="1233"/>
      <c r="R198" s="1232" t="s">
        <v>356</v>
      </c>
      <c r="S198" s="1233"/>
      <c r="T198" s="1232" t="s">
        <v>321</v>
      </c>
      <c r="U198" s="1233"/>
      <c r="V198" s="1232" t="s">
        <v>312</v>
      </c>
      <c r="W198" s="1233"/>
      <c r="X198" s="1233"/>
      <c r="Y198" s="1232" t="s">
        <v>314</v>
      </c>
      <c r="Z198" s="1233"/>
      <c r="AA198" s="1233"/>
      <c r="AB198" s="1232" t="s">
        <v>100</v>
      </c>
      <c r="AC198" s="1233"/>
      <c r="AD198" s="1232"/>
      <c r="AE198" s="1233"/>
      <c r="AF198" s="1235" t="s">
        <v>362</v>
      </c>
      <c r="AG198" s="1233"/>
      <c r="AH198" s="1233"/>
      <c r="AI198" s="1233"/>
      <c r="AJ198" s="1233"/>
      <c r="AK198" s="1233"/>
      <c r="AL198" s="1233"/>
      <c r="AM198" s="1233"/>
      <c r="AN198" s="1232" t="s">
        <v>305</v>
      </c>
      <c r="AO198" s="1233"/>
      <c r="AP198" s="1233"/>
      <c r="AQ198" s="1233"/>
      <c r="AR198" s="1233"/>
      <c r="AS198" s="1232" t="s">
        <v>306</v>
      </c>
      <c r="AT198" s="1233"/>
      <c r="AU198" s="1233"/>
      <c r="AV198" s="378" t="s">
        <v>85</v>
      </c>
      <c r="AW198" s="1234" t="s">
        <v>307</v>
      </c>
      <c r="AX198" s="1233"/>
      <c r="AY198" s="1233"/>
      <c r="AZ198" s="1233"/>
      <c r="BA198" s="1233"/>
      <c r="BB198" s="1233"/>
      <c r="BC198" s="379">
        <v>100000000</v>
      </c>
      <c r="BD198" s="380">
        <v>0</v>
      </c>
      <c r="BE198" s="379">
        <v>100000000</v>
      </c>
      <c r="BF198" s="380">
        <v>0</v>
      </c>
      <c r="BG198" s="380">
        <v>0</v>
      </c>
      <c r="BH198" s="380">
        <v>0</v>
      </c>
      <c r="BI198" s="380">
        <v>0</v>
      </c>
      <c r="BJ198" s="380">
        <v>0</v>
      </c>
      <c r="BK198" s="380">
        <v>0</v>
      </c>
      <c r="BL198" s="380">
        <v>0</v>
      </c>
      <c r="BM198" s="380">
        <v>0</v>
      </c>
      <c r="BN198" s="380">
        <v>0</v>
      </c>
      <c r="BO198" s="380">
        <v>0</v>
      </c>
    </row>
    <row r="199" spans="1:67" ht="14.45" customHeight="1" x14ac:dyDescent="0.25">
      <c r="B199" s="370" t="str">
        <f t="shared" si="26"/>
        <v>C</v>
      </c>
      <c r="C199" s="370" t="str">
        <f t="shared" si="27"/>
        <v>2502</v>
      </c>
      <c r="D199" s="370" t="str">
        <f t="shared" si="28"/>
        <v>1000</v>
      </c>
      <c r="E199" s="370" t="str">
        <f t="shared" si="29"/>
        <v>4</v>
      </c>
      <c r="F199" s="370">
        <f t="shared" si="22"/>
        <v>0</v>
      </c>
      <c r="G199" s="370">
        <f t="shared" si="23"/>
        <v>0</v>
      </c>
      <c r="H199" s="370">
        <f t="shared" si="24"/>
        <v>0</v>
      </c>
      <c r="N199" s="1091" t="s">
        <v>119</v>
      </c>
      <c r="O199" s="1120"/>
      <c r="P199" s="1091" t="s">
        <v>354</v>
      </c>
      <c r="Q199" s="1120"/>
      <c r="R199" s="1091" t="s">
        <v>356</v>
      </c>
      <c r="S199" s="1120"/>
      <c r="T199" s="1091" t="s">
        <v>315</v>
      </c>
      <c r="U199" s="1120"/>
      <c r="V199" s="1091"/>
      <c r="W199" s="1120"/>
      <c r="X199" s="1120"/>
      <c r="Y199" s="1091"/>
      <c r="Z199" s="1120"/>
      <c r="AA199" s="1120"/>
      <c r="AB199" s="1091"/>
      <c r="AC199" s="1120"/>
      <c r="AD199" s="1091"/>
      <c r="AE199" s="1120"/>
      <c r="AF199" s="1092" t="s">
        <v>351</v>
      </c>
      <c r="AG199" s="1120"/>
      <c r="AH199" s="1120"/>
      <c r="AI199" s="1120"/>
      <c r="AJ199" s="1120"/>
      <c r="AK199" s="1120"/>
      <c r="AL199" s="1120"/>
      <c r="AM199" s="1120"/>
      <c r="AN199" s="1091" t="s">
        <v>305</v>
      </c>
      <c r="AO199" s="1120"/>
      <c r="AP199" s="1120"/>
      <c r="AQ199" s="1120"/>
      <c r="AR199" s="1120"/>
      <c r="AS199" s="1091" t="s">
        <v>306</v>
      </c>
      <c r="AT199" s="1120"/>
      <c r="AU199" s="1120"/>
      <c r="AV199" s="363" t="s">
        <v>85</v>
      </c>
      <c r="AW199" s="1093" t="s">
        <v>307</v>
      </c>
      <c r="AX199" s="1120"/>
      <c r="AY199" s="1120"/>
      <c r="AZ199" s="1120"/>
      <c r="BA199" s="1120"/>
      <c r="BB199" s="1120"/>
      <c r="BC199" s="364">
        <v>900000000</v>
      </c>
      <c r="BD199" s="364">
        <v>20000000</v>
      </c>
      <c r="BE199" s="364">
        <v>109841417</v>
      </c>
      <c r="BF199" s="365">
        <v>0</v>
      </c>
      <c r="BG199" s="364">
        <v>51680173</v>
      </c>
      <c r="BH199" s="364">
        <v>-31680173</v>
      </c>
      <c r="BI199" s="364">
        <v>26703548</v>
      </c>
      <c r="BJ199" s="364">
        <v>24976625</v>
      </c>
      <c r="BK199" s="364">
        <v>23253498</v>
      </c>
      <c r="BL199" s="364">
        <v>3450050</v>
      </c>
      <c r="BM199" s="364">
        <v>23253498</v>
      </c>
      <c r="BN199" s="365">
        <v>0</v>
      </c>
      <c r="BO199" s="365">
        <v>0</v>
      </c>
    </row>
    <row r="200" spans="1:67" ht="14.45" customHeight="1" x14ac:dyDescent="0.25">
      <c r="B200" s="370" t="str">
        <f t="shared" si="26"/>
        <v>C</v>
      </c>
      <c r="C200" s="370" t="str">
        <f t="shared" si="27"/>
        <v>2502</v>
      </c>
      <c r="D200" s="370" t="str">
        <f t="shared" si="28"/>
        <v>1000</v>
      </c>
      <c r="E200" s="370" t="str">
        <f t="shared" si="29"/>
        <v>4</v>
      </c>
      <c r="F200" s="370" t="str">
        <f t="shared" si="22"/>
        <v>0</v>
      </c>
      <c r="G200" s="370">
        <f t="shared" si="23"/>
        <v>0</v>
      </c>
      <c r="H200" s="370">
        <f t="shared" si="24"/>
        <v>0</v>
      </c>
      <c r="N200" s="1089" t="s">
        <v>119</v>
      </c>
      <c r="O200" s="1120"/>
      <c r="P200" s="1089" t="s">
        <v>354</v>
      </c>
      <c r="Q200" s="1120"/>
      <c r="R200" s="1089" t="s">
        <v>356</v>
      </c>
      <c r="S200" s="1120"/>
      <c r="T200" s="1089" t="s">
        <v>315</v>
      </c>
      <c r="U200" s="1120"/>
      <c r="V200" s="1089" t="s">
        <v>312</v>
      </c>
      <c r="W200" s="1120"/>
      <c r="X200" s="1120"/>
      <c r="Y200" s="1089"/>
      <c r="Z200" s="1120"/>
      <c r="AA200" s="1120"/>
      <c r="AB200" s="1089"/>
      <c r="AC200" s="1120"/>
      <c r="AD200" s="1089"/>
      <c r="AE200" s="1120"/>
      <c r="AF200" s="1096" t="s">
        <v>351</v>
      </c>
      <c r="AG200" s="1120"/>
      <c r="AH200" s="1120"/>
      <c r="AI200" s="1120"/>
      <c r="AJ200" s="1120"/>
      <c r="AK200" s="1120"/>
      <c r="AL200" s="1120"/>
      <c r="AM200" s="1120"/>
      <c r="AN200" s="1089" t="s">
        <v>305</v>
      </c>
      <c r="AO200" s="1120"/>
      <c r="AP200" s="1120"/>
      <c r="AQ200" s="1120"/>
      <c r="AR200" s="1120"/>
      <c r="AS200" s="1089" t="s">
        <v>306</v>
      </c>
      <c r="AT200" s="1120"/>
      <c r="AU200" s="1120"/>
      <c r="AV200" s="360" t="s">
        <v>85</v>
      </c>
      <c r="AW200" s="1090" t="s">
        <v>307</v>
      </c>
      <c r="AX200" s="1120"/>
      <c r="AY200" s="1120"/>
      <c r="AZ200" s="1120"/>
      <c r="BA200" s="1120"/>
      <c r="BB200" s="1120"/>
      <c r="BC200" s="361">
        <v>600000000</v>
      </c>
      <c r="BD200" s="361">
        <v>20000000</v>
      </c>
      <c r="BE200" s="361">
        <v>109841417</v>
      </c>
      <c r="BF200" s="362">
        <v>0</v>
      </c>
      <c r="BG200" s="361">
        <v>51680173</v>
      </c>
      <c r="BH200" s="361">
        <v>-31680173</v>
      </c>
      <c r="BI200" s="361">
        <v>26703548</v>
      </c>
      <c r="BJ200" s="361">
        <v>24976625</v>
      </c>
      <c r="BK200" s="361">
        <v>23253498</v>
      </c>
      <c r="BL200" s="361">
        <v>3450050</v>
      </c>
      <c r="BM200" s="361">
        <v>23253498</v>
      </c>
      <c r="BN200" s="362">
        <v>0</v>
      </c>
      <c r="BO200" s="362">
        <v>0</v>
      </c>
    </row>
    <row r="201" spans="1:67" ht="14.45" customHeight="1" x14ac:dyDescent="0.25">
      <c r="B201" s="370" t="str">
        <f t="shared" si="26"/>
        <v>C</v>
      </c>
      <c r="C201" s="370" t="str">
        <f t="shared" si="27"/>
        <v>2502</v>
      </c>
      <c r="D201" s="370" t="str">
        <f t="shared" si="28"/>
        <v>1000</v>
      </c>
      <c r="E201" s="370" t="str">
        <f t="shared" si="29"/>
        <v>4</v>
      </c>
      <c r="F201" s="370" t="str">
        <f t="shared" si="22"/>
        <v>0</v>
      </c>
      <c r="G201" s="370" t="str">
        <f t="shared" si="23"/>
        <v>2</v>
      </c>
      <c r="H201" s="370">
        <f t="shared" si="24"/>
        <v>0</v>
      </c>
      <c r="N201" s="1089" t="s">
        <v>119</v>
      </c>
      <c r="O201" s="1120"/>
      <c r="P201" s="1089" t="s">
        <v>354</v>
      </c>
      <c r="Q201" s="1120"/>
      <c r="R201" s="1089" t="s">
        <v>356</v>
      </c>
      <c r="S201" s="1120"/>
      <c r="T201" s="1089" t="s">
        <v>315</v>
      </c>
      <c r="U201" s="1120"/>
      <c r="V201" s="1089" t="s">
        <v>312</v>
      </c>
      <c r="W201" s="1120"/>
      <c r="X201" s="1120"/>
      <c r="Y201" s="1089" t="s">
        <v>314</v>
      </c>
      <c r="Z201" s="1120"/>
      <c r="AA201" s="1120"/>
      <c r="AB201" s="1089"/>
      <c r="AC201" s="1120"/>
      <c r="AD201" s="1089"/>
      <c r="AE201" s="1120"/>
      <c r="AF201" s="1096" t="s">
        <v>358</v>
      </c>
      <c r="AG201" s="1120"/>
      <c r="AH201" s="1120"/>
      <c r="AI201" s="1120"/>
      <c r="AJ201" s="1120"/>
      <c r="AK201" s="1120"/>
      <c r="AL201" s="1120"/>
      <c r="AM201" s="1120"/>
      <c r="AN201" s="1089" t="s">
        <v>305</v>
      </c>
      <c r="AO201" s="1120"/>
      <c r="AP201" s="1120"/>
      <c r="AQ201" s="1120"/>
      <c r="AR201" s="1120"/>
      <c r="AS201" s="1089" t="s">
        <v>306</v>
      </c>
      <c r="AT201" s="1120"/>
      <c r="AU201" s="1120"/>
      <c r="AV201" s="360" t="s">
        <v>85</v>
      </c>
      <c r="AW201" s="1090" t="s">
        <v>307</v>
      </c>
      <c r="AX201" s="1120"/>
      <c r="AY201" s="1120"/>
      <c r="AZ201" s="1120"/>
      <c r="BA201" s="1120"/>
      <c r="BB201" s="1120"/>
      <c r="BC201" s="361">
        <v>600000000</v>
      </c>
      <c r="BD201" s="361">
        <v>20000000</v>
      </c>
      <c r="BE201" s="361">
        <v>109841417</v>
      </c>
      <c r="BF201" s="362">
        <v>0</v>
      </c>
      <c r="BG201" s="361">
        <v>51680173</v>
      </c>
      <c r="BH201" s="361">
        <v>-31680173</v>
      </c>
      <c r="BI201" s="361">
        <v>26703548</v>
      </c>
      <c r="BJ201" s="361">
        <v>24976625</v>
      </c>
      <c r="BK201" s="361">
        <v>23253498</v>
      </c>
      <c r="BL201" s="361">
        <v>3450050</v>
      </c>
      <c r="BM201" s="361">
        <v>23253498</v>
      </c>
      <c r="BN201" s="362">
        <v>0</v>
      </c>
      <c r="BO201" s="362">
        <v>0</v>
      </c>
    </row>
    <row r="202" spans="1:67" s="376" customFormat="1" ht="14.45" customHeight="1" x14ac:dyDescent="0.25">
      <c r="A202" s="376" t="str">
        <f t="shared" ref="A202:A207" si="32">+B202&amp;"-"&amp;C202&amp;"-"&amp;D202&amp;"-"&amp;E202&amp;"-"&amp;F202&amp;"-"&amp;G202&amp;"-"&amp;H202&amp;"-"&amp;AV202</f>
        <v>C-2502-1000-4-0-2-1-10</v>
      </c>
      <c r="B202" s="377" t="str">
        <f t="shared" si="26"/>
        <v>C</v>
      </c>
      <c r="C202" s="377" t="str">
        <f t="shared" si="27"/>
        <v>2502</v>
      </c>
      <c r="D202" s="377" t="str">
        <f t="shared" si="28"/>
        <v>1000</v>
      </c>
      <c r="E202" s="377" t="str">
        <f t="shared" si="29"/>
        <v>4</v>
      </c>
      <c r="F202" s="377" t="str">
        <f t="shared" si="22"/>
        <v>0</v>
      </c>
      <c r="G202" s="377" t="str">
        <f t="shared" si="23"/>
        <v>2</v>
      </c>
      <c r="H202" s="377" t="str">
        <f t="shared" si="24"/>
        <v>1</v>
      </c>
      <c r="I202" s="377"/>
      <c r="J202" s="377"/>
      <c r="K202" s="377"/>
      <c r="M202" s="390"/>
      <c r="N202" s="1232" t="s">
        <v>119</v>
      </c>
      <c r="O202" s="1233"/>
      <c r="P202" s="1232" t="s">
        <v>354</v>
      </c>
      <c r="Q202" s="1233"/>
      <c r="R202" s="1232" t="s">
        <v>356</v>
      </c>
      <c r="S202" s="1233"/>
      <c r="T202" s="1232" t="s">
        <v>315</v>
      </c>
      <c r="U202" s="1233"/>
      <c r="V202" s="1232" t="s">
        <v>312</v>
      </c>
      <c r="W202" s="1233"/>
      <c r="X202" s="1233"/>
      <c r="Y202" s="1232" t="s">
        <v>314</v>
      </c>
      <c r="Z202" s="1233"/>
      <c r="AA202" s="1233"/>
      <c r="AB202" s="1232" t="s">
        <v>311</v>
      </c>
      <c r="AC202" s="1233"/>
      <c r="AD202" s="1232"/>
      <c r="AE202" s="1233"/>
      <c r="AF202" s="1235" t="s">
        <v>364</v>
      </c>
      <c r="AG202" s="1233"/>
      <c r="AH202" s="1233"/>
      <c r="AI202" s="1233"/>
      <c r="AJ202" s="1233"/>
      <c r="AK202" s="1233"/>
      <c r="AL202" s="1233"/>
      <c r="AM202" s="1233"/>
      <c r="AN202" s="1232" t="s">
        <v>305</v>
      </c>
      <c r="AO202" s="1233"/>
      <c r="AP202" s="1233"/>
      <c r="AQ202" s="1233"/>
      <c r="AR202" s="1233"/>
      <c r="AS202" s="1232" t="s">
        <v>306</v>
      </c>
      <c r="AT202" s="1233"/>
      <c r="AU202" s="1233"/>
      <c r="AV202" s="378" t="s">
        <v>85</v>
      </c>
      <c r="AW202" s="1234" t="s">
        <v>307</v>
      </c>
      <c r="AX202" s="1233"/>
      <c r="AY202" s="1233"/>
      <c r="AZ202" s="1233"/>
      <c r="BA202" s="1233"/>
      <c r="BB202" s="1233"/>
      <c r="BC202" s="379">
        <v>335914298</v>
      </c>
      <c r="BD202" s="380">
        <v>0</v>
      </c>
      <c r="BE202" s="379">
        <v>85476715</v>
      </c>
      <c r="BF202" s="380">
        <v>0</v>
      </c>
      <c r="BG202" s="379">
        <v>37600000</v>
      </c>
      <c r="BH202" s="379">
        <v>-37600000</v>
      </c>
      <c r="BI202" s="379">
        <v>17207434</v>
      </c>
      <c r="BJ202" s="379">
        <v>20392566</v>
      </c>
      <c r="BK202" s="379">
        <v>17207434</v>
      </c>
      <c r="BL202" s="380">
        <v>0</v>
      </c>
      <c r="BM202" s="379">
        <v>17207434</v>
      </c>
      <c r="BN202" s="380">
        <v>0</v>
      </c>
      <c r="BO202" s="380">
        <v>0</v>
      </c>
    </row>
    <row r="203" spans="1:67" s="376" customFormat="1" x14ac:dyDescent="0.25">
      <c r="A203" s="376" t="str">
        <f t="shared" si="32"/>
        <v>C-2502-1000-4-0-2-2-10</v>
      </c>
      <c r="B203" s="377" t="str">
        <f t="shared" si="26"/>
        <v>C</v>
      </c>
      <c r="C203" s="377" t="str">
        <f t="shared" si="27"/>
        <v>2502</v>
      </c>
      <c r="D203" s="377" t="str">
        <f t="shared" si="28"/>
        <v>1000</v>
      </c>
      <c r="E203" s="377" t="str">
        <f t="shared" si="29"/>
        <v>4</v>
      </c>
      <c r="F203" s="377" t="str">
        <f t="shared" si="22"/>
        <v>0</v>
      </c>
      <c r="G203" s="377" t="str">
        <f t="shared" si="23"/>
        <v>2</v>
      </c>
      <c r="H203" s="377" t="str">
        <f t="shared" si="24"/>
        <v>2</v>
      </c>
      <c r="I203" s="377"/>
      <c r="J203" s="377"/>
      <c r="K203" s="377"/>
      <c r="M203" s="390"/>
      <c r="N203" s="1232" t="s">
        <v>119</v>
      </c>
      <c r="O203" s="1233"/>
      <c r="P203" s="1232" t="s">
        <v>354</v>
      </c>
      <c r="Q203" s="1233"/>
      <c r="R203" s="1232" t="s">
        <v>356</v>
      </c>
      <c r="S203" s="1233"/>
      <c r="T203" s="1232" t="s">
        <v>315</v>
      </c>
      <c r="U203" s="1233"/>
      <c r="V203" s="1232" t="s">
        <v>312</v>
      </c>
      <c r="W203" s="1233"/>
      <c r="X203" s="1233"/>
      <c r="Y203" s="1232" t="s">
        <v>314</v>
      </c>
      <c r="Z203" s="1233"/>
      <c r="AA203" s="1233"/>
      <c r="AB203" s="1232" t="s">
        <v>314</v>
      </c>
      <c r="AC203" s="1233"/>
      <c r="AD203" s="1232"/>
      <c r="AE203" s="1233"/>
      <c r="AF203" s="1235" t="s">
        <v>359</v>
      </c>
      <c r="AG203" s="1233"/>
      <c r="AH203" s="1233"/>
      <c r="AI203" s="1233"/>
      <c r="AJ203" s="1233"/>
      <c r="AK203" s="1233"/>
      <c r="AL203" s="1233"/>
      <c r="AM203" s="1233"/>
      <c r="AN203" s="1232" t="s">
        <v>305</v>
      </c>
      <c r="AO203" s="1233"/>
      <c r="AP203" s="1233"/>
      <c r="AQ203" s="1233"/>
      <c r="AR203" s="1233"/>
      <c r="AS203" s="1232" t="s">
        <v>306</v>
      </c>
      <c r="AT203" s="1233"/>
      <c r="AU203" s="1233"/>
      <c r="AV203" s="378" t="s">
        <v>85</v>
      </c>
      <c r="AW203" s="1234" t="s">
        <v>307</v>
      </c>
      <c r="AX203" s="1233"/>
      <c r="AY203" s="1233"/>
      <c r="AZ203" s="1233"/>
      <c r="BA203" s="1233"/>
      <c r="BB203" s="1233"/>
      <c r="BC203" s="379">
        <v>40000000</v>
      </c>
      <c r="BD203" s="380">
        <v>0</v>
      </c>
      <c r="BE203" s="380">
        <v>0</v>
      </c>
      <c r="BF203" s="380">
        <v>0</v>
      </c>
      <c r="BG203" s="380">
        <v>0</v>
      </c>
      <c r="BH203" s="380">
        <v>0</v>
      </c>
      <c r="BI203" s="380">
        <v>0</v>
      </c>
      <c r="BJ203" s="380">
        <v>0</v>
      </c>
      <c r="BK203" s="380">
        <v>0</v>
      </c>
      <c r="BL203" s="380">
        <v>0</v>
      </c>
      <c r="BM203" s="380">
        <v>0</v>
      </c>
      <c r="BN203" s="380">
        <v>0</v>
      </c>
      <c r="BO203" s="380">
        <v>0</v>
      </c>
    </row>
    <row r="204" spans="1:67" s="376" customFormat="1" x14ac:dyDescent="0.25">
      <c r="A204" s="376" t="str">
        <f t="shared" si="32"/>
        <v>C-2502-1000-4-0-2-3-10</v>
      </c>
      <c r="B204" s="377" t="str">
        <f t="shared" si="26"/>
        <v>C</v>
      </c>
      <c r="C204" s="377" t="str">
        <f t="shared" si="27"/>
        <v>2502</v>
      </c>
      <c r="D204" s="377" t="str">
        <f t="shared" si="28"/>
        <v>1000</v>
      </c>
      <c r="E204" s="377" t="str">
        <f t="shared" si="29"/>
        <v>4</v>
      </c>
      <c r="F204" s="377" t="str">
        <f t="shared" si="22"/>
        <v>0</v>
      </c>
      <c r="G204" s="377" t="str">
        <f t="shared" si="23"/>
        <v>2</v>
      </c>
      <c r="H204" s="377" t="str">
        <f t="shared" si="24"/>
        <v>3</v>
      </c>
      <c r="I204" s="377"/>
      <c r="J204" s="377"/>
      <c r="K204" s="377"/>
      <c r="M204" s="390"/>
      <c r="N204" s="1232" t="s">
        <v>119</v>
      </c>
      <c r="O204" s="1233"/>
      <c r="P204" s="1232" t="s">
        <v>354</v>
      </c>
      <c r="Q204" s="1233"/>
      <c r="R204" s="1232" t="s">
        <v>356</v>
      </c>
      <c r="S204" s="1233"/>
      <c r="T204" s="1232" t="s">
        <v>315</v>
      </c>
      <c r="U204" s="1233"/>
      <c r="V204" s="1232" t="s">
        <v>312</v>
      </c>
      <c r="W204" s="1233"/>
      <c r="X204" s="1233"/>
      <c r="Y204" s="1232" t="s">
        <v>314</v>
      </c>
      <c r="Z204" s="1233"/>
      <c r="AA204" s="1233"/>
      <c r="AB204" s="1232" t="s">
        <v>321</v>
      </c>
      <c r="AC204" s="1233"/>
      <c r="AD204" s="1232"/>
      <c r="AE204" s="1233"/>
      <c r="AF204" s="1235" t="s">
        <v>360</v>
      </c>
      <c r="AG204" s="1233"/>
      <c r="AH204" s="1233"/>
      <c r="AI204" s="1233"/>
      <c r="AJ204" s="1233"/>
      <c r="AK204" s="1233"/>
      <c r="AL204" s="1233"/>
      <c r="AM204" s="1233"/>
      <c r="AN204" s="1232" t="s">
        <v>305</v>
      </c>
      <c r="AO204" s="1233"/>
      <c r="AP204" s="1233"/>
      <c r="AQ204" s="1233"/>
      <c r="AR204" s="1233"/>
      <c r="AS204" s="1232" t="s">
        <v>306</v>
      </c>
      <c r="AT204" s="1233"/>
      <c r="AU204" s="1233"/>
      <c r="AV204" s="378" t="s">
        <v>85</v>
      </c>
      <c r="AW204" s="1234" t="s">
        <v>307</v>
      </c>
      <c r="AX204" s="1233"/>
      <c r="AY204" s="1233"/>
      <c r="AZ204" s="1233"/>
      <c r="BA204" s="1233"/>
      <c r="BB204" s="1233"/>
      <c r="BC204" s="379">
        <v>45000000</v>
      </c>
      <c r="BD204" s="380">
        <v>0</v>
      </c>
      <c r="BE204" s="380">
        <v>0</v>
      </c>
      <c r="BF204" s="380">
        <v>0</v>
      </c>
      <c r="BG204" s="380">
        <v>0</v>
      </c>
      <c r="BH204" s="380">
        <v>0</v>
      </c>
      <c r="BI204" s="380">
        <v>0</v>
      </c>
      <c r="BJ204" s="380">
        <v>0</v>
      </c>
      <c r="BK204" s="379">
        <v>1095303</v>
      </c>
      <c r="BL204" s="379">
        <v>-1095303</v>
      </c>
      <c r="BM204" s="379">
        <v>1095303</v>
      </c>
      <c r="BN204" s="380">
        <v>0</v>
      </c>
      <c r="BO204" s="380">
        <v>0</v>
      </c>
    </row>
    <row r="205" spans="1:67" s="376" customFormat="1" ht="14.45" customHeight="1" x14ac:dyDescent="0.25">
      <c r="A205" s="376" t="str">
        <f t="shared" si="32"/>
        <v>C-2502-1000-4-0-2-4-10</v>
      </c>
      <c r="B205" s="377" t="str">
        <f t="shared" si="26"/>
        <v>C</v>
      </c>
      <c r="C205" s="377" t="str">
        <f t="shared" si="27"/>
        <v>2502</v>
      </c>
      <c r="D205" s="377" t="str">
        <f t="shared" si="28"/>
        <v>1000</v>
      </c>
      <c r="E205" s="377" t="str">
        <f t="shared" si="29"/>
        <v>4</v>
      </c>
      <c r="F205" s="377" t="str">
        <f t="shared" si="22"/>
        <v>0</v>
      </c>
      <c r="G205" s="377" t="str">
        <f t="shared" si="23"/>
        <v>2</v>
      </c>
      <c r="H205" s="377" t="str">
        <f t="shared" si="24"/>
        <v>4</v>
      </c>
      <c r="I205" s="377"/>
      <c r="J205" s="377"/>
      <c r="K205" s="377"/>
      <c r="M205" s="390"/>
      <c r="N205" s="1232" t="s">
        <v>119</v>
      </c>
      <c r="O205" s="1233"/>
      <c r="P205" s="1232" t="s">
        <v>354</v>
      </c>
      <c r="Q205" s="1233"/>
      <c r="R205" s="1232" t="s">
        <v>356</v>
      </c>
      <c r="S205" s="1233"/>
      <c r="T205" s="1232" t="s">
        <v>315</v>
      </c>
      <c r="U205" s="1233"/>
      <c r="V205" s="1232" t="s">
        <v>312</v>
      </c>
      <c r="W205" s="1233"/>
      <c r="X205" s="1233"/>
      <c r="Y205" s="1232" t="s">
        <v>314</v>
      </c>
      <c r="Z205" s="1233"/>
      <c r="AA205" s="1233"/>
      <c r="AB205" s="1232" t="s">
        <v>315</v>
      </c>
      <c r="AC205" s="1233"/>
      <c r="AD205" s="1232"/>
      <c r="AE205" s="1233"/>
      <c r="AF205" s="1235" t="s">
        <v>104</v>
      </c>
      <c r="AG205" s="1233"/>
      <c r="AH205" s="1233"/>
      <c r="AI205" s="1233"/>
      <c r="AJ205" s="1233"/>
      <c r="AK205" s="1233"/>
      <c r="AL205" s="1233"/>
      <c r="AM205" s="1233"/>
      <c r="AN205" s="1232" t="s">
        <v>305</v>
      </c>
      <c r="AO205" s="1233"/>
      <c r="AP205" s="1233"/>
      <c r="AQ205" s="1233"/>
      <c r="AR205" s="1233"/>
      <c r="AS205" s="1232" t="s">
        <v>306</v>
      </c>
      <c r="AT205" s="1233"/>
      <c r="AU205" s="1233"/>
      <c r="AV205" s="378" t="s">
        <v>85</v>
      </c>
      <c r="AW205" s="1234" t="s">
        <v>307</v>
      </c>
      <c r="AX205" s="1233"/>
      <c r="AY205" s="1233"/>
      <c r="AZ205" s="1233"/>
      <c r="BA205" s="1233"/>
      <c r="BB205" s="1233"/>
      <c r="BC205" s="379">
        <v>159085702</v>
      </c>
      <c r="BD205" s="380">
        <v>0</v>
      </c>
      <c r="BE205" s="379">
        <v>24364702</v>
      </c>
      <c r="BF205" s="380">
        <v>0</v>
      </c>
      <c r="BG205" s="379">
        <v>14080173</v>
      </c>
      <c r="BH205" s="379">
        <v>-14080173</v>
      </c>
      <c r="BI205" s="379">
        <v>9496114</v>
      </c>
      <c r="BJ205" s="379">
        <v>4584059</v>
      </c>
      <c r="BK205" s="379">
        <v>4950761</v>
      </c>
      <c r="BL205" s="379">
        <v>4545353</v>
      </c>
      <c r="BM205" s="379">
        <v>4950761</v>
      </c>
      <c r="BN205" s="380">
        <v>0</v>
      </c>
      <c r="BO205" s="380">
        <v>0</v>
      </c>
    </row>
    <row r="206" spans="1:67" s="376" customFormat="1" x14ac:dyDescent="0.25">
      <c r="A206" s="376" t="str">
        <f t="shared" si="32"/>
        <v>C-2502-1000-4-0-2-6-10</v>
      </c>
      <c r="B206" s="377" t="str">
        <f t="shared" si="26"/>
        <v>C</v>
      </c>
      <c r="C206" s="377" t="str">
        <f t="shared" si="27"/>
        <v>2502</v>
      </c>
      <c r="D206" s="377" t="str">
        <f t="shared" si="28"/>
        <v>1000</v>
      </c>
      <c r="E206" s="377" t="str">
        <f t="shared" si="29"/>
        <v>4</v>
      </c>
      <c r="F206" s="377" t="str">
        <f t="shared" si="22"/>
        <v>0</v>
      </c>
      <c r="G206" s="377" t="str">
        <f t="shared" si="23"/>
        <v>2</v>
      </c>
      <c r="H206" s="377" t="str">
        <f t="shared" si="24"/>
        <v>6</v>
      </c>
      <c r="I206" s="377"/>
      <c r="J206" s="377"/>
      <c r="K206" s="377"/>
      <c r="M206" s="390"/>
      <c r="N206" s="1232" t="s">
        <v>119</v>
      </c>
      <c r="O206" s="1233"/>
      <c r="P206" s="1232" t="s">
        <v>354</v>
      </c>
      <c r="Q206" s="1233"/>
      <c r="R206" s="1232" t="s">
        <v>356</v>
      </c>
      <c r="S206" s="1233"/>
      <c r="T206" s="1232" t="s">
        <v>315</v>
      </c>
      <c r="U206" s="1233"/>
      <c r="V206" s="1232" t="s">
        <v>312</v>
      </c>
      <c r="W206" s="1233"/>
      <c r="X206" s="1233"/>
      <c r="Y206" s="1232" t="s">
        <v>314</v>
      </c>
      <c r="Z206" s="1233"/>
      <c r="AA206" s="1233"/>
      <c r="AB206" s="1232" t="s">
        <v>324</v>
      </c>
      <c r="AC206" s="1233"/>
      <c r="AD206" s="1232"/>
      <c r="AE206" s="1233"/>
      <c r="AF206" s="1235" t="s">
        <v>361</v>
      </c>
      <c r="AG206" s="1233"/>
      <c r="AH206" s="1233"/>
      <c r="AI206" s="1233"/>
      <c r="AJ206" s="1233"/>
      <c r="AK206" s="1233"/>
      <c r="AL206" s="1233"/>
      <c r="AM206" s="1233"/>
      <c r="AN206" s="1232" t="s">
        <v>305</v>
      </c>
      <c r="AO206" s="1233"/>
      <c r="AP206" s="1233"/>
      <c r="AQ206" s="1233"/>
      <c r="AR206" s="1233"/>
      <c r="AS206" s="1232" t="s">
        <v>306</v>
      </c>
      <c r="AT206" s="1233"/>
      <c r="AU206" s="1233"/>
      <c r="AV206" s="378" t="s">
        <v>85</v>
      </c>
      <c r="AW206" s="1234" t="s">
        <v>307</v>
      </c>
      <c r="AX206" s="1233"/>
      <c r="AY206" s="1233"/>
      <c r="AZ206" s="1233"/>
      <c r="BA206" s="1233"/>
      <c r="BB206" s="1233"/>
      <c r="BC206" s="379">
        <v>20000000</v>
      </c>
      <c r="BD206" s="379">
        <v>20000000</v>
      </c>
      <c r="BE206" s="380">
        <v>0</v>
      </c>
      <c r="BF206" s="380">
        <v>0</v>
      </c>
      <c r="BG206" s="380">
        <v>0</v>
      </c>
      <c r="BH206" s="379">
        <v>20000000</v>
      </c>
      <c r="BI206" s="380">
        <v>0</v>
      </c>
      <c r="BJ206" s="380">
        <v>0</v>
      </c>
      <c r="BK206" s="380">
        <v>0</v>
      </c>
      <c r="BL206" s="380">
        <v>0</v>
      </c>
      <c r="BM206" s="380">
        <v>0</v>
      </c>
      <c r="BN206" s="380">
        <v>0</v>
      </c>
      <c r="BO206" s="380">
        <v>0</v>
      </c>
    </row>
    <row r="207" spans="1:67" s="376" customFormat="1" x14ac:dyDescent="0.25">
      <c r="A207" s="376" t="str">
        <f t="shared" si="32"/>
        <v>C-2502-1000-4-0-2-11-10</v>
      </c>
      <c r="B207" s="377" t="str">
        <f t="shared" si="26"/>
        <v>C</v>
      </c>
      <c r="C207" s="377" t="str">
        <f t="shared" si="27"/>
        <v>2502</v>
      </c>
      <c r="D207" s="377" t="str">
        <f t="shared" si="28"/>
        <v>1000</v>
      </c>
      <c r="E207" s="377" t="str">
        <f t="shared" si="29"/>
        <v>4</v>
      </c>
      <c r="F207" s="377" t="str">
        <f t="shared" si="22"/>
        <v>0</v>
      </c>
      <c r="G207" s="377" t="str">
        <f t="shared" si="23"/>
        <v>2</v>
      </c>
      <c r="H207" s="377" t="str">
        <f t="shared" si="24"/>
        <v>11</v>
      </c>
      <c r="I207" s="377"/>
      <c r="J207" s="377"/>
      <c r="K207" s="377"/>
      <c r="M207" s="390"/>
      <c r="N207" s="1232" t="s">
        <v>119</v>
      </c>
      <c r="O207" s="1233"/>
      <c r="P207" s="1232" t="s">
        <v>354</v>
      </c>
      <c r="Q207" s="1233"/>
      <c r="R207" s="1232" t="s">
        <v>356</v>
      </c>
      <c r="S207" s="1233"/>
      <c r="T207" s="1232" t="s">
        <v>315</v>
      </c>
      <c r="U207" s="1233"/>
      <c r="V207" s="1232" t="s">
        <v>312</v>
      </c>
      <c r="W207" s="1233"/>
      <c r="X207" s="1233"/>
      <c r="Y207" s="1232" t="s">
        <v>314</v>
      </c>
      <c r="Z207" s="1233"/>
      <c r="AA207" s="1233"/>
      <c r="AB207" s="1232" t="s">
        <v>100</v>
      </c>
      <c r="AC207" s="1233"/>
      <c r="AD207" s="1232"/>
      <c r="AE207" s="1233"/>
      <c r="AF207" s="1235" t="s">
        <v>362</v>
      </c>
      <c r="AG207" s="1233"/>
      <c r="AH207" s="1233"/>
      <c r="AI207" s="1233"/>
      <c r="AJ207" s="1233"/>
      <c r="AK207" s="1233"/>
      <c r="AL207" s="1233"/>
      <c r="AM207" s="1233"/>
      <c r="AN207" s="1232" t="s">
        <v>305</v>
      </c>
      <c r="AO207" s="1233"/>
      <c r="AP207" s="1233"/>
      <c r="AQ207" s="1233"/>
      <c r="AR207" s="1233"/>
      <c r="AS207" s="1232" t="s">
        <v>306</v>
      </c>
      <c r="AT207" s="1233"/>
      <c r="AU207" s="1233"/>
      <c r="AV207" s="378" t="s">
        <v>85</v>
      </c>
      <c r="AW207" s="1234" t="s">
        <v>307</v>
      </c>
      <c r="AX207" s="1233"/>
      <c r="AY207" s="1233"/>
      <c r="AZ207" s="1233"/>
      <c r="BA207" s="1233"/>
      <c r="BB207" s="1233"/>
      <c r="BC207" s="380">
        <v>0</v>
      </c>
      <c r="BD207" s="380">
        <v>0</v>
      </c>
      <c r="BE207" s="380">
        <v>0</v>
      </c>
      <c r="BF207" s="380">
        <v>0</v>
      </c>
      <c r="BG207" s="380">
        <v>0</v>
      </c>
      <c r="BH207" s="380">
        <v>0</v>
      </c>
      <c r="BI207" s="380">
        <v>0</v>
      </c>
      <c r="BJ207" s="380">
        <v>0</v>
      </c>
      <c r="BK207" s="380">
        <v>0</v>
      </c>
      <c r="BL207" s="380">
        <v>0</v>
      </c>
      <c r="BM207" s="380">
        <v>0</v>
      </c>
      <c r="BN207" s="380">
        <v>0</v>
      </c>
      <c r="BO207" s="380">
        <v>0</v>
      </c>
    </row>
    <row r="208" spans="1:67" x14ac:dyDescent="0.25">
      <c r="B208" s="370" t="str">
        <f t="shared" si="26"/>
        <v>C</v>
      </c>
      <c r="C208" s="370" t="str">
        <f t="shared" si="27"/>
        <v>2502</v>
      </c>
      <c r="D208" s="370" t="str">
        <f t="shared" si="28"/>
        <v>1000</v>
      </c>
      <c r="E208" s="370" t="str">
        <f t="shared" si="29"/>
        <v>5</v>
      </c>
      <c r="F208" s="370">
        <f t="shared" si="22"/>
        <v>0</v>
      </c>
      <c r="G208" s="370">
        <f t="shared" si="23"/>
        <v>0</v>
      </c>
      <c r="H208" s="370">
        <f t="shared" si="24"/>
        <v>0</v>
      </c>
      <c r="N208" s="1091" t="s">
        <v>119</v>
      </c>
      <c r="O208" s="1120"/>
      <c r="P208" s="1091" t="s">
        <v>354</v>
      </c>
      <c r="Q208" s="1120"/>
      <c r="R208" s="1091" t="s">
        <v>356</v>
      </c>
      <c r="S208" s="1120"/>
      <c r="T208" s="1091" t="s">
        <v>316</v>
      </c>
      <c r="U208" s="1120"/>
      <c r="V208" s="1091"/>
      <c r="W208" s="1120"/>
      <c r="X208" s="1120"/>
      <c r="Y208" s="1091"/>
      <c r="Z208" s="1120"/>
      <c r="AA208" s="1120"/>
      <c r="AB208" s="1091"/>
      <c r="AC208" s="1120"/>
      <c r="AD208" s="1091"/>
      <c r="AE208" s="1120"/>
      <c r="AF208" s="1092" t="s">
        <v>365</v>
      </c>
      <c r="AG208" s="1120"/>
      <c r="AH208" s="1120"/>
      <c r="AI208" s="1120"/>
      <c r="AJ208" s="1120"/>
      <c r="AK208" s="1120"/>
      <c r="AL208" s="1120"/>
      <c r="AM208" s="1120"/>
      <c r="AN208" s="1091" t="s">
        <v>305</v>
      </c>
      <c r="AO208" s="1120"/>
      <c r="AP208" s="1120"/>
      <c r="AQ208" s="1120"/>
      <c r="AR208" s="1120"/>
      <c r="AS208" s="1091" t="s">
        <v>306</v>
      </c>
      <c r="AT208" s="1120"/>
      <c r="AU208" s="1120"/>
      <c r="AV208" s="363" t="s">
        <v>85</v>
      </c>
      <c r="AW208" s="1093" t="s">
        <v>307</v>
      </c>
      <c r="AX208" s="1120"/>
      <c r="AY208" s="1120"/>
      <c r="AZ208" s="1120"/>
      <c r="BA208" s="1120"/>
      <c r="BB208" s="1120"/>
      <c r="BC208" s="364">
        <v>1200000000</v>
      </c>
      <c r="BD208" s="365">
        <v>0</v>
      </c>
      <c r="BE208" s="364">
        <v>21000000</v>
      </c>
      <c r="BF208" s="365">
        <v>0</v>
      </c>
      <c r="BG208" s="364">
        <v>39730524</v>
      </c>
      <c r="BH208" s="364">
        <v>-39730524</v>
      </c>
      <c r="BI208" s="364">
        <v>99815420</v>
      </c>
      <c r="BJ208" s="364">
        <v>-60084896</v>
      </c>
      <c r="BK208" s="364">
        <v>86752609</v>
      </c>
      <c r="BL208" s="364">
        <v>13062811</v>
      </c>
      <c r="BM208" s="364">
        <v>86752609</v>
      </c>
      <c r="BN208" s="365">
        <v>0</v>
      </c>
      <c r="BO208" s="365">
        <v>0</v>
      </c>
    </row>
    <row r="209" spans="1:67" ht="14.45" customHeight="1" x14ac:dyDescent="0.25">
      <c r="B209" s="370" t="str">
        <f t="shared" si="26"/>
        <v>C</v>
      </c>
      <c r="C209" s="370" t="str">
        <f t="shared" si="27"/>
        <v>2502</v>
      </c>
      <c r="D209" s="370" t="str">
        <f t="shared" si="28"/>
        <v>1000</v>
      </c>
      <c r="E209" s="370" t="str">
        <f t="shared" si="29"/>
        <v>5</v>
      </c>
      <c r="F209" s="370" t="str">
        <f t="shared" si="22"/>
        <v>0</v>
      </c>
      <c r="G209" s="370">
        <f t="shared" si="23"/>
        <v>0</v>
      </c>
      <c r="H209" s="370">
        <f t="shared" si="24"/>
        <v>0</v>
      </c>
      <c r="N209" s="1089" t="s">
        <v>119</v>
      </c>
      <c r="O209" s="1120"/>
      <c r="P209" s="1089" t="s">
        <v>354</v>
      </c>
      <c r="Q209" s="1120"/>
      <c r="R209" s="1089" t="s">
        <v>356</v>
      </c>
      <c r="S209" s="1120"/>
      <c r="T209" s="1089" t="s">
        <v>316</v>
      </c>
      <c r="U209" s="1120"/>
      <c r="V209" s="1089" t="s">
        <v>312</v>
      </c>
      <c r="W209" s="1120"/>
      <c r="X209" s="1120"/>
      <c r="Y209" s="1089"/>
      <c r="Z209" s="1120"/>
      <c r="AA209" s="1120"/>
      <c r="AB209" s="1089"/>
      <c r="AC209" s="1120"/>
      <c r="AD209" s="1089"/>
      <c r="AE209" s="1120"/>
      <c r="AF209" s="1096" t="s">
        <v>365</v>
      </c>
      <c r="AG209" s="1120"/>
      <c r="AH209" s="1120"/>
      <c r="AI209" s="1120"/>
      <c r="AJ209" s="1120"/>
      <c r="AK209" s="1120"/>
      <c r="AL209" s="1120"/>
      <c r="AM209" s="1120"/>
      <c r="AN209" s="1089" t="s">
        <v>305</v>
      </c>
      <c r="AO209" s="1120"/>
      <c r="AP209" s="1120"/>
      <c r="AQ209" s="1120"/>
      <c r="AR209" s="1120"/>
      <c r="AS209" s="1089" t="s">
        <v>306</v>
      </c>
      <c r="AT209" s="1120"/>
      <c r="AU209" s="1120"/>
      <c r="AV209" s="360" t="s">
        <v>85</v>
      </c>
      <c r="AW209" s="1090" t="s">
        <v>307</v>
      </c>
      <c r="AX209" s="1120"/>
      <c r="AY209" s="1120"/>
      <c r="AZ209" s="1120"/>
      <c r="BA209" s="1120"/>
      <c r="BB209" s="1120"/>
      <c r="BC209" s="361">
        <v>900000000</v>
      </c>
      <c r="BD209" s="362">
        <v>0</v>
      </c>
      <c r="BE209" s="361">
        <v>21000000</v>
      </c>
      <c r="BF209" s="362">
        <v>0</v>
      </c>
      <c r="BG209" s="361">
        <v>39730524</v>
      </c>
      <c r="BH209" s="361">
        <v>-39730524</v>
      </c>
      <c r="BI209" s="361">
        <v>99815420</v>
      </c>
      <c r="BJ209" s="361">
        <v>-60084896</v>
      </c>
      <c r="BK209" s="361">
        <v>86752609</v>
      </c>
      <c r="BL209" s="361">
        <v>13062811</v>
      </c>
      <c r="BM209" s="361">
        <v>86752609</v>
      </c>
      <c r="BN209" s="362">
        <v>0</v>
      </c>
      <c r="BO209" s="362">
        <v>0</v>
      </c>
    </row>
    <row r="210" spans="1:67" ht="14.45" customHeight="1" x14ac:dyDescent="0.25">
      <c r="B210" s="370" t="str">
        <f t="shared" si="26"/>
        <v>C</v>
      </c>
      <c r="C210" s="370" t="str">
        <f t="shared" si="27"/>
        <v>2502</v>
      </c>
      <c r="D210" s="370" t="str">
        <f t="shared" si="28"/>
        <v>1000</v>
      </c>
      <c r="E210" s="370" t="str">
        <f t="shared" si="29"/>
        <v>5</v>
      </c>
      <c r="F210" s="370" t="str">
        <f t="shared" si="22"/>
        <v>0</v>
      </c>
      <c r="G210" s="370" t="str">
        <f t="shared" si="23"/>
        <v>2</v>
      </c>
      <c r="H210" s="370">
        <f t="shared" ref="H210:H232" si="33">+AB210</f>
        <v>0</v>
      </c>
      <c r="N210" s="1089" t="s">
        <v>119</v>
      </c>
      <c r="O210" s="1120"/>
      <c r="P210" s="1089" t="s">
        <v>354</v>
      </c>
      <c r="Q210" s="1120"/>
      <c r="R210" s="1089" t="s">
        <v>356</v>
      </c>
      <c r="S210" s="1120"/>
      <c r="T210" s="1089" t="s">
        <v>316</v>
      </c>
      <c r="U210" s="1120"/>
      <c r="V210" s="1089" t="s">
        <v>312</v>
      </c>
      <c r="W210" s="1120"/>
      <c r="X210" s="1120"/>
      <c r="Y210" s="1089" t="s">
        <v>314</v>
      </c>
      <c r="Z210" s="1120"/>
      <c r="AA210" s="1120"/>
      <c r="AB210" s="1089"/>
      <c r="AC210" s="1120"/>
      <c r="AD210" s="1089"/>
      <c r="AE210" s="1120"/>
      <c r="AF210" s="1096" t="s">
        <v>358</v>
      </c>
      <c r="AG210" s="1120"/>
      <c r="AH210" s="1120"/>
      <c r="AI210" s="1120"/>
      <c r="AJ210" s="1120"/>
      <c r="AK210" s="1120"/>
      <c r="AL210" s="1120"/>
      <c r="AM210" s="1120"/>
      <c r="AN210" s="1089" t="s">
        <v>305</v>
      </c>
      <c r="AO210" s="1120"/>
      <c r="AP210" s="1120"/>
      <c r="AQ210" s="1120"/>
      <c r="AR210" s="1120"/>
      <c r="AS210" s="1089" t="s">
        <v>306</v>
      </c>
      <c r="AT210" s="1120"/>
      <c r="AU210" s="1120"/>
      <c r="AV210" s="360" t="s">
        <v>85</v>
      </c>
      <c r="AW210" s="1090" t="s">
        <v>307</v>
      </c>
      <c r="AX210" s="1120"/>
      <c r="AY210" s="1120"/>
      <c r="AZ210" s="1120"/>
      <c r="BA210" s="1120"/>
      <c r="BB210" s="1120"/>
      <c r="BC210" s="361">
        <v>900000000</v>
      </c>
      <c r="BD210" s="362">
        <v>0</v>
      </c>
      <c r="BE210" s="361">
        <v>21000000</v>
      </c>
      <c r="BF210" s="362">
        <v>0</v>
      </c>
      <c r="BG210" s="361">
        <v>39730524</v>
      </c>
      <c r="BH210" s="361">
        <v>-39730524</v>
      </c>
      <c r="BI210" s="361">
        <v>99815420</v>
      </c>
      <c r="BJ210" s="361">
        <v>-60084896</v>
      </c>
      <c r="BK210" s="361">
        <v>86752609</v>
      </c>
      <c r="BL210" s="361">
        <v>13062811</v>
      </c>
      <c r="BM210" s="361">
        <v>86752609</v>
      </c>
      <c r="BN210" s="362">
        <v>0</v>
      </c>
      <c r="BO210" s="362">
        <v>0</v>
      </c>
    </row>
    <row r="211" spans="1:67" s="376" customFormat="1" x14ac:dyDescent="0.25">
      <c r="A211" s="376" t="str">
        <f t="shared" ref="A211:A216" si="34">+B211&amp;"-"&amp;C211&amp;"-"&amp;D211&amp;"-"&amp;E211&amp;"-"&amp;F211&amp;"-"&amp;G211&amp;"-"&amp;H211&amp;"-"&amp;AV211</f>
        <v>C-2502-1000-5-0-2-1-10</v>
      </c>
      <c r="B211" s="377" t="str">
        <f t="shared" si="26"/>
        <v>C</v>
      </c>
      <c r="C211" s="377" t="str">
        <f t="shared" si="27"/>
        <v>2502</v>
      </c>
      <c r="D211" s="377" t="str">
        <f t="shared" si="28"/>
        <v>1000</v>
      </c>
      <c r="E211" s="377" t="str">
        <f t="shared" si="29"/>
        <v>5</v>
      </c>
      <c r="F211" s="377" t="str">
        <f t="shared" ref="F211:F233" si="35">+V211</f>
        <v>0</v>
      </c>
      <c r="G211" s="377" t="str">
        <f t="shared" ref="G211:G233" si="36">+Y211</f>
        <v>2</v>
      </c>
      <c r="H211" s="377" t="str">
        <f t="shared" si="33"/>
        <v>1</v>
      </c>
      <c r="I211" s="377"/>
      <c r="J211" s="377"/>
      <c r="K211" s="377"/>
      <c r="M211" s="390"/>
      <c r="N211" s="1232" t="s">
        <v>119</v>
      </c>
      <c r="O211" s="1233"/>
      <c r="P211" s="1232" t="s">
        <v>354</v>
      </c>
      <c r="Q211" s="1233"/>
      <c r="R211" s="1232" t="s">
        <v>356</v>
      </c>
      <c r="S211" s="1233"/>
      <c r="T211" s="1232" t="s">
        <v>316</v>
      </c>
      <c r="U211" s="1233"/>
      <c r="V211" s="1232" t="s">
        <v>312</v>
      </c>
      <c r="W211" s="1233"/>
      <c r="X211" s="1233"/>
      <c r="Y211" s="1232" t="s">
        <v>314</v>
      </c>
      <c r="Z211" s="1233"/>
      <c r="AA211" s="1233"/>
      <c r="AB211" s="1232" t="s">
        <v>311</v>
      </c>
      <c r="AC211" s="1233"/>
      <c r="AD211" s="1232"/>
      <c r="AE211" s="1233"/>
      <c r="AF211" s="1235" t="s">
        <v>364</v>
      </c>
      <c r="AG211" s="1233"/>
      <c r="AH211" s="1233"/>
      <c r="AI211" s="1233"/>
      <c r="AJ211" s="1233"/>
      <c r="AK211" s="1233"/>
      <c r="AL211" s="1233"/>
      <c r="AM211" s="1233"/>
      <c r="AN211" s="1232" t="s">
        <v>305</v>
      </c>
      <c r="AO211" s="1233"/>
      <c r="AP211" s="1233"/>
      <c r="AQ211" s="1233"/>
      <c r="AR211" s="1233"/>
      <c r="AS211" s="1232" t="s">
        <v>306</v>
      </c>
      <c r="AT211" s="1233"/>
      <c r="AU211" s="1233"/>
      <c r="AV211" s="378" t="s">
        <v>85</v>
      </c>
      <c r="AW211" s="1234" t="s">
        <v>307</v>
      </c>
      <c r="AX211" s="1233"/>
      <c r="AY211" s="1233"/>
      <c r="AZ211" s="1233"/>
      <c r="BA211" s="1233"/>
      <c r="BB211" s="1233"/>
      <c r="BC211" s="379">
        <v>550000000</v>
      </c>
      <c r="BD211" s="380">
        <v>0</v>
      </c>
      <c r="BE211" s="380">
        <v>0</v>
      </c>
      <c r="BF211" s="380">
        <v>0</v>
      </c>
      <c r="BG211" s="380">
        <v>0</v>
      </c>
      <c r="BH211" s="380">
        <v>0</v>
      </c>
      <c r="BI211" s="379">
        <v>36400000</v>
      </c>
      <c r="BJ211" s="379">
        <v>-36400000</v>
      </c>
      <c r="BK211" s="379">
        <v>36400000</v>
      </c>
      <c r="BL211" s="380">
        <v>0</v>
      </c>
      <c r="BM211" s="379">
        <v>36400000</v>
      </c>
      <c r="BN211" s="380">
        <v>0</v>
      </c>
      <c r="BO211" s="380">
        <v>0</v>
      </c>
    </row>
    <row r="212" spans="1:67" s="376" customFormat="1" x14ac:dyDescent="0.25">
      <c r="A212" s="376" t="str">
        <f t="shared" si="34"/>
        <v>C-2502-1000-5-0-2-2-10</v>
      </c>
      <c r="B212" s="377" t="str">
        <f t="shared" si="26"/>
        <v>C</v>
      </c>
      <c r="C212" s="377" t="str">
        <f t="shared" si="27"/>
        <v>2502</v>
      </c>
      <c r="D212" s="377" t="str">
        <f t="shared" si="28"/>
        <v>1000</v>
      </c>
      <c r="E212" s="377" t="str">
        <f t="shared" si="29"/>
        <v>5</v>
      </c>
      <c r="F212" s="377" t="str">
        <f t="shared" si="35"/>
        <v>0</v>
      </c>
      <c r="G212" s="377" t="str">
        <f t="shared" si="36"/>
        <v>2</v>
      </c>
      <c r="H212" s="377" t="str">
        <f t="shared" si="33"/>
        <v>2</v>
      </c>
      <c r="I212" s="377"/>
      <c r="J212" s="377"/>
      <c r="K212" s="377"/>
      <c r="M212" s="390"/>
      <c r="N212" s="1232" t="s">
        <v>119</v>
      </c>
      <c r="O212" s="1233"/>
      <c r="P212" s="1232" t="s">
        <v>354</v>
      </c>
      <c r="Q212" s="1233"/>
      <c r="R212" s="1232" t="s">
        <v>356</v>
      </c>
      <c r="S212" s="1233"/>
      <c r="T212" s="1232" t="s">
        <v>316</v>
      </c>
      <c r="U212" s="1233"/>
      <c r="V212" s="1232" t="s">
        <v>312</v>
      </c>
      <c r="W212" s="1233"/>
      <c r="X212" s="1233"/>
      <c r="Y212" s="1232" t="s">
        <v>314</v>
      </c>
      <c r="Z212" s="1233"/>
      <c r="AA212" s="1233"/>
      <c r="AB212" s="1232" t="s">
        <v>314</v>
      </c>
      <c r="AC212" s="1233"/>
      <c r="AD212" s="1232"/>
      <c r="AE212" s="1233"/>
      <c r="AF212" s="1235" t="s">
        <v>359</v>
      </c>
      <c r="AG212" s="1233"/>
      <c r="AH212" s="1233"/>
      <c r="AI212" s="1233"/>
      <c r="AJ212" s="1233"/>
      <c r="AK212" s="1233"/>
      <c r="AL212" s="1233"/>
      <c r="AM212" s="1233"/>
      <c r="AN212" s="1232" t="s">
        <v>305</v>
      </c>
      <c r="AO212" s="1233"/>
      <c r="AP212" s="1233"/>
      <c r="AQ212" s="1233"/>
      <c r="AR212" s="1233"/>
      <c r="AS212" s="1232" t="s">
        <v>306</v>
      </c>
      <c r="AT212" s="1233"/>
      <c r="AU212" s="1233"/>
      <c r="AV212" s="378" t="s">
        <v>85</v>
      </c>
      <c r="AW212" s="1234" t="s">
        <v>307</v>
      </c>
      <c r="AX212" s="1233"/>
      <c r="AY212" s="1233"/>
      <c r="AZ212" s="1233"/>
      <c r="BA212" s="1233"/>
      <c r="BB212" s="1233"/>
      <c r="BC212" s="379">
        <v>120000000</v>
      </c>
      <c r="BD212" s="380">
        <v>0</v>
      </c>
      <c r="BE212" s="380">
        <v>0</v>
      </c>
      <c r="BF212" s="380">
        <v>0</v>
      </c>
      <c r="BG212" s="380">
        <v>0</v>
      </c>
      <c r="BH212" s="380">
        <v>0</v>
      </c>
      <c r="BI212" s="379">
        <v>24000000</v>
      </c>
      <c r="BJ212" s="379">
        <v>-24000000</v>
      </c>
      <c r="BK212" s="379">
        <v>24000000</v>
      </c>
      <c r="BL212" s="380">
        <v>0</v>
      </c>
      <c r="BM212" s="379">
        <v>24000000</v>
      </c>
      <c r="BN212" s="380">
        <v>0</v>
      </c>
      <c r="BO212" s="380">
        <v>0</v>
      </c>
    </row>
    <row r="213" spans="1:67" s="376" customFormat="1" x14ac:dyDescent="0.25">
      <c r="A213" s="376" t="str">
        <f t="shared" si="34"/>
        <v>C-2502-1000-5-0-2-3-10</v>
      </c>
      <c r="B213" s="377" t="str">
        <f t="shared" si="26"/>
        <v>C</v>
      </c>
      <c r="C213" s="377" t="str">
        <f t="shared" si="27"/>
        <v>2502</v>
      </c>
      <c r="D213" s="377" t="str">
        <f t="shared" si="28"/>
        <v>1000</v>
      </c>
      <c r="E213" s="377" t="str">
        <f t="shared" si="29"/>
        <v>5</v>
      </c>
      <c r="F213" s="377" t="str">
        <f t="shared" si="35"/>
        <v>0</v>
      </c>
      <c r="G213" s="377" t="str">
        <f t="shared" si="36"/>
        <v>2</v>
      </c>
      <c r="H213" s="377" t="str">
        <f t="shared" si="33"/>
        <v>3</v>
      </c>
      <c r="I213" s="377"/>
      <c r="J213" s="377"/>
      <c r="K213" s="377"/>
      <c r="M213" s="390"/>
      <c r="N213" s="1232" t="s">
        <v>119</v>
      </c>
      <c r="O213" s="1233"/>
      <c r="P213" s="1232" t="s">
        <v>354</v>
      </c>
      <c r="Q213" s="1233"/>
      <c r="R213" s="1232" t="s">
        <v>356</v>
      </c>
      <c r="S213" s="1233"/>
      <c r="T213" s="1232" t="s">
        <v>316</v>
      </c>
      <c r="U213" s="1233"/>
      <c r="V213" s="1232" t="s">
        <v>312</v>
      </c>
      <c r="W213" s="1233"/>
      <c r="X213" s="1233"/>
      <c r="Y213" s="1232" t="s">
        <v>314</v>
      </c>
      <c r="Z213" s="1233"/>
      <c r="AA213" s="1233"/>
      <c r="AB213" s="1232" t="s">
        <v>321</v>
      </c>
      <c r="AC213" s="1233"/>
      <c r="AD213" s="1232"/>
      <c r="AE213" s="1233"/>
      <c r="AF213" s="1235" t="s">
        <v>360</v>
      </c>
      <c r="AG213" s="1233"/>
      <c r="AH213" s="1233"/>
      <c r="AI213" s="1233"/>
      <c r="AJ213" s="1233"/>
      <c r="AK213" s="1233"/>
      <c r="AL213" s="1233"/>
      <c r="AM213" s="1233"/>
      <c r="AN213" s="1232" t="s">
        <v>305</v>
      </c>
      <c r="AO213" s="1233"/>
      <c r="AP213" s="1233"/>
      <c r="AQ213" s="1233"/>
      <c r="AR213" s="1233"/>
      <c r="AS213" s="1232" t="s">
        <v>306</v>
      </c>
      <c r="AT213" s="1233"/>
      <c r="AU213" s="1233"/>
      <c r="AV213" s="378" t="s">
        <v>85</v>
      </c>
      <c r="AW213" s="1234" t="s">
        <v>307</v>
      </c>
      <c r="AX213" s="1233"/>
      <c r="AY213" s="1233"/>
      <c r="AZ213" s="1233"/>
      <c r="BA213" s="1233"/>
      <c r="BB213" s="1233"/>
      <c r="BC213" s="379">
        <v>55000000</v>
      </c>
      <c r="BD213" s="380">
        <v>0</v>
      </c>
      <c r="BE213" s="380">
        <v>0</v>
      </c>
      <c r="BF213" s="380">
        <v>0</v>
      </c>
      <c r="BG213" s="380">
        <v>0</v>
      </c>
      <c r="BH213" s="380">
        <v>0</v>
      </c>
      <c r="BI213" s="380">
        <v>0</v>
      </c>
      <c r="BJ213" s="380">
        <v>0</v>
      </c>
      <c r="BK213" s="379">
        <v>2215386</v>
      </c>
      <c r="BL213" s="379">
        <v>-2215386</v>
      </c>
      <c r="BM213" s="379">
        <v>2215386</v>
      </c>
      <c r="BN213" s="380">
        <v>0</v>
      </c>
      <c r="BO213" s="380">
        <v>0</v>
      </c>
    </row>
    <row r="214" spans="1:67" s="376" customFormat="1" ht="14.45" customHeight="1" x14ac:dyDescent="0.25">
      <c r="A214" s="376" t="str">
        <f t="shared" si="34"/>
        <v>C-2502-1000-5-0-2-4-10</v>
      </c>
      <c r="B214" s="377" t="str">
        <f t="shared" si="26"/>
        <v>C</v>
      </c>
      <c r="C214" s="377" t="str">
        <f t="shared" si="27"/>
        <v>2502</v>
      </c>
      <c r="D214" s="377" t="str">
        <f t="shared" si="28"/>
        <v>1000</v>
      </c>
      <c r="E214" s="377" t="str">
        <f t="shared" si="29"/>
        <v>5</v>
      </c>
      <c r="F214" s="377" t="str">
        <f t="shared" si="35"/>
        <v>0</v>
      </c>
      <c r="G214" s="377" t="str">
        <f t="shared" si="36"/>
        <v>2</v>
      </c>
      <c r="H214" s="377" t="str">
        <f t="shared" si="33"/>
        <v>4</v>
      </c>
      <c r="I214" s="377"/>
      <c r="J214" s="377"/>
      <c r="K214" s="377"/>
      <c r="M214" s="390"/>
      <c r="N214" s="1232" t="s">
        <v>119</v>
      </c>
      <c r="O214" s="1233"/>
      <c r="P214" s="1232" t="s">
        <v>354</v>
      </c>
      <c r="Q214" s="1233"/>
      <c r="R214" s="1232" t="s">
        <v>356</v>
      </c>
      <c r="S214" s="1233"/>
      <c r="T214" s="1232" t="s">
        <v>316</v>
      </c>
      <c r="U214" s="1233"/>
      <c r="V214" s="1232" t="s">
        <v>312</v>
      </c>
      <c r="W214" s="1233"/>
      <c r="X214" s="1233"/>
      <c r="Y214" s="1232" t="s">
        <v>314</v>
      </c>
      <c r="Z214" s="1233"/>
      <c r="AA214" s="1233"/>
      <c r="AB214" s="1232" t="s">
        <v>315</v>
      </c>
      <c r="AC214" s="1233"/>
      <c r="AD214" s="1232"/>
      <c r="AE214" s="1233"/>
      <c r="AF214" s="1235" t="s">
        <v>104</v>
      </c>
      <c r="AG214" s="1233"/>
      <c r="AH214" s="1233"/>
      <c r="AI214" s="1233"/>
      <c r="AJ214" s="1233"/>
      <c r="AK214" s="1233"/>
      <c r="AL214" s="1233"/>
      <c r="AM214" s="1233"/>
      <c r="AN214" s="1232" t="s">
        <v>305</v>
      </c>
      <c r="AO214" s="1233"/>
      <c r="AP214" s="1233"/>
      <c r="AQ214" s="1233"/>
      <c r="AR214" s="1233"/>
      <c r="AS214" s="1232" t="s">
        <v>306</v>
      </c>
      <c r="AT214" s="1233"/>
      <c r="AU214" s="1233"/>
      <c r="AV214" s="378" t="s">
        <v>85</v>
      </c>
      <c r="AW214" s="1234" t="s">
        <v>307</v>
      </c>
      <c r="AX214" s="1233"/>
      <c r="AY214" s="1233"/>
      <c r="AZ214" s="1233"/>
      <c r="BA214" s="1233"/>
      <c r="BB214" s="1233"/>
      <c r="BC214" s="379">
        <v>154000000</v>
      </c>
      <c r="BD214" s="380">
        <v>0</v>
      </c>
      <c r="BE214" s="380">
        <v>0</v>
      </c>
      <c r="BF214" s="380">
        <v>0</v>
      </c>
      <c r="BG214" s="379">
        <v>39730524</v>
      </c>
      <c r="BH214" s="379">
        <v>-39730524</v>
      </c>
      <c r="BI214" s="379">
        <v>39415420</v>
      </c>
      <c r="BJ214" s="379">
        <v>315104</v>
      </c>
      <c r="BK214" s="379">
        <v>24137223</v>
      </c>
      <c r="BL214" s="379">
        <v>15278197</v>
      </c>
      <c r="BM214" s="379">
        <v>24137223</v>
      </c>
      <c r="BN214" s="380">
        <v>0</v>
      </c>
      <c r="BO214" s="380">
        <v>0</v>
      </c>
    </row>
    <row r="215" spans="1:67" s="376" customFormat="1" x14ac:dyDescent="0.25">
      <c r="A215" s="376" t="str">
        <f t="shared" si="34"/>
        <v>C-2502-1000-5-0-2-6-10</v>
      </c>
      <c r="B215" s="377" t="str">
        <f t="shared" si="26"/>
        <v>C</v>
      </c>
      <c r="C215" s="377" t="str">
        <f t="shared" si="27"/>
        <v>2502</v>
      </c>
      <c r="D215" s="377" t="str">
        <f t="shared" si="28"/>
        <v>1000</v>
      </c>
      <c r="E215" s="377" t="str">
        <f t="shared" si="29"/>
        <v>5</v>
      </c>
      <c r="F215" s="377" t="str">
        <f t="shared" si="35"/>
        <v>0</v>
      </c>
      <c r="G215" s="377" t="str">
        <f t="shared" si="36"/>
        <v>2</v>
      </c>
      <c r="H215" s="377" t="str">
        <f t="shared" si="33"/>
        <v>6</v>
      </c>
      <c r="I215" s="377"/>
      <c r="J215" s="377"/>
      <c r="K215" s="377"/>
      <c r="M215" s="390"/>
      <c r="N215" s="1232" t="s">
        <v>119</v>
      </c>
      <c r="O215" s="1233"/>
      <c r="P215" s="1232" t="s">
        <v>354</v>
      </c>
      <c r="Q215" s="1233"/>
      <c r="R215" s="1232" t="s">
        <v>356</v>
      </c>
      <c r="S215" s="1233"/>
      <c r="T215" s="1232" t="s">
        <v>316</v>
      </c>
      <c r="U215" s="1233"/>
      <c r="V215" s="1232" t="s">
        <v>312</v>
      </c>
      <c r="W215" s="1233"/>
      <c r="X215" s="1233"/>
      <c r="Y215" s="1232" t="s">
        <v>314</v>
      </c>
      <c r="Z215" s="1233"/>
      <c r="AA215" s="1233"/>
      <c r="AB215" s="1232" t="s">
        <v>324</v>
      </c>
      <c r="AC215" s="1233"/>
      <c r="AD215" s="1232"/>
      <c r="AE215" s="1233"/>
      <c r="AF215" s="1235" t="s">
        <v>361</v>
      </c>
      <c r="AG215" s="1233"/>
      <c r="AH215" s="1233"/>
      <c r="AI215" s="1233"/>
      <c r="AJ215" s="1233"/>
      <c r="AK215" s="1233"/>
      <c r="AL215" s="1233"/>
      <c r="AM215" s="1233"/>
      <c r="AN215" s="1232" t="s">
        <v>305</v>
      </c>
      <c r="AO215" s="1233"/>
      <c r="AP215" s="1233"/>
      <c r="AQ215" s="1233"/>
      <c r="AR215" s="1233"/>
      <c r="AS215" s="1232" t="s">
        <v>306</v>
      </c>
      <c r="AT215" s="1233"/>
      <c r="AU215" s="1233"/>
      <c r="AV215" s="378" t="s">
        <v>85</v>
      </c>
      <c r="AW215" s="1234" t="s">
        <v>307</v>
      </c>
      <c r="AX215" s="1233"/>
      <c r="AY215" s="1233"/>
      <c r="AZ215" s="1233"/>
      <c r="BA215" s="1233"/>
      <c r="BB215" s="1233"/>
      <c r="BC215" s="379">
        <v>21000000</v>
      </c>
      <c r="BD215" s="380">
        <v>0</v>
      </c>
      <c r="BE215" s="379">
        <v>21000000</v>
      </c>
      <c r="BF215" s="380">
        <v>0</v>
      </c>
      <c r="BG215" s="380">
        <v>0</v>
      </c>
      <c r="BH215" s="380">
        <v>0</v>
      </c>
      <c r="BI215" s="380">
        <v>0</v>
      </c>
      <c r="BJ215" s="380">
        <v>0</v>
      </c>
      <c r="BK215" s="380">
        <v>0</v>
      </c>
      <c r="BL215" s="380">
        <v>0</v>
      </c>
      <c r="BM215" s="380">
        <v>0</v>
      </c>
      <c r="BN215" s="380">
        <v>0</v>
      </c>
      <c r="BO215" s="380">
        <v>0</v>
      </c>
    </row>
    <row r="216" spans="1:67" s="376" customFormat="1" x14ac:dyDescent="0.25">
      <c r="A216" s="376" t="str">
        <f t="shared" si="34"/>
        <v>C-2502-1000-5-0-2-11-10</v>
      </c>
      <c r="B216" s="377" t="str">
        <f t="shared" si="26"/>
        <v>C</v>
      </c>
      <c r="C216" s="377" t="str">
        <f t="shared" si="27"/>
        <v>2502</v>
      </c>
      <c r="D216" s="377" t="str">
        <f t="shared" si="28"/>
        <v>1000</v>
      </c>
      <c r="E216" s="377" t="str">
        <f t="shared" si="29"/>
        <v>5</v>
      </c>
      <c r="F216" s="377" t="str">
        <f t="shared" si="35"/>
        <v>0</v>
      </c>
      <c r="G216" s="377" t="str">
        <f t="shared" si="36"/>
        <v>2</v>
      </c>
      <c r="H216" s="377" t="str">
        <f t="shared" si="33"/>
        <v>11</v>
      </c>
      <c r="I216" s="377"/>
      <c r="J216" s="377"/>
      <c r="K216" s="377"/>
      <c r="M216" s="390"/>
      <c r="N216" s="1232" t="s">
        <v>119</v>
      </c>
      <c r="O216" s="1233"/>
      <c r="P216" s="1232" t="s">
        <v>354</v>
      </c>
      <c r="Q216" s="1233"/>
      <c r="R216" s="1232" t="s">
        <v>356</v>
      </c>
      <c r="S216" s="1233"/>
      <c r="T216" s="1232" t="s">
        <v>316</v>
      </c>
      <c r="U216" s="1233"/>
      <c r="V216" s="1232" t="s">
        <v>312</v>
      </c>
      <c r="W216" s="1233"/>
      <c r="X216" s="1233"/>
      <c r="Y216" s="1232" t="s">
        <v>314</v>
      </c>
      <c r="Z216" s="1233"/>
      <c r="AA216" s="1233"/>
      <c r="AB216" s="1232" t="s">
        <v>100</v>
      </c>
      <c r="AC216" s="1233"/>
      <c r="AD216" s="1232"/>
      <c r="AE216" s="1233"/>
      <c r="AF216" s="1235" t="s">
        <v>362</v>
      </c>
      <c r="AG216" s="1233"/>
      <c r="AH216" s="1233"/>
      <c r="AI216" s="1233"/>
      <c r="AJ216" s="1233"/>
      <c r="AK216" s="1233"/>
      <c r="AL216" s="1233"/>
      <c r="AM216" s="1233"/>
      <c r="AN216" s="1232" t="s">
        <v>305</v>
      </c>
      <c r="AO216" s="1233"/>
      <c r="AP216" s="1233"/>
      <c r="AQ216" s="1233"/>
      <c r="AR216" s="1233"/>
      <c r="AS216" s="1232" t="s">
        <v>306</v>
      </c>
      <c r="AT216" s="1233"/>
      <c r="AU216" s="1233"/>
      <c r="AV216" s="378" t="s">
        <v>85</v>
      </c>
      <c r="AW216" s="1234" t="s">
        <v>307</v>
      </c>
      <c r="AX216" s="1233"/>
      <c r="AY216" s="1233"/>
      <c r="AZ216" s="1233"/>
      <c r="BA216" s="1233"/>
      <c r="BB216" s="1233"/>
      <c r="BC216" s="380">
        <v>0</v>
      </c>
      <c r="BD216" s="380">
        <v>0</v>
      </c>
      <c r="BE216" s="380">
        <v>0</v>
      </c>
      <c r="BF216" s="380">
        <v>0</v>
      </c>
      <c r="BG216" s="380">
        <v>0</v>
      </c>
      <c r="BH216" s="380">
        <v>0</v>
      </c>
      <c r="BI216" s="380">
        <v>0</v>
      </c>
      <c r="BJ216" s="380">
        <v>0</v>
      </c>
      <c r="BK216" s="380">
        <v>0</v>
      </c>
      <c r="BL216" s="380">
        <v>0</v>
      </c>
      <c r="BM216" s="380">
        <v>0</v>
      </c>
      <c r="BN216" s="380">
        <v>0</v>
      </c>
      <c r="BO216" s="380">
        <v>0</v>
      </c>
    </row>
    <row r="217" spans="1:67" x14ac:dyDescent="0.25">
      <c r="B217" s="370" t="str">
        <f t="shared" si="26"/>
        <v>C</v>
      </c>
      <c r="C217" s="370" t="str">
        <f t="shared" si="27"/>
        <v>2502</v>
      </c>
      <c r="D217" s="370" t="str">
        <f t="shared" si="28"/>
        <v>1000</v>
      </c>
      <c r="E217" s="370" t="str">
        <f t="shared" si="29"/>
        <v>6</v>
      </c>
      <c r="F217" s="370">
        <f t="shared" si="35"/>
        <v>0</v>
      </c>
      <c r="G217" s="370">
        <f t="shared" si="36"/>
        <v>0</v>
      </c>
      <c r="H217" s="370">
        <f t="shared" si="33"/>
        <v>0</v>
      </c>
      <c r="N217" s="1091" t="s">
        <v>119</v>
      </c>
      <c r="O217" s="1120"/>
      <c r="P217" s="1091" t="s">
        <v>354</v>
      </c>
      <c r="Q217" s="1120"/>
      <c r="R217" s="1091" t="s">
        <v>356</v>
      </c>
      <c r="S217" s="1120"/>
      <c r="T217" s="1091" t="s">
        <v>324</v>
      </c>
      <c r="U217" s="1120"/>
      <c r="V217" s="1091"/>
      <c r="W217" s="1120"/>
      <c r="X217" s="1120"/>
      <c r="Y217" s="1091"/>
      <c r="Z217" s="1120"/>
      <c r="AA217" s="1120"/>
      <c r="AB217" s="1091"/>
      <c r="AC217" s="1120"/>
      <c r="AD217" s="1091"/>
      <c r="AE217" s="1120"/>
      <c r="AF217" s="1092" t="s">
        <v>366</v>
      </c>
      <c r="AG217" s="1120"/>
      <c r="AH217" s="1120"/>
      <c r="AI217" s="1120"/>
      <c r="AJ217" s="1120"/>
      <c r="AK217" s="1120"/>
      <c r="AL217" s="1120"/>
      <c r="AM217" s="1120"/>
      <c r="AN217" s="1091" t="s">
        <v>305</v>
      </c>
      <c r="AO217" s="1120"/>
      <c r="AP217" s="1120"/>
      <c r="AQ217" s="1120"/>
      <c r="AR217" s="1120"/>
      <c r="AS217" s="1091" t="s">
        <v>306</v>
      </c>
      <c r="AT217" s="1120"/>
      <c r="AU217" s="1120"/>
      <c r="AV217" s="363" t="s">
        <v>85</v>
      </c>
      <c r="AW217" s="1093" t="s">
        <v>307</v>
      </c>
      <c r="AX217" s="1120"/>
      <c r="AY217" s="1120"/>
      <c r="AZ217" s="1120"/>
      <c r="BA217" s="1120"/>
      <c r="BB217" s="1120"/>
      <c r="BC217" s="364">
        <v>4000000000</v>
      </c>
      <c r="BD217" s="365">
        <v>0</v>
      </c>
      <c r="BE217" s="364">
        <v>800000000</v>
      </c>
      <c r="BF217" s="365">
        <v>0</v>
      </c>
      <c r="BG217" s="364">
        <v>222797721</v>
      </c>
      <c r="BH217" s="364">
        <v>-222797721</v>
      </c>
      <c r="BI217" s="364">
        <v>303616922</v>
      </c>
      <c r="BJ217" s="364">
        <v>-80819201</v>
      </c>
      <c r="BK217" s="364">
        <v>264885239</v>
      </c>
      <c r="BL217" s="364">
        <v>38731683</v>
      </c>
      <c r="BM217" s="364">
        <v>259914239</v>
      </c>
      <c r="BN217" s="364">
        <v>4971000</v>
      </c>
      <c r="BO217" s="364">
        <v>38587</v>
      </c>
    </row>
    <row r="218" spans="1:67" ht="14.45" customHeight="1" x14ac:dyDescent="0.25">
      <c r="B218" s="370" t="str">
        <f t="shared" si="26"/>
        <v>C</v>
      </c>
      <c r="C218" s="370" t="str">
        <f t="shared" si="27"/>
        <v>2502</v>
      </c>
      <c r="D218" s="370" t="str">
        <f t="shared" si="28"/>
        <v>1000</v>
      </c>
      <c r="E218" s="370" t="str">
        <f t="shared" si="29"/>
        <v>6</v>
      </c>
      <c r="F218" s="370" t="str">
        <f t="shared" si="35"/>
        <v>0</v>
      </c>
      <c r="G218" s="370">
        <f t="shared" si="36"/>
        <v>0</v>
      </c>
      <c r="H218" s="370">
        <f t="shared" si="33"/>
        <v>0</v>
      </c>
      <c r="N218" s="1089" t="s">
        <v>119</v>
      </c>
      <c r="O218" s="1120"/>
      <c r="P218" s="1089" t="s">
        <v>354</v>
      </c>
      <c r="Q218" s="1120"/>
      <c r="R218" s="1089" t="s">
        <v>356</v>
      </c>
      <c r="S218" s="1120"/>
      <c r="T218" s="1089" t="s">
        <v>324</v>
      </c>
      <c r="U218" s="1120"/>
      <c r="V218" s="1089" t="s">
        <v>312</v>
      </c>
      <c r="W218" s="1120"/>
      <c r="X218" s="1120"/>
      <c r="Y218" s="1089"/>
      <c r="Z218" s="1120"/>
      <c r="AA218" s="1120"/>
      <c r="AB218" s="1089"/>
      <c r="AC218" s="1120"/>
      <c r="AD218" s="1089"/>
      <c r="AE218" s="1120"/>
      <c r="AF218" s="1096" t="s">
        <v>366</v>
      </c>
      <c r="AG218" s="1120"/>
      <c r="AH218" s="1120"/>
      <c r="AI218" s="1120"/>
      <c r="AJ218" s="1120"/>
      <c r="AK218" s="1120"/>
      <c r="AL218" s="1120"/>
      <c r="AM218" s="1120"/>
      <c r="AN218" s="1089" t="s">
        <v>305</v>
      </c>
      <c r="AO218" s="1120"/>
      <c r="AP218" s="1120"/>
      <c r="AQ218" s="1120"/>
      <c r="AR218" s="1120"/>
      <c r="AS218" s="1089" t="s">
        <v>306</v>
      </c>
      <c r="AT218" s="1120"/>
      <c r="AU218" s="1120"/>
      <c r="AV218" s="360" t="s">
        <v>85</v>
      </c>
      <c r="AW218" s="1090" t="s">
        <v>307</v>
      </c>
      <c r="AX218" s="1120"/>
      <c r="AY218" s="1120"/>
      <c r="AZ218" s="1120"/>
      <c r="BA218" s="1120"/>
      <c r="BB218" s="1120"/>
      <c r="BC218" s="361">
        <v>2900000000</v>
      </c>
      <c r="BD218" s="362">
        <v>0</v>
      </c>
      <c r="BE218" s="361">
        <v>100000000</v>
      </c>
      <c r="BF218" s="362">
        <v>0</v>
      </c>
      <c r="BG218" s="361">
        <v>222797721</v>
      </c>
      <c r="BH218" s="361">
        <v>-222797721</v>
      </c>
      <c r="BI218" s="361">
        <v>303616922</v>
      </c>
      <c r="BJ218" s="361">
        <v>-80819201</v>
      </c>
      <c r="BK218" s="361">
        <v>264885239</v>
      </c>
      <c r="BL218" s="361">
        <v>38731683</v>
      </c>
      <c r="BM218" s="361">
        <v>259914239</v>
      </c>
      <c r="BN218" s="361">
        <v>4971000</v>
      </c>
      <c r="BO218" s="361">
        <v>38587</v>
      </c>
    </row>
    <row r="219" spans="1:67" ht="14.45" customHeight="1" x14ac:dyDescent="0.25">
      <c r="B219" s="370" t="str">
        <f t="shared" si="26"/>
        <v>C</v>
      </c>
      <c r="C219" s="370" t="str">
        <f t="shared" si="27"/>
        <v>2502</v>
      </c>
      <c r="D219" s="370" t="str">
        <f t="shared" si="28"/>
        <v>1000</v>
      </c>
      <c r="E219" s="370" t="str">
        <f t="shared" si="29"/>
        <v>6</v>
      </c>
      <c r="F219" s="370" t="str">
        <f t="shared" si="35"/>
        <v>0</v>
      </c>
      <c r="G219" s="370" t="str">
        <f t="shared" si="36"/>
        <v>1</v>
      </c>
      <c r="H219" s="370">
        <f t="shared" si="33"/>
        <v>0</v>
      </c>
      <c r="N219" s="1089" t="s">
        <v>119</v>
      </c>
      <c r="O219" s="1120"/>
      <c r="P219" s="1089" t="s">
        <v>354</v>
      </c>
      <c r="Q219" s="1120"/>
      <c r="R219" s="1089" t="s">
        <v>356</v>
      </c>
      <c r="S219" s="1120"/>
      <c r="T219" s="1089" t="s">
        <v>324</v>
      </c>
      <c r="U219" s="1120"/>
      <c r="V219" s="1089" t="s">
        <v>312</v>
      </c>
      <c r="W219" s="1120"/>
      <c r="X219" s="1120"/>
      <c r="Y219" s="1089" t="s">
        <v>311</v>
      </c>
      <c r="Z219" s="1120"/>
      <c r="AA219" s="1120"/>
      <c r="AB219" s="1089"/>
      <c r="AC219" s="1120"/>
      <c r="AD219" s="1089"/>
      <c r="AE219" s="1120"/>
      <c r="AF219" s="1096" t="s">
        <v>363</v>
      </c>
      <c r="AG219" s="1120"/>
      <c r="AH219" s="1120"/>
      <c r="AI219" s="1120"/>
      <c r="AJ219" s="1120"/>
      <c r="AK219" s="1120"/>
      <c r="AL219" s="1120"/>
      <c r="AM219" s="1120"/>
      <c r="AN219" s="1089" t="s">
        <v>305</v>
      </c>
      <c r="AO219" s="1120"/>
      <c r="AP219" s="1120"/>
      <c r="AQ219" s="1120"/>
      <c r="AR219" s="1120"/>
      <c r="AS219" s="1089" t="s">
        <v>306</v>
      </c>
      <c r="AT219" s="1120"/>
      <c r="AU219" s="1120"/>
      <c r="AV219" s="360" t="s">
        <v>85</v>
      </c>
      <c r="AW219" s="1090" t="s">
        <v>307</v>
      </c>
      <c r="AX219" s="1120"/>
      <c r="AY219" s="1120"/>
      <c r="AZ219" s="1120"/>
      <c r="BA219" s="1120"/>
      <c r="BB219" s="1120"/>
      <c r="BC219" s="361">
        <v>2900000000</v>
      </c>
      <c r="BD219" s="362">
        <v>0</v>
      </c>
      <c r="BE219" s="361">
        <v>100000000</v>
      </c>
      <c r="BF219" s="362">
        <v>0</v>
      </c>
      <c r="BG219" s="361">
        <v>222797721</v>
      </c>
      <c r="BH219" s="361">
        <v>-222797721</v>
      </c>
      <c r="BI219" s="361">
        <v>303616922</v>
      </c>
      <c r="BJ219" s="361">
        <v>-80819201</v>
      </c>
      <c r="BK219" s="361">
        <v>264885239</v>
      </c>
      <c r="BL219" s="361">
        <v>38731683</v>
      </c>
      <c r="BM219" s="361">
        <v>259914239</v>
      </c>
      <c r="BN219" s="361">
        <v>4971000</v>
      </c>
      <c r="BO219" s="361">
        <v>38587</v>
      </c>
    </row>
    <row r="220" spans="1:67" s="376" customFormat="1" ht="14.45" customHeight="1" x14ac:dyDescent="0.25">
      <c r="A220" s="376" t="str">
        <f>+B220&amp;"-"&amp;C220&amp;"-"&amp;D220&amp;"-"&amp;E220&amp;"-"&amp;F220&amp;"-"&amp;G220&amp;"-"&amp;H220&amp;"-"&amp;AV220</f>
        <v>C-2502-1000-6-0-1-1-10</v>
      </c>
      <c r="B220" s="377" t="str">
        <f t="shared" si="26"/>
        <v>C</v>
      </c>
      <c r="C220" s="377" t="str">
        <f t="shared" si="27"/>
        <v>2502</v>
      </c>
      <c r="D220" s="377" t="str">
        <f t="shared" si="28"/>
        <v>1000</v>
      </c>
      <c r="E220" s="377" t="str">
        <f t="shared" si="29"/>
        <v>6</v>
      </c>
      <c r="F220" s="377" t="str">
        <f t="shared" si="35"/>
        <v>0</v>
      </c>
      <c r="G220" s="377" t="str">
        <f t="shared" si="36"/>
        <v>1</v>
      </c>
      <c r="H220" s="377" t="str">
        <f t="shared" si="33"/>
        <v>1</v>
      </c>
      <c r="I220" s="377"/>
      <c r="J220" s="377"/>
      <c r="K220" s="377"/>
      <c r="M220" s="390"/>
      <c r="N220" s="1232" t="s">
        <v>119</v>
      </c>
      <c r="O220" s="1233"/>
      <c r="P220" s="1232" t="s">
        <v>354</v>
      </c>
      <c r="Q220" s="1233"/>
      <c r="R220" s="1232" t="s">
        <v>356</v>
      </c>
      <c r="S220" s="1233"/>
      <c r="T220" s="1232" t="s">
        <v>324</v>
      </c>
      <c r="U220" s="1233"/>
      <c r="V220" s="1232" t="s">
        <v>312</v>
      </c>
      <c r="W220" s="1233"/>
      <c r="X220" s="1233"/>
      <c r="Y220" s="1232" t="s">
        <v>311</v>
      </c>
      <c r="Z220" s="1233"/>
      <c r="AA220" s="1233"/>
      <c r="AB220" s="1232" t="s">
        <v>311</v>
      </c>
      <c r="AC220" s="1233"/>
      <c r="AD220" s="1232"/>
      <c r="AE220" s="1233"/>
      <c r="AF220" s="1235" t="s">
        <v>364</v>
      </c>
      <c r="AG220" s="1233"/>
      <c r="AH220" s="1233"/>
      <c r="AI220" s="1233"/>
      <c r="AJ220" s="1233"/>
      <c r="AK220" s="1233"/>
      <c r="AL220" s="1233"/>
      <c r="AM220" s="1233"/>
      <c r="AN220" s="1232" t="s">
        <v>305</v>
      </c>
      <c r="AO220" s="1233"/>
      <c r="AP220" s="1233"/>
      <c r="AQ220" s="1233"/>
      <c r="AR220" s="1233"/>
      <c r="AS220" s="1232" t="s">
        <v>306</v>
      </c>
      <c r="AT220" s="1233"/>
      <c r="AU220" s="1233"/>
      <c r="AV220" s="378" t="s">
        <v>85</v>
      </c>
      <c r="AW220" s="1234" t="s">
        <v>307</v>
      </c>
      <c r="AX220" s="1233"/>
      <c r="AY220" s="1233"/>
      <c r="AZ220" s="1233"/>
      <c r="BA220" s="1233"/>
      <c r="BB220" s="1233"/>
      <c r="BC220" s="379">
        <v>868452358</v>
      </c>
      <c r="BD220" s="380">
        <v>0</v>
      </c>
      <c r="BE220" s="380">
        <v>0</v>
      </c>
      <c r="BF220" s="380">
        <v>0</v>
      </c>
      <c r="BG220" s="379">
        <v>68032500</v>
      </c>
      <c r="BH220" s="379">
        <v>-68032500</v>
      </c>
      <c r="BI220" s="379">
        <v>64589000</v>
      </c>
      <c r="BJ220" s="379">
        <v>3443500</v>
      </c>
      <c r="BK220" s="379">
        <v>64589000</v>
      </c>
      <c r="BL220" s="380">
        <v>0</v>
      </c>
      <c r="BM220" s="379">
        <v>59618000</v>
      </c>
      <c r="BN220" s="379">
        <v>4971000</v>
      </c>
      <c r="BO220" s="380">
        <v>0</v>
      </c>
    </row>
    <row r="221" spans="1:67" s="376" customFormat="1" x14ac:dyDescent="0.25">
      <c r="A221" s="376" t="str">
        <f>+B221&amp;"-"&amp;C221&amp;"-"&amp;D221&amp;"-"&amp;E221&amp;"-"&amp;F221&amp;"-"&amp;G221&amp;"-"&amp;H221&amp;"-"&amp;AV221</f>
        <v>C-2502-1000-6-0-1-2-10</v>
      </c>
      <c r="B221" s="377" t="str">
        <f t="shared" si="26"/>
        <v>C</v>
      </c>
      <c r="C221" s="377" t="str">
        <f t="shared" si="27"/>
        <v>2502</v>
      </c>
      <c r="D221" s="377" t="str">
        <f t="shared" si="28"/>
        <v>1000</v>
      </c>
      <c r="E221" s="377" t="str">
        <f t="shared" si="29"/>
        <v>6</v>
      </c>
      <c r="F221" s="377" t="str">
        <f t="shared" si="35"/>
        <v>0</v>
      </c>
      <c r="G221" s="377" t="str">
        <f t="shared" si="36"/>
        <v>1</v>
      </c>
      <c r="H221" s="377" t="str">
        <f t="shared" si="33"/>
        <v>2</v>
      </c>
      <c r="I221" s="377"/>
      <c r="J221" s="377"/>
      <c r="K221" s="377"/>
      <c r="M221" s="390"/>
      <c r="N221" s="1232" t="s">
        <v>119</v>
      </c>
      <c r="O221" s="1233"/>
      <c r="P221" s="1232" t="s">
        <v>354</v>
      </c>
      <c r="Q221" s="1233"/>
      <c r="R221" s="1232" t="s">
        <v>356</v>
      </c>
      <c r="S221" s="1233"/>
      <c r="T221" s="1232" t="s">
        <v>324</v>
      </c>
      <c r="U221" s="1233"/>
      <c r="V221" s="1232" t="s">
        <v>312</v>
      </c>
      <c r="W221" s="1233"/>
      <c r="X221" s="1233"/>
      <c r="Y221" s="1232" t="s">
        <v>311</v>
      </c>
      <c r="Z221" s="1233"/>
      <c r="AA221" s="1233"/>
      <c r="AB221" s="1232" t="s">
        <v>314</v>
      </c>
      <c r="AC221" s="1233"/>
      <c r="AD221" s="1232"/>
      <c r="AE221" s="1233"/>
      <c r="AF221" s="1235" t="s">
        <v>359</v>
      </c>
      <c r="AG221" s="1233"/>
      <c r="AH221" s="1233"/>
      <c r="AI221" s="1233"/>
      <c r="AJ221" s="1233"/>
      <c r="AK221" s="1233"/>
      <c r="AL221" s="1233"/>
      <c r="AM221" s="1233"/>
      <c r="AN221" s="1232" t="s">
        <v>305</v>
      </c>
      <c r="AO221" s="1233"/>
      <c r="AP221" s="1233"/>
      <c r="AQ221" s="1233"/>
      <c r="AR221" s="1233"/>
      <c r="AS221" s="1232" t="s">
        <v>306</v>
      </c>
      <c r="AT221" s="1233"/>
      <c r="AU221" s="1233"/>
      <c r="AV221" s="378" t="s">
        <v>85</v>
      </c>
      <c r="AW221" s="1234" t="s">
        <v>307</v>
      </c>
      <c r="AX221" s="1233"/>
      <c r="AY221" s="1233"/>
      <c r="AZ221" s="1233"/>
      <c r="BA221" s="1233"/>
      <c r="BB221" s="1233"/>
      <c r="BC221" s="379">
        <v>370000000</v>
      </c>
      <c r="BD221" s="380">
        <v>0</v>
      </c>
      <c r="BE221" s="380">
        <v>0</v>
      </c>
      <c r="BF221" s="380">
        <v>0</v>
      </c>
      <c r="BG221" s="380">
        <v>0</v>
      </c>
      <c r="BH221" s="380">
        <v>0</v>
      </c>
      <c r="BI221" s="379">
        <v>74000000</v>
      </c>
      <c r="BJ221" s="379">
        <v>-74000000</v>
      </c>
      <c r="BK221" s="379">
        <v>74000000</v>
      </c>
      <c r="BL221" s="380">
        <v>0</v>
      </c>
      <c r="BM221" s="379">
        <v>74000000</v>
      </c>
      <c r="BN221" s="380">
        <v>0</v>
      </c>
      <c r="BO221" s="380">
        <v>0</v>
      </c>
    </row>
    <row r="222" spans="1:67" s="376" customFormat="1" x14ac:dyDescent="0.25">
      <c r="A222" s="376" t="str">
        <f>+B222&amp;"-"&amp;C222&amp;"-"&amp;D222&amp;"-"&amp;E222&amp;"-"&amp;F222&amp;"-"&amp;G222&amp;"-"&amp;H222&amp;"-"&amp;AV222</f>
        <v>C-2502-1000-6-0-1-3-10</v>
      </c>
      <c r="B222" s="377" t="str">
        <f t="shared" si="26"/>
        <v>C</v>
      </c>
      <c r="C222" s="377" t="str">
        <f t="shared" si="27"/>
        <v>2502</v>
      </c>
      <c r="D222" s="377" t="str">
        <f t="shared" si="28"/>
        <v>1000</v>
      </c>
      <c r="E222" s="377" t="str">
        <f t="shared" si="29"/>
        <v>6</v>
      </c>
      <c r="F222" s="377" t="str">
        <f t="shared" si="35"/>
        <v>0</v>
      </c>
      <c r="G222" s="377" t="str">
        <f t="shared" si="36"/>
        <v>1</v>
      </c>
      <c r="H222" s="377" t="str">
        <f t="shared" si="33"/>
        <v>3</v>
      </c>
      <c r="I222" s="377"/>
      <c r="J222" s="377"/>
      <c r="K222" s="377"/>
      <c r="M222" s="390"/>
      <c r="N222" s="1232" t="s">
        <v>119</v>
      </c>
      <c r="O222" s="1233"/>
      <c r="P222" s="1232" t="s">
        <v>354</v>
      </c>
      <c r="Q222" s="1233"/>
      <c r="R222" s="1232" t="s">
        <v>356</v>
      </c>
      <c r="S222" s="1233"/>
      <c r="T222" s="1232" t="s">
        <v>324</v>
      </c>
      <c r="U222" s="1233"/>
      <c r="V222" s="1232" t="s">
        <v>312</v>
      </c>
      <c r="W222" s="1233"/>
      <c r="X222" s="1233"/>
      <c r="Y222" s="1232" t="s">
        <v>311</v>
      </c>
      <c r="Z222" s="1233"/>
      <c r="AA222" s="1233"/>
      <c r="AB222" s="1232" t="s">
        <v>321</v>
      </c>
      <c r="AC222" s="1233"/>
      <c r="AD222" s="1232"/>
      <c r="AE222" s="1233"/>
      <c r="AF222" s="1235" t="s">
        <v>360</v>
      </c>
      <c r="AG222" s="1233"/>
      <c r="AH222" s="1233"/>
      <c r="AI222" s="1233"/>
      <c r="AJ222" s="1233"/>
      <c r="AK222" s="1233"/>
      <c r="AL222" s="1233"/>
      <c r="AM222" s="1233"/>
      <c r="AN222" s="1232" t="s">
        <v>305</v>
      </c>
      <c r="AO222" s="1233"/>
      <c r="AP222" s="1233"/>
      <c r="AQ222" s="1233"/>
      <c r="AR222" s="1233"/>
      <c r="AS222" s="1232" t="s">
        <v>306</v>
      </c>
      <c r="AT222" s="1233"/>
      <c r="AU222" s="1233"/>
      <c r="AV222" s="378" t="s">
        <v>85</v>
      </c>
      <c r="AW222" s="1234" t="s">
        <v>307</v>
      </c>
      <c r="AX222" s="1233"/>
      <c r="AY222" s="1233"/>
      <c r="AZ222" s="1233"/>
      <c r="BA222" s="1233"/>
      <c r="BB222" s="1233"/>
      <c r="BC222" s="379">
        <v>390000000</v>
      </c>
      <c r="BD222" s="380">
        <v>0</v>
      </c>
      <c r="BE222" s="380">
        <v>0</v>
      </c>
      <c r="BF222" s="380">
        <v>0</v>
      </c>
      <c r="BG222" s="380">
        <v>0</v>
      </c>
      <c r="BH222" s="380">
        <v>0</v>
      </c>
      <c r="BI222" s="380">
        <v>0</v>
      </c>
      <c r="BJ222" s="380">
        <v>0</v>
      </c>
      <c r="BK222" s="379">
        <v>8212614</v>
      </c>
      <c r="BL222" s="379">
        <v>-8212614</v>
      </c>
      <c r="BM222" s="379">
        <v>8212614</v>
      </c>
      <c r="BN222" s="380">
        <v>0</v>
      </c>
      <c r="BO222" s="380">
        <v>0</v>
      </c>
    </row>
    <row r="223" spans="1:67" s="376" customFormat="1" x14ac:dyDescent="0.25">
      <c r="A223" s="376" t="str">
        <f>+B223&amp;"-"&amp;C223&amp;"-"&amp;D223&amp;"-"&amp;E223&amp;"-"&amp;F223&amp;"-"&amp;G223&amp;"-"&amp;H223&amp;"-"&amp;AV223</f>
        <v>C-2502-1000-6-0-1-4-10</v>
      </c>
      <c r="B223" s="377" t="str">
        <f t="shared" si="26"/>
        <v>C</v>
      </c>
      <c r="C223" s="377" t="str">
        <f t="shared" si="27"/>
        <v>2502</v>
      </c>
      <c r="D223" s="377" t="str">
        <f t="shared" si="28"/>
        <v>1000</v>
      </c>
      <c r="E223" s="377" t="str">
        <f t="shared" si="29"/>
        <v>6</v>
      </c>
      <c r="F223" s="377" t="str">
        <f t="shared" si="35"/>
        <v>0</v>
      </c>
      <c r="G223" s="377" t="str">
        <f t="shared" si="36"/>
        <v>1</v>
      </c>
      <c r="H223" s="377" t="str">
        <f t="shared" si="33"/>
        <v>4</v>
      </c>
      <c r="I223" s="377"/>
      <c r="J223" s="377"/>
      <c r="K223" s="377"/>
      <c r="M223" s="390"/>
      <c r="N223" s="1232" t="s">
        <v>119</v>
      </c>
      <c r="O223" s="1233"/>
      <c r="P223" s="1232" t="s">
        <v>354</v>
      </c>
      <c r="Q223" s="1233"/>
      <c r="R223" s="1232" t="s">
        <v>356</v>
      </c>
      <c r="S223" s="1233"/>
      <c r="T223" s="1232" t="s">
        <v>324</v>
      </c>
      <c r="U223" s="1233"/>
      <c r="V223" s="1232" t="s">
        <v>312</v>
      </c>
      <c r="W223" s="1233"/>
      <c r="X223" s="1233"/>
      <c r="Y223" s="1232" t="s">
        <v>311</v>
      </c>
      <c r="Z223" s="1233"/>
      <c r="AA223" s="1233"/>
      <c r="AB223" s="1232" t="s">
        <v>315</v>
      </c>
      <c r="AC223" s="1233"/>
      <c r="AD223" s="1232"/>
      <c r="AE223" s="1233"/>
      <c r="AF223" s="1235" t="s">
        <v>104</v>
      </c>
      <c r="AG223" s="1233"/>
      <c r="AH223" s="1233"/>
      <c r="AI223" s="1233"/>
      <c r="AJ223" s="1233"/>
      <c r="AK223" s="1233"/>
      <c r="AL223" s="1233"/>
      <c r="AM223" s="1233"/>
      <c r="AN223" s="1232" t="s">
        <v>305</v>
      </c>
      <c r="AO223" s="1233"/>
      <c r="AP223" s="1233"/>
      <c r="AQ223" s="1233"/>
      <c r="AR223" s="1233"/>
      <c r="AS223" s="1232" t="s">
        <v>306</v>
      </c>
      <c r="AT223" s="1233"/>
      <c r="AU223" s="1233"/>
      <c r="AV223" s="378" t="s">
        <v>85</v>
      </c>
      <c r="AW223" s="1234" t="s">
        <v>307</v>
      </c>
      <c r="AX223" s="1233"/>
      <c r="AY223" s="1233"/>
      <c r="AZ223" s="1233"/>
      <c r="BA223" s="1233"/>
      <c r="BB223" s="1233"/>
      <c r="BC223" s="379">
        <v>1171547642</v>
      </c>
      <c r="BD223" s="380">
        <v>0</v>
      </c>
      <c r="BE223" s="380">
        <v>0</v>
      </c>
      <c r="BF223" s="380">
        <v>0</v>
      </c>
      <c r="BG223" s="379">
        <v>154765221</v>
      </c>
      <c r="BH223" s="379">
        <v>-154765221</v>
      </c>
      <c r="BI223" s="379">
        <v>165027922</v>
      </c>
      <c r="BJ223" s="379">
        <v>-10262701</v>
      </c>
      <c r="BK223" s="379">
        <v>118083625</v>
      </c>
      <c r="BL223" s="379">
        <v>46944297</v>
      </c>
      <c r="BM223" s="379">
        <v>118083625</v>
      </c>
      <c r="BN223" s="380">
        <v>0</v>
      </c>
      <c r="BO223" s="379">
        <v>38587</v>
      </c>
    </row>
    <row r="224" spans="1:67" s="376" customFormat="1" x14ac:dyDescent="0.25">
      <c r="A224" s="376" t="str">
        <f>+B224&amp;"-"&amp;C224&amp;"-"&amp;D224&amp;"-"&amp;E224&amp;"-"&amp;F224&amp;"-"&amp;G224&amp;"-"&amp;H224&amp;"-"&amp;AV224</f>
        <v>C-2502-1000-6-0-1-7-10</v>
      </c>
      <c r="B224" s="377" t="str">
        <f t="shared" si="26"/>
        <v>C</v>
      </c>
      <c r="C224" s="377" t="str">
        <f t="shared" si="27"/>
        <v>2502</v>
      </c>
      <c r="D224" s="377" t="str">
        <f t="shared" si="28"/>
        <v>1000</v>
      </c>
      <c r="E224" s="377" t="str">
        <f t="shared" si="29"/>
        <v>6</v>
      </c>
      <c r="F224" s="377" t="str">
        <f t="shared" si="35"/>
        <v>0</v>
      </c>
      <c r="G224" s="377" t="str">
        <f t="shared" si="36"/>
        <v>1</v>
      </c>
      <c r="H224" s="377" t="str">
        <f t="shared" si="33"/>
        <v>7</v>
      </c>
      <c r="I224" s="377"/>
      <c r="J224" s="377"/>
      <c r="K224" s="377"/>
      <c r="M224" s="390"/>
      <c r="N224" s="1232" t="s">
        <v>119</v>
      </c>
      <c r="O224" s="1233"/>
      <c r="P224" s="1232" t="s">
        <v>354</v>
      </c>
      <c r="Q224" s="1233"/>
      <c r="R224" s="1232" t="s">
        <v>356</v>
      </c>
      <c r="S224" s="1233"/>
      <c r="T224" s="1232" t="s">
        <v>324</v>
      </c>
      <c r="U224" s="1233"/>
      <c r="V224" s="1232" t="s">
        <v>312</v>
      </c>
      <c r="W224" s="1233"/>
      <c r="X224" s="1233"/>
      <c r="Y224" s="1232" t="s">
        <v>311</v>
      </c>
      <c r="Z224" s="1233"/>
      <c r="AA224" s="1233"/>
      <c r="AB224" s="1232" t="s">
        <v>325</v>
      </c>
      <c r="AC224" s="1233"/>
      <c r="AD224" s="1232"/>
      <c r="AE224" s="1233"/>
      <c r="AF224" s="1235" t="s">
        <v>367</v>
      </c>
      <c r="AG224" s="1233"/>
      <c r="AH224" s="1233"/>
      <c r="AI224" s="1233"/>
      <c r="AJ224" s="1233"/>
      <c r="AK224" s="1233"/>
      <c r="AL224" s="1233"/>
      <c r="AM224" s="1233"/>
      <c r="AN224" s="1232" t="s">
        <v>305</v>
      </c>
      <c r="AO224" s="1233"/>
      <c r="AP224" s="1233"/>
      <c r="AQ224" s="1233"/>
      <c r="AR224" s="1233"/>
      <c r="AS224" s="1232" t="s">
        <v>306</v>
      </c>
      <c r="AT224" s="1233"/>
      <c r="AU224" s="1233"/>
      <c r="AV224" s="378" t="s">
        <v>85</v>
      </c>
      <c r="AW224" s="1234" t="s">
        <v>307</v>
      </c>
      <c r="AX224" s="1233"/>
      <c r="AY224" s="1233"/>
      <c r="AZ224" s="1233"/>
      <c r="BA224" s="1233"/>
      <c r="BB224" s="1233"/>
      <c r="BC224" s="379">
        <v>100000000</v>
      </c>
      <c r="BD224" s="380">
        <v>0</v>
      </c>
      <c r="BE224" s="379">
        <v>100000000</v>
      </c>
      <c r="BF224" s="380">
        <v>0</v>
      </c>
      <c r="BG224" s="380">
        <v>0</v>
      </c>
      <c r="BH224" s="380">
        <v>0</v>
      </c>
      <c r="BI224" s="380">
        <v>0</v>
      </c>
      <c r="BJ224" s="380">
        <v>0</v>
      </c>
      <c r="BK224" s="380">
        <v>0</v>
      </c>
      <c r="BL224" s="380">
        <v>0</v>
      </c>
      <c r="BM224" s="380">
        <v>0</v>
      </c>
      <c r="BN224" s="380">
        <v>0</v>
      </c>
      <c r="BO224" s="380">
        <v>0</v>
      </c>
    </row>
    <row r="225" spans="1:67" x14ac:dyDescent="0.25">
      <c r="B225" s="370" t="str">
        <f t="shared" si="26"/>
        <v>C</v>
      </c>
      <c r="C225" s="370" t="str">
        <f t="shared" si="27"/>
        <v>2502</v>
      </c>
      <c r="D225" s="370" t="str">
        <f t="shared" si="28"/>
        <v>1000</v>
      </c>
      <c r="E225" s="370" t="str">
        <f t="shared" si="29"/>
        <v>7</v>
      </c>
      <c r="F225" s="370">
        <f t="shared" si="35"/>
        <v>0</v>
      </c>
      <c r="G225" s="370">
        <f t="shared" si="36"/>
        <v>0</v>
      </c>
      <c r="H225" s="370">
        <f t="shared" si="33"/>
        <v>0</v>
      </c>
      <c r="N225" s="1091" t="s">
        <v>119</v>
      </c>
      <c r="O225" s="1120"/>
      <c r="P225" s="1091" t="s">
        <v>354</v>
      </c>
      <c r="Q225" s="1120"/>
      <c r="R225" s="1091" t="s">
        <v>356</v>
      </c>
      <c r="S225" s="1120"/>
      <c r="T225" s="1091" t="s">
        <v>325</v>
      </c>
      <c r="U225" s="1120"/>
      <c r="V225" s="1091"/>
      <c r="W225" s="1120"/>
      <c r="X225" s="1120"/>
      <c r="Y225" s="1091"/>
      <c r="Z225" s="1120"/>
      <c r="AA225" s="1120"/>
      <c r="AB225" s="1091"/>
      <c r="AC225" s="1120"/>
      <c r="AD225" s="1091"/>
      <c r="AE225" s="1120"/>
      <c r="AF225" s="1092" t="s">
        <v>368</v>
      </c>
      <c r="AG225" s="1120"/>
      <c r="AH225" s="1120"/>
      <c r="AI225" s="1120"/>
      <c r="AJ225" s="1120"/>
      <c r="AK225" s="1120"/>
      <c r="AL225" s="1120"/>
      <c r="AM225" s="1120"/>
      <c r="AN225" s="1091" t="s">
        <v>305</v>
      </c>
      <c r="AO225" s="1120"/>
      <c r="AP225" s="1120"/>
      <c r="AQ225" s="1120"/>
      <c r="AR225" s="1120"/>
      <c r="AS225" s="1091" t="s">
        <v>306</v>
      </c>
      <c r="AT225" s="1120"/>
      <c r="AU225" s="1120"/>
      <c r="AV225" s="363" t="s">
        <v>85</v>
      </c>
      <c r="AW225" s="1093" t="s">
        <v>307</v>
      </c>
      <c r="AX225" s="1120"/>
      <c r="AY225" s="1120"/>
      <c r="AZ225" s="1120"/>
      <c r="BA225" s="1120"/>
      <c r="BB225" s="1120"/>
      <c r="BC225" s="364">
        <v>5000000000</v>
      </c>
      <c r="BD225" s="365">
        <v>0</v>
      </c>
      <c r="BE225" s="364">
        <v>132780000</v>
      </c>
      <c r="BF225" s="365">
        <v>0</v>
      </c>
      <c r="BG225" s="364">
        <v>168289759</v>
      </c>
      <c r="BH225" s="364">
        <v>-168289759</v>
      </c>
      <c r="BI225" s="364">
        <v>293418791</v>
      </c>
      <c r="BJ225" s="364">
        <v>-125129032</v>
      </c>
      <c r="BK225" s="364">
        <v>288106434</v>
      </c>
      <c r="BL225" s="364">
        <v>5312357</v>
      </c>
      <c r="BM225" s="364">
        <v>288106434</v>
      </c>
      <c r="BN225" s="365">
        <v>0</v>
      </c>
      <c r="BO225" s="365">
        <v>0</v>
      </c>
    </row>
    <row r="226" spans="1:67" ht="14.45" customHeight="1" x14ac:dyDescent="0.25">
      <c r="B226" s="370" t="str">
        <f t="shared" si="26"/>
        <v>C</v>
      </c>
      <c r="C226" s="370" t="str">
        <f t="shared" si="27"/>
        <v>2502</v>
      </c>
      <c r="D226" s="370" t="str">
        <f t="shared" si="28"/>
        <v>1000</v>
      </c>
      <c r="E226" s="370" t="str">
        <f t="shared" si="29"/>
        <v>7</v>
      </c>
      <c r="F226" s="370" t="str">
        <f t="shared" si="35"/>
        <v>0</v>
      </c>
      <c r="G226" s="370">
        <f t="shared" si="36"/>
        <v>0</v>
      </c>
      <c r="H226" s="370">
        <f t="shared" si="33"/>
        <v>0</v>
      </c>
      <c r="N226" s="1089" t="s">
        <v>119</v>
      </c>
      <c r="O226" s="1120"/>
      <c r="P226" s="1089" t="s">
        <v>354</v>
      </c>
      <c r="Q226" s="1120"/>
      <c r="R226" s="1089" t="s">
        <v>356</v>
      </c>
      <c r="S226" s="1120"/>
      <c r="T226" s="1089" t="s">
        <v>325</v>
      </c>
      <c r="U226" s="1120"/>
      <c r="V226" s="1089" t="s">
        <v>312</v>
      </c>
      <c r="W226" s="1120"/>
      <c r="X226" s="1120"/>
      <c r="Y226" s="1089"/>
      <c r="Z226" s="1120"/>
      <c r="AA226" s="1120"/>
      <c r="AB226" s="1089"/>
      <c r="AC226" s="1120"/>
      <c r="AD226" s="1089"/>
      <c r="AE226" s="1120"/>
      <c r="AF226" s="1096" t="s">
        <v>368</v>
      </c>
      <c r="AG226" s="1120"/>
      <c r="AH226" s="1120"/>
      <c r="AI226" s="1120"/>
      <c r="AJ226" s="1120"/>
      <c r="AK226" s="1120"/>
      <c r="AL226" s="1120"/>
      <c r="AM226" s="1120"/>
      <c r="AN226" s="1089" t="s">
        <v>305</v>
      </c>
      <c r="AO226" s="1120"/>
      <c r="AP226" s="1120"/>
      <c r="AQ226" s="1120"/>
      <c r="AR226" s="1120"/>
      <c r="AS226" s="1089" t="s">
        <v>306</v>
      </c>
      <c r="AT226" s="1120"/>
      <c r="AU226" s="1120"/>
      <c r="AV226" s="360" t="s">
        <v>85</v>
      </c>
      <c r="AW226" s="1090" t="s">
        <v>307</v>
      </c>
      <c r="AX226" s="1120"/>
      <c r="AY226" s="1120"/>
      <c r="AZ226" s="1120"/>
      <c r="BA226" s="1120"/>
      <c r="BB226" s="1120"/>
      <c r="BC226" s="361">
        <v>3500000000</v>
      </c>
      <c r="BD226" s="362">
        <v>0</v>
      </c>
      <c r="BE226" s="361">
        <v>132780000</v>
      </c>
      <c r="BF226" s="362">
        <v>0</v>
      </c>
      <c r="BG226" s="361">
        <v>168289759</v>
      </c>
      <c r="BH226" s="361">
        <v>-168289759</v>
      </c>
      <c r="BI226" s="361">
        <v>293418791</v>
      </c>
      <c r="BJ226" s="361">
        <v>-125129032</v>
      </c>
      <c r="BK226" s="361">
        <v>288106434</v>
      </c>
      <c r="BL226" s="361">
        <v>5312357</v>
      </c>
      <c r="BM226" s="361">
        <v>288106434</v>
      </c>
      <c r="BN226" s="362">
        <v>0</v>
      </c>
      <c r="BO226" s="362">
        <v>0</v>
      </c>
    </row>
    <row r="227" spans="1:67" ht="14.45" customHeight="1" x14ac:dyDescent="0.25">
      <c r="B227" s="370" t="str">
        <f t="shared" si="26"/>
        <v>C</v>
      </c>
      <c r="C227" s="370" t="str">
        <f t="shared" si="27"/>
        <v>2502</v>
      </c>
      <c r="D227" s="370" t="str">
        <f t="shared" si="28"/>
        <v>1000</v>
      </c>
      <c r="E227" s="370" t="str">
        <f t="shared" si="29"/>
        <v>7</v>
      </c>
      <c r="F227" s="370" t="str">
        <f t="shared" si="35"/>
        <v>0</v>
      </c>
      <c r="G227" s="370" t="str">
        <f t="shared" si="36"/>
        <v>2</v>
      </c>
      <c r="H227" s="370">
        <f t="shared" si="33"/>
        <v>0</v>
      </c>
      <c r="N227" s="1089" t="s">
        <v>119</v>
      </c>
      <c r="O227" s="1120"/>
      <c r="P227" s="1089" t="s">
        <v>354</v>
      </c>
      <c r="Q227" s="1120"/>
      <c r="R227" s="1089" t="s">
        <v>356</v>
      </c>
      <c r="S227" s="1120"/>
      <c r="T227" s="1089" t="s">
        <v>325</v>
      </c>
      <c r="U227" s="1120"/>
      <c r="V227" s="1089" t="s">
        <v>312</v>
      </c>
      <c r="W227" s="1120"/>
      <c r="X227" s="1120"/>
      <c r="Y227" s="1089" t="s">
        <v>314</v>
      </c>
      <c r="Z227" s="1120"/>
      <c r="AA227" s="1120"/>
      <c r="AB227" s="1089"/>
      <c r="AC227" s="1120"/>
      <c r="AD227" s="1089"/>
      <c r="AE227" s="1120"/>
      <c r="AF227" s="1096" t="s">
        <v>358</v>
      </c>
      <c r="AG227" s="1120"/>
      <c r="AH227" s="1120"/>
      <c r="AI227" s="1120"/>
      <c r="AJ227" s="1120"/>
      <c r="AK227" s="1120"/>
      <c r="AL227" s="1120"/>
      <c r="AM227" s="1120"/>
      <c r="AN227" s="1089" t="s">
        <v>305</v>
      </c>
      <c r="AO227" s="1120"/>
      <c r="AP227" s="1120"/>
      <c r="AQ227" s="1120"/>
      <c r="AR227" s="1120"/>
      <c r="AS227" s="1089" t="s">
        <v>306</v>
      </c>
      <c r="AT227" s="1120"/>
      <c r="AU227" s="1120"/>
      <c r="AV227" s="360" t="s">
        <v>85</v>
      </c>
      <c r="AW227" s="1090" t="s">
        <v>307</v>
      </c>
      <c r="AX227" s="1120"/>
      <c r="AY227" s="1120"/>
      <c r="AZ227" s="1120"/>
      <c r="BA227" s="1120"/>
      <c r="BB227" s="1120"/>
      <c r="BC227" s="361">
        <v>3500000000</v>
      </c>
      <c r="BD227" s="362">
        <v>0</v>
      </c>
      <c r="BE227" s="361">
        <v>132780000</v>
      </c>
      <c r="BF227" s="362">
        <v>0</v>
      </c>
      <c r="BG227" s="361">
        <v>168289759</v>
      </c>
      <c r="BH227" s="361">
        <v>-168289759</v>
      </c>
      <c r="BI227" s="361">
        <v>293418791</v>
      </c>
      <c r="BJ227" s="361">
        <v>-125129032</v>
      </c>
      <c r="BK227" s="361">
        <v>288106434</v>
      </c>
      <c r="BL227" s="361">
        <v>5312357</v>
      </c>
      <c r="BM227" s="361">
        <v>288106434</v>
      </c>
      <c r="BN227" s="362">
        <v>0</v>
      </c>
      <c r="BO227" s="362">
        <v>0</v>
      </c>
    </row>
    <row r="228" spans="1:67" s="376" customFormat="1" x14ac:dyDescent="0.25">
      <c r="A228" s="376" t="str">
        <f t="shared" ref="A228:A233" si="37">+B228&amp;"-"&amp;C228&amp;"-"&amp;D228&amp;"-"&amp;E228&amp;"-"&amp;F228&amp;"-"&amp;G228&amp;"-"&amp;H228&amp;"-"&amp;AV228</f>
        <v>C-2502-1000-7-0-2-1-10</v>
      </c>
      <c r="B228" s="377" t="str">
        <f t="shared" si="26"/>
        <v>C</v>
      </c>
      <c r="C228" s="377" t="str">
        <f t="shared" si="27"/>
        <v>2502</v>
      </c>
      <c r="D228" s="377" t="str">
        <f t="shared" si="28"/>
        <v>1000</v>
      </c>
      <c r="E228" s="377" t="str">
        <f t="shared" si="29"/>
        <v>7</v>
      </c>
      <c r="F228" s="377" t="str">
        <f t="shared" si="35"/>
        <v>0</v>
      </c>
      <c r="G228" s="377" t="str">
        <f t="shared" si="36"/>
        <v>2</v>
      </c>
      <c r="H228" s="377" t="str">
        <f t="shared" si="33"/>
        <v>1</v>
      </c>
      <c r="I228" s="377"/>
      <c r="J228" s="377"/>
      <c r="K228" s="377"/>
      <c r="M228" s="390"/>
      <c r="N228" s="1232" t="s">
        <v>119</v>
      </c>
      <c r="O228" s="1233"/>
      <c r="P228" s="1232" t="s">
        <v>354</v>
      </c>
      <c r="Q228" s="1233"/>
      <c r="R228" s="1232" t="s">
        <v>356</v>
      </c>
      <c r="S228" s="1233"/>
      <c r="T228" s="1232" t="s">
        <v>325</v>
      </c>
      <c r="U228" s="1233"/>
      <c r="V228" s="1232" t="s">
        <v>312</v>
      </c>
      <c r="W228" s="1233"/>
      <c r="X228" s="1233"/>
      <c r="Y228" s="1232" t="s">
        <v>314</v>
      </c>
      <c r="Z228" s="1233"/>
      <c r="AA228" s="1233"/>
      <c r="AB228" s="1232" t="s">
        <v>311</v>
      </c>
      <c r="AC228" s="1233"/>
      <c r="AD228" s="1232"/>
      <c r="AE228" s="1233"/>
      <c r="AF228" s="1235" t="s">
        <v>364</v>
      </c>
      <c r="AG228" s="1233"/>
      <c r="AH228" s="1233"/>
      <c r="AI228" s="1233"/>
      <c r="AJ228" s="1233"/>
      <c r="AK228" s="1233"/>
      <c r="AL228" s="1233"/>
      <c r="AM228" s="1233"/>
      <c r="AN228" s="1232" t="s">
        <v>305</v>
      </c>
      <c r="AO228" s="1233"/>
      <c r="AP228" s="1233"/>
      <c r="AQ228" s="1233"/>
      <c r="AR228" s="1233"/>
      <c r="AS228" s="1232" t="s">
        <v>306</v>
      </c>
      <c r="AT228" s="1233"/>
      <c r="AU228" s="1233"/>
      <c r="AV228" s="378" t="s">
        <v>85</v>
      </c>
      <c r="AW228" s="1234" t="s">
        <v>307</v>
      </c>
      <c r="AX228" s="1233"/>
      <c r="AY228" s="1233"/>
      <c r="AZ228" s="1233"/>
      <c r="BA228" s="1233"/>
      <c r="BB228" s="1233"/>
      <c r="BC228" s="379">
        <v>2400000000</v>
      </c>
      <c r="BD228" s="380">
        <v>0</v>
      </c>
      <c r="BE228" s="379">
        <v>57780000</v>
      </c>
      <c r="BF228" s="380">
        <v>0</v>
      </c>
      <c r="BG228" s="379">
        <v>97100000</v>
      </c>
      <c r="BH228" s="379">
        <v>-97100000</v>
      </c>
      <c r="BI228" s="379">
        <v>163616662</v>
      </c>
      <c r="BJ228" s="379">
        <v>-66516662</v>
      </c>
      <c r="BK228" s="379">
        <v>165345662</v>
      </c>
      <c r="BL228" s="379">
        <v>-1729000</v>
      </c>
      <c r="BM228" s="379">
        <v>165345662</v>
      </c>
      <c r="BN228" s="380">
        <v>0</v>
      </c>
      <c r="BO228" s="380">
        <v>0</v>
      </c>
    </row>
    <row r="229" spans="1:67" s="376" customFormat="1" x14ac:dyDescent="0.25">
      <c r="A229" s="376" t="str">
        <f t="shared" si="37"/>
        <v>C-2502-1000-7-0-2-2-10</v>
      </c>
      <c r="B229" s="377" t="str">
        <f t="shared" si="26"/>
        <v>C</v>
      </c>
      <c r="C229" s="377" t="str">
        <f t="shared" si="27"/>
        <v>2502</v>
      </c>
      <c r="D229" s="377" t="str">
        <f t="shared" si="28"/>
        <v>1000</v>
      </c>
      <c r="E229" s="377" t="str">
        <f t="shared" si="29"/>
        <v>7</v>
      </c>
      <c r="F229" s="377" t="str">
        <f t="shared" si="35"/>
        <v>0</v>
      </c>
      <c r="G229" s="377" t="str">
        <f t="shared" si="36"/>
        <v>2</v>
      </c>
      <c r="H229" s="377" t="str">
        <f t="shared" si="33"/>
        <v>2</v>
      </c>
      <c r="I229" s="377"/>
      <c r="J229" s="377"/>
      <c r="K229" s="377"/>
      <c r="M229" s="390"/>
      <c r="N229" s="1232" t="s">
        <v>119</v>
      </c>
      <c r="O229" s="1233"/>
      <c r="P229" s="1232" t="s">
        <v>354</v>
      </c>
      <c r="Q229" s="1233"/>
      <c r="R229" s="1232" t="s">
        <v>356</v>
      </c>
      <c r="S229" s="1233"/>
      <c r="T229" s="1232" t="s">
        <v>325</v>
      </c>
      <c r="U229" s="1233"/>
      <c r="V229" s="1232" t="s">
        <v>312</v>
      </c>
      <c r="W229" s="1233"/>
      <c r="X229" s="1233"/>
      <c r="Y229" s="1232" t="s">
        <v>314</v>
      </c>
      <c r="Z229" s="1233"/>
      <c r="AA229" s="1233"/>
      <c r="AB229" s="1232" t="s">
        <v>314</v>
      </c>
      <c r="AC229" s="1233"/>
      <c r="AD229" s="1232"/>
      <c r="AE229" s="1233"/>
      <c r="AF229" s="1235" t="s">
        <v>359</v>
      </c>
      <c r="AG229" s="1233"/>
      <c r="AH229" s="1233"/>
      <c r="AI229" s="1233"/>
      <c r="AJ229" s="1233"/>
      <c r="AK229" s="1233"/>
      <c r="AL229" s="1233"/>
      <c r="AM229" s="1233"/>
      <c r="AN229" s="1232" t="s">
        <v>305</v>
      </c>
      <c r="AO229" s="1233"/>
      <c r="AP229" s="1233"/>
      <c r="AQ229" s="1233"/>
      <c r="AR229" s="1233"/>
      <c r="AS229" s="1232" t="s">
        <v>306</v>
      </c>
      <c r="AT229" s="1233"/>
      <c r="AU229" s="1233"/>
      <c r="AV229" s="378" t="s">
        <v>85</v>
      </c>
      <c r="AW229" s="1234" t="s">
        <v>307</v>
      </c>
      <c r="AX229" s="1233"/>
      <c r="AY229" s="1233"/>
      <c r="AZ229" s="1233"/>
      <c r="BA229" s="1233"/>
      <c r="BB229" s="1233"/>
      <c r="BC229" s="379">
        <v>375000000</v>
      </c>
      <c r="BD229" s="380">
        <v>0</v>
      </c>
      <c r="BE229" s="380">
        <v>0</v>
      </c>
      <c r="BF229" s="380">
        <v>0</v>
      </c>
      <c r="BG229" s="380">
        <v>0</v>
      </c>
      <c r="BH229" s="380">
        <v>0</v>
      </c>
      <c r="BI229" s="379">
        <v>75000000</v>
      </c>
      <c r="BJ229" s="379">
        <v>-75000000</v>
      </c>
      <c r="BK229" s="379">
        <v>75000000</v>
      </c>
      <c r="BL229" s="380">
        <v>0</v>
      </c>
      <c r="BM229" s="379">
        <v>75000000</v>
      </c>
      <c r="BN229" s="380">
        <v>0</v>
      </c>
      <c r="BO229" s="380">
        <v>0</v>
      </c>
    </row>
    <row r="230" spans="1:67" s="376" customFormat="1" x14ac:dyDescent="0.25">
      <c r="A230" s="376" t="str">
        <f t="shared" si="37"/>
        <v>C-2502-1000-7-0-2-3-10</v>
      </c>
      <c r="B230" s="377" t="str">
        <f t="shared" si="26"/>
        <v>C</v>
      </c>
      <c r="C230" s="377" t="str">
        <f t="shared" si="27"/>
        <v>2502</v>
      </c>
      <c r="D230" s="377" t="str">
        <f t="shared" si="28"/>
        <v>1000</v>
      </c>
      <c r="E230" s="377" t="str">
        <f t="shared" si="29"/>
        <v>7</v>
      </c>
      <c r="F230" s="377" t="str">
        <f t="shared" si="35"/>
        <v>0</v>
      </c>
      <c r="G230" s="377" t="str">
        <f t="shared" si="36"/>
        <v>2</v>
      </c>
      <c r="H230" s="377" t="str">
        <f t="shared" si="33"/>
        <v>3</v>
      </c>
      <c r="I230" s="377"/>
      <c r="J230" s="377"/>
      <c r="K230" s="377"/>
      <c r="M230" s="390"/>
      <c r="N230" s="1232" t="s">
        <v>119</v>
      </c>
      <c r="O230" s="1233"/>
      <c r="P230" s="1232" t="s">
        <v>354</v>
      </c>
      <c r="Q230" s="1233"/>
      <c r="R230" s="1232" t="s">
        <v>356</v>
      </c>
      <c r="S230" s="1233"/>
      <c r="T230" s="1232" t="s">
        <v>325</v>
      </c>
      <c r="U230" s="1233"/>
      <c r="V230" s="1232" t="s">
        <v>312</v>
      </c>
      <c r="W230" s="1233"/>
      <c r="X230" s="1233"/>
      <c r="Y230" s="1232" t="s">
        <v>314</v>
      </c>
      <c r="Z230" s="1233"/>
      <c r="AA230" s="1233"/>
      <c r="AB230" s="1232" t="s">
        <v>321</v>
      </c>
      <c r="AC230" s="1233"/>
      <c r="AD230" s="1232"/>
      <c r="AE230" s="1233"/>
      <c r="AF230" s="1235" t="s">
        <v>360</v>
      </c>
      <c r="AG230" s="1233"/>
      <c r="AH230" s="1233"/>
      <c r="AI230" s="1233"/>
      <c r="AJ230" s="1233"/>
      <c r="AK230" s="1233"/>
      <c r="AL230" s="1233"/>
      <c r="AM230" s="1233"/>
      <c r="AN230" s="1232" t="s">
        <v>305</v>
      </c>
      <c r="AO230" s="1233"/>
      <c r="AP230" s="1233"/>
      <c r="AQ230" s="1233"/>
      <c r="AR230" s="1233"/>
      <c r="AS230" s="1232" t="s">
        <v>306</v>
      </c>
      <c r="AT230" s="1233"/>
      <c r="AU230" s="1233"/>
      <c r="AV230" s="378" t="s">
        <v>85</v>
      </c>
      <c r="AW230" s="1234" t="s">
        <v>307</v>
      </c>
      <c r="AX230" s="1233"/>
      <c r="AY230" s="1233"/>
      <c r="AZ230" s="1233"/>
      <c r="BA230" s="1233"/>
      <c r="BB230" s="1233"/>
      <c r="BC230" s="379">
        <v>150000000</v>
      </c>
      <c r="BD230" s="380">
        <v>0</v>
      </c>
      <c r="BE230" s="380">
        <v>0</v>
      </c>
      <c r="BF230" s="380">
        <v>0</v>
      </c>
      <c r="BG230" s="380">
        <v>0</v>
      </c>
      <c r="BH230" s="380">
        <v>0</v>
      </c>
      <c r="BI230" s="380">
        <v>0</v>
      </c>
      <c r="BJ230" s="380">
        <v>0</v>
      </c>
      <c r="BK230" s="379">
        <v>4981746</v>
      </c>
      <c r="BL230" s="379">
        <v>-4981746</v>
      </c>
      <c r="BM230" s="379">
        <v>4981746</v>
      </c>
      <c r="BN230" s="380">
        <v>0</v>
      </c>
      <c r="BO230" s="380">
        <v>0</v>
      </c>
    </row>
    <row r="231" spans="1:67" s="376" customFormat="1" ht="14.45" customHeight="1" x14ac:dyDescent="0.25">
      <c r="A231" s="376" t="str">
        <f t="shared" si="37"/>
        <v>C-2502-1000-7-0-2-4-10</v>
      </c>
      <c r="B231" s="377" t="str">
        <f t="shared" si="26"/>
        <v>C</v>
      </c>
      <c r="C231" s="377" t="str">
        <f t="shared" si="27"/>
        <v>2502</v>
      </c>
      <c r="D231" s="377" t="str">
        <f t="shared" si="28"/>
        <v>1000</v>
      </c>
      <c r="E231" s="377" t="str">
        <f t="shared" si="29"/>
        <v>7</v>
      </c>
      <c r="F231" s="377" t="str">
        <f t="shared" si="35"/>
        <v>0</v>
      </c>
      <c r="G231" s="377" t="str">
        <f t="shared" si="36"/>
        <v>2</v>
      </c>
      <c r="H231" s="377" t="str">
        <f t="shared" si="33"/>
        <v>4</v>
      </c>
      <c r="I231" s="377"/>
      <c r="J231" s="377"/>
      <c r="K231" s="377"/>
      <c r="M231" s="390"/>
      <c r="N231" s="1232" t="s">
        <v>119</v>
      </c>
      <c r="O231" s="1233"/>
      <c r="P231" s="1232" t="s">
        <v>354</v>
      </c>
      <c r="Q231" s="1233"/>
      <c r="R231" s="1232" t="s">
        <v>356</v>
      </c>
      <c r="S231" s="1233"/>
      <c r="T231" s="1232" t="s">
        <v>325</v>
      </c>
      <c r="U231" s="1233"/>
      <c r="V231" s="1232" t="s">
        <v>312</v>
      </c>
      <c r="W231" s="1233"/>
      <c r="X231" s="1233"/>
      <c r="Y231" s="1232" t="s">
        <v>314</v>
      </c>
      <c r="Z231" s="1233"/>
      <c r="AA231" s="1233"/>
      <c r="AB231" s="1232" t="s">
        <v>315</v>
      </c>
      <c r="AC231" s="1233"/>
      <c r="AD231" s="1232"/>
      <c r="AE231" s="1233"/>
      <c r="AF231" s="1235" t="s">
        <v>104</v>
      </c>
      <c r="AG231" s="1233"/>
      <c r="AH231" s="1233"/>
      <c r="AI231" s="1233"/>
      <c r="AJ231" s="1233"/>
      <c r="AK231" s="1233"/>
      <c r="AL231" s="1233"/>
      <c r="AM231" s="1233"/>
      <c r="AN231" s="1232" t="s">
        <v>305</v>
      </c>
      <c r="AO231" s="1233"/>
      <c r="AP231" s="1233"/>
      <c r="AQ231" s="1233"/>
      <c r="AR231" s="1233"/>
      <c r="AS231" s="1232" t="s">
        <v>306</v>
      </c>
      <c r="AT231" s="1233"/>
      <c r="AU231" s="1233"/>
      <c r="AV231" s="378" t="s">
        <v>85</v>
      </c>
      <c r="AW231" s="1234" t="s">
        <v>307</v>
      </c>
      <c r="AX231" s="1233"/>
      <c r="AY231" s="1233"/>
      <c r="AZ231" s="1233"/>
      <c r="BA231" s="1233"/>
      <c r="BB231" s="1233"/>
      <c r="BC231" s="379">
        <v>500000000</v>
      </c>
      <c r="BD231" s="380">
        <v>0</v>
      </c>
      <c r="BE231" s="380">
        <v>0</v>
      </c>
      <c r="BF231" s="380">
        <v>0</v>
      </c>
      <c r="BG231" s="379">
        <v>71189759</v>
      </c>
      <c r="BH231" s="379">
        <v>-71189759</v>
      </c>
      <c r="BI231" s="379">
        <v>54802129</v>
      </c>
      <c r="BJ231" s="379">
        <v>16387630</v>
      </c>
      <c r="BK231" s="379">
        <v>42779026</v>
      </c>
      <c r="BL231" s="379">
        <v>12023103</v>
      </c>
      <c r="BM231" s="379">
        <v>42779026</v>
      </c>
      <c r="BN231" s="380">
        <v>0</v>
      </c>
      <c r="BO231" s="380">
        <v>0</v>
      </c>
    </row>
    <row r="232" spans="1:67" s="376" customFormat="1" x14ac:dyDescent="0.25">
      <c r="A232" s="376" t="str">
        <f t="shared" si="37"/>
        <v>C-2502-1000-7-0-2-6-10</v>
      </c>
      <c r="B232" s="377" t="str">
        <f t="shared" si="26"/>
        <v>C</v>
      </c>
      <c r="C232" s="377" t="str">
        <f t="shared" si="27"/>
        <v>2502</v>
      </c>
      <c r="D232" s="377" t="str">
        <f t="shared" si="28"/>
        <v>1000</v>
      </c>
      <c r="E232" s="377" t="str">
        <f t="shared" si="29"/>
        <v>7</v>
      </c>
      <c r="F232" s="377" t="str">
        <f t="shared" si="35"/>
        <v>0</v>
      </c>
      <c r="G232" s="377" t="str">
        <f t="shared" si="36"/>
        <v>2</v>
      </c>
      <c r="H232" s="377" t="str">
        <f t="shared" si="33"/>
        <v>6</v>
      </c>
      <c r="I232" s="377"/>
      <c r="J232" s="377"/>
      <c r="K232" s="377"/>
      <c r="M232" s="390"/>
      <c r="N232" s="1232" t="s">
        <v>119</v>
      </c>
      <c r="O232" s="1233"/>
      <c r="P232" s="1232" t="s">
        <v>354</v>
      </c>
      <c r="Q232" s="1233"/>
      <c r="R232" s="1232" t="s">
        <v>356</v>
      </c>
      <c r="S232" s="1233"/>
      <c r="T232" s="1232" t="s">
        <v>325</v>
      </c>
      <c r="U232" s="1233"/>
      <c r="V232" s="1232" t="s">
        <v>312</v>
      </c>
      <c r="W232" s="1233"/>
      <c r="X232" s="1233"/>
      <c r="Y232" s="1232" t="s">
        <v>314</v>
      </c>
      <c r="Z232" s="1233"/>
      <c r="AA232" s="1233"/>
      <c r="AB232" s="1232" t="s">
        <v>324</v>
      </c>
      <c r="AC232" s="1233"/>
      <c r="AD232" s="1232"/>
      <c r="AE232" s="1233"/>
      <c r="AF232" s="1235" t="s">
        <v>361</v>
      </c>
      <c r="AG232" s="1233"/>
      <c r="AH232" s="1233"/>
      <c r="AI232" s="1233"/>
      <c r="AJ232" s="1233"/>
      <c r="AK232" s="1233"/>
      <c r="AL232" s="1233"/>
      <c r="AM232" s="1233"/>
      <c r="AN232" s="1232" t="s">
        <v>305</v>
      </c>
      <c r="AO232" s="1233"/>
      <c r="AP232" s="1233"/>
      <c r="AQ232" s="1233"/>
      <c r="AR232" s="1233"/>
      <c r="AS232" s="1232" t="s">
        <v>306</v>
      </c>
      <c r="AT232" s="1233"/>
      <c r="AU232" s="1233"/>
      <c r="AV232" s="378" t="s">
        <v>85</v>
      </c>
      <c r="AW232" s="1234" t="s">
        <v>307</v>
      </c>
      <c r="AX232" s="1233"/>
      <c r="AY232" s="1233"/>
      <c r="AZ232" s="1233"/>
      <c r="BA232" s="1233"/>
      <c r="BB232" s="1233"/>
      <c r="BC232" s="379">
        <v>75000000</v>
      </c>
      <c r="BD232" s="380">
        <v>0</v>
      </c>
      <c r="BE232" s="379">
        <v>75000000</v>
      </c>
      <c r="BF232" s="380">
        <v>0</v>
      </c>
      <c r="BG232" s="380">
        <v>0</v>
      </c>
      <c r="BH232" s="380">
        <v>0</v>
      </c>
      <c r="BI232" s="380">
        <v>0</v>
      </c>
      <c r="BJ232" s="380">
        <v>0</v>
      </c>
      <c r="BK232" s="380">
        <v>0</v>
      </c>
      <c r="BL232" s="380">
        <v>0</v>
      </c>
      <c r="BM232" s="380">
        <v>0</v>
      </c>
      <c r="BN232" s="380">
        <v>0</v>
      </c>
      <c r="BO232" s="380">
        <v>0</v>
      </c>
    </row>
    <row r="233" spans="1:67" s="376" customFormat="1" x14ac:dyDescent="0.25">
      <c r="A233" s="376" t="str">
        <f t="shared" si="37"/>
        <v>C-2502-1000-7-0-2-11-10</v>
      </c>
      <c r="B233" s="377" t="str">
        <f t="shared" si="26"/>
        <v>C</v>
      </c>
      <c r="C233" s="377" t="str">
        <f t="shared" si="27"/>
        <v>2502</v>
      </c>
      <c r="D233" s="377" t="str">
        <f t="shared" si="28"/>
        <v>1000</v>
      </c>
      <c r="E233" s="377" t="str">
        <f t="shared" si="29"/>
        <v>7</v>
      </c>
      <c r="F233" s="377" t="str">
        <f t="shared" si="35"/>
        <v>0</v>
      </c>
      <c r="G233" s="377" t="str">
        <f t="shared" si="36"/>
        <v>2</v>
      </c>
      <c r="H233" s="377" t="str">
        <f>+AB233</f>
        <v>11</v>
      </c>
      <c r="I233" s="377"/>
      <c r="J233" s="377"/>
      <c r="K233" s="377"/>
      <c r="M233" s="390"/>
      <c r="N233" s="1232" t="s">
        <v>119</v>
      </c>
      <c r="O233" s="1233"/>
      <c r="P233" s="1232" t="s">
        <v>354</v>
      </c>
      <c r="Q233" s="1233"/>
      <c r="R233" s="1232" t="s">
        <v>356</v>
      </c>
      <c r="S233" s="1233"/>
      <c r="T233" s="1232" t="s">
        <v>325</v>
      </c>
      <c r="U233" s="1233"/>
      <c r="V233" s="1232" t="s">
        <v>312</v>
      </c>
      <c r="W233" s="1233"/>
      <c r="X233" s="1233"/>
      <c r="Y233" s="1232" t="s">
        <v>314</v>
      </c>
      <c r="Z233" s="1233"/>
      <c r="AA233" s="1233"/>
      <c r="AB233" s="1232" t="s">
        <v>100</v>
      </c>
      <c r="AC233" s="1233"/>
      <c r="AD233" s="1232"/>
      <c r="AE233" s="1233"/>
      <c r="AF233" s="1235" t="s">
        <v>362</v>
      </c>
      <c r="AG233" s="1233"/>
      <c r="AH233" s="1233"/>
      <c r="AI233" s="1233"/>
      <c r="AJ233" s="1233"/>
      <c r="AK233" s="1233"/>
      <c r="AL233" s="1233"/>
      <c r="AM233" s="1233"/>
      <c r="AN233" s="1232" t="s">
        <v>305</v>
      </c>
      <c r="AO233" s="1233"/>
      <c r="AP233" s="1233"/>
      <c r="AQ233" s="1233"/>
      <c r="AR233" s="1233"/>
      <c r="AS233" s="1232" t="s">
        <v>306</v>
      </c>
      <c r="AT233" s="1233"/>
      <c r="AU233" s="1233"/>
      <c r="AV233" s="378" t="s">
        <v>85</v>
      </c>
      <c r="AW233" s="1234" t="s">
        <v>307</v>
      </c>
      <c r="AX233" s="1233"/>
      <c r="AY233" s="1233"/>
      <c r="AZ233" s="1233"/>
      <c r="BA233" s="1233"/>
      <c r="BB233" s="1233"/>
      <c r="BC233" s="380">
        <v>0</v>
      </c>
      <c r="BD233" s="380">
        <v>0</v>
      </c>
      <c r="BE233" s="380">
        <v>0</v>
      </c>
      <c r="BF233" s="380">
        <v>0</v>
      </c>
      <c r="BG233" s="380">
        <v>0</v>
      </c>
      <c r="BH233" s="380">
        <v>0</v>
      </c>
      <c r="BI233" s="380">
        <v>0</v>
      </c>
      <c r="BJ233" s="380">
        <v>0</v>
      </c>
      <c r="BK233" s="380">
        <v>0</v>
      </c>
      <c r="BL233" s="380">
        <v>0</v>
      </c>
      <c r="BM233" s="380">
        <v>0</v>
      </c>
      <c r="BN233" s="380">
        <v>0</v>
      </c>
      <c r="BO233" s="380">
        <v>0</v>
      </c>
    </row>
    <row r="234" spans="1:67" x14ac:dyDescent="0.25">
      <c r="B234" s="370" t="str">
        <f t="shared" si="26"/>
        <v>C</v>
      </c>
      <c r="C234" s="370" t="str">
        <f t="shared" si="27"/>
        <v>2599</v>
      </c>
      <c r="N234" s="1089" t="s">
        <v>119</v>
      </c>
      <c r="O234" s="1120"/>
      <c r="P234" s="1089" t="s">
        <v>369</v>
      </c>
      <c r="Q234" s="1120"/>
      <c r="R234" s="1089"/>
      <c r="S234" s="1120"/>
      <c r="T234" s="1089"/>
      <c r="U234" s="1120"/>
      <c r="V234" s="1089"/>
      <c r="W234" s="1120"/>
      <c r="X234" s="1120"/>
      <c r="Y234" s="1089"/>
      <c r="Z234" s="1120"/>
      <c r="AA234" s="1120"/>
      <c r="AB234" s="1089"/>
      <c r="AC234" s="1120"/>
      <c r="AD234" s="1089"/>
      <c r="AE234" s="1120"/>
      <c r="AF234" s="1096" t="s">
        <v>370</v>
      </c>
      <c r="AG234" s="1120"/>
      <c r="AH234" s="1120"/>
      <c r="AI234" s="1120"/>
      <c r="AJ234" s="1120"/>
      <c r="AK234" s="1120"/>
      <c r="AL234" s="1120"/>
      <c r="AM234" s="1120"/>
      <c r="AN234" s="1089" t="s">
        <v>305</v>
      </c>
      <c r="AO234" s="1120"/>
      <c r="AP234" s="1120"/>
      <c r="AQ234" s="1120"/>
      <c r="AR234" s="1120"/>
      <c r="AS234" s="1089" t="s">
        <v>306</v>
      </c>
      <c r="AT234" s="1120"/>
      <c r="AU234" s="1120"/>
      <c r="AV234" s="360" t="s">
        <v>85</v>
      </c>
      <c r="AW234" s="1090" t="s">
        <v>307</v>
      </c>
      <c r="AX234" s="1120"/>
      <c r="AY234" s="1120"/>
      <c r="AZ234" s="1120"/>
      <c r="BA234" s="1120"/>
      <c r="BB234" s="1120"/>
      <c r="BC234" s="361">
        <v>10875414179</v>
      </c>
      <c r="BD234" s="362">
        <v>0</v>
      </c>
      <c r="BE234" s="362">
        <v>0</v>
      </c>
      <c r="BF234" s="362">
        <v>0</v>
      </c>
      <c r="BG234" s="362">
        <v>0</v>
      </c>
      <c r="BH234" s="362">
        <v>0</v>
      </c>
      <c r="BI234" s="362">
        <v>0</v>
      </c>
      <c r="BJ234" s="362">
        <v>0</v>
      </c>
      <c r="BK234" s="362">
        <v>0</v>
      </c>
      <c r="BL234" s="362">
        <v>0</v>
      </c>
      <c r="BM234" s="362">
        <v>0</v>
      </c>
      <c r="BN234" s="362">
        <v>0</v>
      </c>
      <c r="BO234" s="362">
        <v>0</v>
      </c>
    </row>
    <row r="235" spans="1:67" x14ac:dyDescent="0.25">
      <c r="B235" s="370" t="str">
        <f t="shared" ref="B235:B240" si="38">+N235</f>
        <v>C</v>
      </c>
      <c r="C235" s="370" t="str">
        <f t="shared" ref="C235:C240" si="39">+P235</f>
        <v>2599</v>
      </c>
      <c r="N235" s="1089" t="s">
        <v>119</v>
      </c>
      <c r="O235" s="1120"/>
      <c r="P235" s="1089" t="s">
        <v>369</v>
      </c>
      <c r="Q235" s="1120"/>
      <c r="R235" s="1089"/>
      <c r="S235" s="1120"/>
      <c r="T235" s="1089"/>
      <c r="U235" s="1120"/>
      <c r="V235" s="1089"/>
      <c r="W235" s="1120"/>
      <c r="X235" s="1120"/>
      <c r="Y235" s="1089"/>
      <c r="Z235" s="1120"/>
      <c r="AA235" s="1120"/>
      <c r="AB235" s="1089"/>
      <c r="AC235" s="1120"/>
      <c r="AD235" s="1089"/>
      <c r="AE235" s="1120"/>
      <c r="AF235" s="1096" t="s">
        <v>370</v>
      </c>
      <c r="AG235" s="1120"/>
      <c r="AH235" s="1120"/>
      <c r="AI235" s="1120"/>
      <c r="AJ235" s="1120"/>
      <c r="AK235" s="1120"/>
      <c r="AL235" s="1120"/>
      <c r="AM235" s="1120"/>
      <c r="AN235" s="1089" t="s">
        <v>305</v>
      </c>
      <c r="AO235" s="1120"/>
      <c r="AP235" s="1120"/>
      <c r="AQ235" s="1120"/>
      <c r="AR235" s="1120"/>
      <c r="AS235" s="1089" t="s">
        <v>306</v>
      </c>
      <c r="AT235" s="1120"/>
      <c r="AU235" s="1120"/>
      <c r="AV235" s="360" t="s">
        <v>335</v>
      </c>
      <c r="AW235" s="1090" t="s">
        <v>353</v>
      </c>
      <c r="AX235" s="1120"/>
      <c r="AY235" s="1120"/>
      <c r="AZ235" s="1120"/>
      <c r="BA235" s="1120"/>
      <c r="BB235" s="1120"/>
      <c r="BC235" s="361">
        <v>9021085821</v>
      </c>
      <c r="BD235" s="362">
        <v>0</v>
      </c>
      <c r="BE235" s="362">
        <v>0</v>
      </c>
      <c r="BF235" s="362">
        <v>0</v>
      </c>
      <c r="BG235" s="362">
        <v>0</v>
      </c>
      <c r="BH235" s="362">
        <v>0</v>
      </c>
      <c r="BI235" s="362">
        <v>0</v>
      </c>
      <c r="BJ235" s="362">
        <v>0</v>
      </c>
      <c r="BK235" s="362">
        <v>0</v>
      </c>
      <c r="BL235" s="362">
        <v>0</v>
      </c>
      <c r="BM235" s="362">
        <v>0</v>
      </c>
      <c r="BN235" s="362">
        <v>0</v>
      </c>
      <c r="BO235" s="362">
        <v>0</v>
      </c>
    </row>
    <row r="236" spans="1:67" x14ac:dyDescent="0.25">
      <c r="B236" s="370" t="str">
        <f t="shared" si="38"/>
        <v>C</v>
      </c>
      <c r="C236" s="370" t="str">
        <f t="shared" si="39"/>
        <v>2599</v>
      </c>
      <c r="D236" s="370" t="str">
        <f>+R236</f>
        <v>1000</v>
      </c>
      <c r="E236" s="370">
        <f>+T236</f>
        <v>0</v>
      </c>
      <c r="N236" s="1089" t="s">
        <v>119</v>
      </c>
      <c r="O236" s="1120"/>
      <c r="P236" s="1089" t="s">
        <v>369</v>
      </c>
      <c r="Q236" s="1120"/>
      <c r="R236" s="1089" t="s">
        <v>356</v>
      </c>
      <c r="S236" s="1120"/>
      <c r="T236" s="1089"/>
      <c r="U236" s="1120"/>
      <c r="V236" s="1089"/>
      <c r="W236" s="1120"/>
      <c r="X236" s="1120"/>
      <c r="Y236" s="1089"/>
      <c r="Z236" s="1120"/>
      <c r="AA236" s="1120"/>
      <c r="AB236" s="1089"/>
      <c r="AC236" s="1120"/>
      <c r="AD236" s="1089"/>
      <c r="AE236" s="1120"/>
      <c r="AF236" s="1096" t="s">
        <v>357</v>
      </c>
      <c r="AG236" s="1120"/>
      <c r="AH236" s="1120"/>
      <c r="AI236" s="1120"/>
      <c r="AJ236" s="1120"/>
      <c r="AK236" s="1120"/>
      <c r="AL236" s="1120"/>
      <c r="AM236" s="1120"/>
      <c r="AN236" s="1089" t="s">
        <v>305</v>
      </c>
      <c r="AO236" s="1120"/>
      <c r="AP236" s="1120"/>
      <c r="AQ236" s="1120"/>
      <c r="AR236" s="1120"/>
      <c r="AS236" s="1089" t="s">
        <v>306</v>
      </c>
      <c r="AT236" s="1120"/>
      <c r="AU236" s="1120"/>
      <c r="AV236" s="360" t="s">
        <v>85</v>
      </c>
      <c r="AW236" s="1090" t="s">
        <v>307</v>
      </c>
      <c r="AX236" s="1120"/>
      <c r="AY236" s="1120"/>
      <c r="AZ236" s="1120"/>
      <c r="BA236" s="1120"/>
      <c r="BB236" s="1120"/>
      <c r="BC236" s="361">
        <v>10875414179</v>
      </c>
      <c r="BD236" s="362">
        <v>0</v>
      </c>
      <c r="BE236" s="362">
        <v>0</v>
      </c>
      <c r="BF236" s="362">
        <v>0</v>
      </c>
      <c r="BG236" s="362">
        <v>0</v>
      </c>
      <c r="BH236" s="362">
        <v>0</v>
      </c>
      <c r="BI236" s="362">
        <v>0</v>
      </c>
      <c r="BJ236" s="362">
        <v>0</v>
      </c>
      <c r="BK236" s="362">
        <v>0</v>
      </c>
      <c r="BL236" s="362">
        <v>0</v>
      </c>
      <c r="BM236" s="362">
        <v>0</v>
      </c>
      <c r="BN236" s="362">
        <v>0</v>
      </c>
      <c r="BO236" s="362">
        <v>0</v>
      </c>
    </row>
    <row r="237" spans="1:67" x14ac:dyDescent="0.25">
      <c r="B237" s="370" t="str">
        <f t="shared" si="38"/>
        <v>C</v>
      </c>
      <c r="C237" s="370" t="str">
        <f t="shared" si="39"/>
        <v>2599</v>
      </c>
      <c r="D237" s="370" t="str">
        <f>+R237</f>
        <v>1000</v>
      </c>
      <c r="E237" s="370">
        <f>+T237</f>
        <v>0</v>
      </c>
      <c r="N237" s="1089" t="s">
        <v>119</v>
      </c>
      <c r="O237" s="1120"/>
      <c r="P237" s="1089" t="s">
        <v>369</v>
      </c>
      <c r="Q237" s="1120"/>
      <c r="R237" s="1089" t="s">
        <v>356</v>
      </c>
      <c r="S237" s="1120"/>
      <c r="T237" s="1089"/>
      <c r="U237" s="1120"/>
      <c r="V237" s="1089"/>
      <c r="W237" s="1120"/>
      <c r="X237" s="1120"/>
      <c r="Y237" s="1089"/>
      <c r="Z237" s="1120"/>
      <c r="AA237" s="1120"/>
      <c r="AB237" s="1089"/>
      <c r="AC237" s="1120"/>
      <c r="AD237" s="1089"/>
      <c r="AE237" s="1120"/>
      <c r="AF237" s="1096" t="s">
        <v>357</v>
      </c>
      <c r="AG237" s="1120"/>
      <c r="AH237" s="1120"/>
      <c r="AI237" s="1120"/>
      <c r="AJ237" s="1120"/>
      <c r="AK237" s="1120"/>
      <c r="AL237" s="1120"/>
      <c r="AM237" s="1120"/>
      <c r="AN237" s="1089" t="s">
        <v>305</v>
      </c>
      <c r="AO237" s="1120"/>
      <c r="AP237" s="1120"/>
      <c r="AQ237" s="1120"/>
      <c r="AR237" s="1120"/>
      <c r="AS237" s="1089" t="s">
        <v>306</v>
      </c>
      <c r="AT237" s="1120"/>
      <c r="AU237" s="1120"/>
      <c r="AV237" s="360" t="s">
        <v>335</v>
      </c>
      <c r="AW237" s="1090" t="s">
        <v>353</v>
      </c>
      <c r="AX237" s="1120"/>
      <c r="AY237" s="1120"/>
      <c r="AZ237" s="1120"/>
      <c r="BA237" s="1120"/>
      <c r="BB237" s="1120"/>
      <c r="BC237" s="361">
        <v>9021085821</v>
      </c>
      <c r="BD237" s="362">
        <v>0</v>
      </c>
      <c r="BE237" s="362">
        <v>0</v>
      </c>
      <c r="BF237" s="362">
        <v>0</v>
      </c>
      <c r="BG237" s="362">
        <v>0</v>
      </c>
      <c r="BH237" s="362">
        <v>0</v>
      </c>
      <c r="BI237" s="362">
        <v>0</v>
      </c>
      <c r="BJ237" s="362">
        <v>0</v>
      </c>
      <c r="BK237" s="362">
        <v>0</v>
      </c>
      <c r="BL237" s="362">
        <v>0</v>
      </c>
      <c r="BM237" s="362">
        <v>0</v>
      </c>
      <c r="BN237" s="362">
        <v>0</v>
      </c>
      <c r="BO237" s="362">
        <v>0</v>
      </c>
    </row>
    <row r="238" spans="1:67" s="376" customFormat="1" x14ac:dyDescent="0.25">
      <c r="A238" s="376" t="str">
        <f>+B238&amp;"-"&amp;C238&amp;"-"&amp;D238&amp;"-"&amp;E238&amp;"-"&amp;F238&amp;"-"&amp;G238&amp;"-"&amp;H238&amp;"-"&amp;AV238</f>
        <v>C-2599-1000-1----10</v>
      </c>
      <c r="B238" s="377" t="str">
        <f t="shared" si="38"/>
        <v>C</v>
      </c>
      <c r="C238" s="377" t="str">
        <f t="shared" si="39"/>
        <v>2599</v>
      </c>
      <c r="D238" s="377" t="str">
        <f>+R238</f>
        <v>1000</v>
      </c>
      <c r="E238" s="377" t="str">
        <f>+T238</f>
        <v>1</v>
      </c>
      <c r="F238" s="377"/>
      <c r="G238" s="377"/>
      <c r="H238" s="377"/>
      <c r="I238" s="377"/>
      <c r="J238" s="377"/>
      <c r="K238" s="377"/>
      <c r="M238" s="390"/>
      <c r="N238" s="1232" t="s">
        <v>119</v>
      </c>
      <c r="O238" s="1233"/>
      <c r="P238" s="1232" t="s">
        <v>369</v>
      </c>
      <c r="Q238" s="1233"/>
      <c r="R238" s="1232" t="s">
        <v>356</v>
      </c>
      <c r="S238" s="1233"/>
      <c r="T238" s="1232" t="s">
        <v>311</v>
      </c>
      <c r="U238" s="1233"/>
      <c r="V238" s="1232"/>
      <c r="W238" s="1233"/>
      <c r="X238" s="1233"/>
      <c r="Y238" s="1232"/>
      <c r="Z238" s="1233"/>
      <c r="AA238" s="1233"/>
      <c r="AB238" s="1232"/>
      <c r="AC238" s="1233"/>
      <c r="AD238" s="1232"/>
      <c r="AE238" s="1233"/>
      <c r="AF238" s="1235" t="s">
        <v>208</v>
      </c>
      <c r="AG238" s="1233"/>
      <c r="AH238" s="1233"/>
      <c r="AI238" s="1233"/>
      <c r="AJ238" s="1233"/>
      <c r="AK238" s="1233"/>
      <c r="AL238" s="1233"/>
      <c r="AM238" s="1233"/>
      <c r="AN238" s="1232" t="s">
        <v>305</v>
      </c>
      <c r="AO238" s="1233"/>
      <c r="AP238" s="1233"/>
      <c r="AQ238" s="1233"/>
      <c r="AR238" s="1233"/>
      <c r="AS238" s="1232" t="s">
        <v>306</v>
      </c>
      <c r="AT238" s="1233"/>
      <c r="AU238" s="1233"/>
      <c r="AV238" s="378" t="s">
        <v>85</v>
      </c>
      <c r="AW238" s="1234" t="s">
        <v>307</v>
      </c>
      <c r="AX238" s="1233"/>
      <c r="AY238" s="1233"/>
      <c r="AZ238" s="1233"/>
      <c r="BA238" s="1233"/>
      <c r="BB238" s="1233"/>
      <c r="BC238" s="379">
        <v>10875414179</v>
      </c>
      <c r="BD238" s="380">
        <v>0</v>
      </c>
      <c r="BE238" s="380">
        <v>0</v>
      </c>
      <c r="BF238" s="380">
        <v>0</v>
      </c>
      <c r="BG238" s="380">
        <v>0</v>
      </c>
      <c r="BH238" s="380">
        <v>0</v>
      </c>
      <c r="BI238" s="380">
        <v>0</v>
      </c>
      <c r="BJ238" s="380">
        <v>0</v>
      </c>
      <c r="BK238" s="380">
        <v>0</v>
      </c>
      <c r="BL238" s="380">
        <v>0</v>
      </c>
      <c r="BM238" s="380">
        <v>0</v>
      </c>
      <c r="BN238" s="380">
        <v>0</v>
      </c>
      <c r="BO238" s="380">
        <v>0</v>
      </c>
    </row>
    <row r="239" spans="1:67" s="376" customFormat="1" x14ac:dyDescent="0.25">
      <c r="A239" s="376" t="str">
        <f>+B239&amp;"-"&amp;C239&amp;"-"&amp;D239&amp;"-"&amp;E239&amp;"-"&amp;F239&amp;"-"&amp;G239&amp;"-"&amp;H239&amp;"-"&amp;AV239</f>
        <v>C-2599-1000-1----13</v>
      </c>
      <c r="B239" s="377" t="str">
        <f t="shared" si="38"/>
        <v>C</v>
      </c>
      <c r="C239" s="377" t="str">
        <f t="shared" si="39"/>
        <v>2599</v>
      </c>
      <c r="D239" s="377" t="str">
        <f>+R239</f>
        <v>1000</v>
      </c>
      <c r="E239" s="377" t="str">
        <f>+T239</f>
        <v>1</v>
      </c>
      <c r="F239" s="377"/>
      <c r="G239" s="377"/>
      <c r="H239" s="377"/>
      <c r="I239" s="377"/>
      <c r="J239" s="377"/>
      <c r="K239" s="377"/>
      <c r="M239" s="390"/>
      <c r="N239" s="1232" t="s">
        <v>119</v>
      </c>
      <c r="O239" s="1233"/>
      <c r="P239" s="1232" t="s">
        <v>369</v>
      </c>
      <c r="Q239" s="1233"/>
      <c r="R239" s="1232" t="s">
        <v>356</v>
      </c>
      <c r="S239" s="1233"/>
      <c r="T239" s="1232" t="s">
        <v>311</v>
      </c>
      <c r="U239" s="1233"/>
      <c r="V239" s="1232"/>
      <c r="W239" s="1233"/>
      <c r="X239" s="1233"/>
      <c r="Y239" s="1232"/>
      <c r="Z239" s="1233"/>
      <c r="AA239" s="1233"/>
      <c r="AB239" s="1232"/>
      <c r="AC239" s="1233"/>
      <c r="AD239" s="1232"/>
      <c r="AE239" s="1233"/>
      <c r="AF239" s="1235" t="s">
        <v>208</v>
      </c>
      <c r="AG239" s="1233"/>
      <c r="AH239" s="1233"/>
      <c r="AI239" s="1233"/>
      <c r="AJ239" s="1233"/>
      <c r="AK239" s="1233"/>
      <c r="AL239" s="1233"/>
      <c r="AM239" s="1233"/>
      <c r="AN239" s="1232" t="s">
        <v>305</v>
      </c>
      <c r="AO239" s="1233"/>
      <c r="AP239" s="1233"/>
      <c r="AQ239" s="1233"/>
      <c r="AR239" s="1233"/>
      <c r="AS239" s="1232" t="s">
        <v>306</v>
      </c>
      <c r="AT239" s="1233"/>
      <c r="AU239" s="1233"/>
      <c r="AV239" s="378" t="s">
        <v>335</v>
      </c>
      <c r="AW239" s="1234" t="s">
        <v>353</v>
      </c>
      <c r="AX239" s="1233"/>
      <c r="AY239" s="1233"/>
      <c r="AZ239" s="1233"/>
      <c r="BA239" s="1233"/>
      <c r="BB239" s="1233"/>
      <c r="BC239" s="379">
        <v>9021085821</v>
      </c>
      <c r="BD239" s="380">
        <v>0</v>
      </c>
      <c r="BE239" s="380">
        <v>0</v>
      </c>
      <c r="BF239" s="380">
        <v>0</v>
      </c>
      <c r="BG239" s="380">
        <v>0</v>
      </c>
      <c r="BH239" s="380">
        <v>0</v>
      </c>
      <c r="BI239" s="380">
        <v>0</v>
      </c>
      <c r="BJ239" s="380">
        <v>0</v>
      </c>
      <c r="BK239" s="380">
        <v>0</v>
      </c>
      <c r="BL239" s="380">
        <v>0</v>
      </c>
      <c r="BM239" s="380">
        <v>0</v>
      </c>
      <c r="BN239" s="380">
        <v>0</v>
      </c>
      <c r="BO239" s="380">
        <v>0</v>
      </c>
    </row>
    <row r="240" spans="1:67" x14ac:dyDescent="0.25">
      <c r="B240" s="370" t="str">
        <f t="shared" si="38"/>
        <v/>
      </c>
      <c r="C240" s="370" t="str">
        <f t="shared" si="39"/>
        <v/>
      </c>
      <c r="D240" s="370" t="str">
        <f>+R240</f>
        <v/>
      </c>
      <c r="E240" s="370" t="str">
        <f>+T240</f>
        <v/>
      </c>
      <c r="F240" s="371" t="s">
        <v>268</v>
      </c>
      <c r="G240" s="371" t="s">
        <v>268</v>
      </c>
      <c r="H240" s="370" t="str">
        <f>+AB240</f>
        <v/>
      </c>
      <c r="I240" s="371" t="s">
        <v>268</v>
      </c>
      <c r="J240" s="371" t="s">
        <v>268</v>
      </c>
      <c r="K240" s="371" t="s">
        <v>268</v>
      </c>
      <c r="L240" s="366" t="s">
        <v>268</v>
      </c>
      <c r="M240" s="393" t="s">
        <v>268</v>
      </c>
      <c r="N240" s="366" t="s">
        <v>268</v>
      </c>
      <c r="O240" s="366" t="s">
        <v>268</v>
      </c>
      <c r="P240" s="366" t="s">
        <v>268</v>
      </c>
      <c r="Q240" s="366" t="s">
        <v>268</v>
      </c>
      <c r="R240" s="366" t="s">
        <v>268</v>
      </c>
      <c r="S240" s="366" t="s">
        <v>268</v>
      </c>
      <c r="T240" s="366" t="s">
        <v>268</v>
      </c>
      <c r="U240" s="366" t="s">
        <v>268</v>
      </c>
      <c r="V240" s="366" t="s">
        <v>268</v>
      </c>
      <c r="W240" s="1119" t="s">
        <v>268</v>
      </c>
      <c r="X240" s="1120"/>
      <c r="Y240" s="1119" t="s">
        <v>268</v>
      </c>
      <c r="Z240" s="1120"/>
      <c r="AA240" s="366" t="s">
        <v>268</v>
      </c>
      <c r="AB240" s="366" t="s">
        <v>268</v>
      </c>
      <c r="AC240" s="366" t="s">
        <v>268</v>
      </c>
      <c r="AD240" s="366" t="s">
        <v>268</v>
      </c>
      <c r="AE240" s="366" t="s">
        <v>268</v>
      </c>
      <c r="AF240" s="366" t="s">
        <v>268</v>
      </c>
      <c r="AG240" s="366" t="s">
        <v>268</v>
      </c>
      <c r="AH240" s="366" t="s">
        <v>268</v>
      </c>
      <c r="AI240" s="366" t="s">
        <v>268</v>
      </c>
      <c r="AJ240" s="366" t="s">
        <v>268</v>
      </c>
      <c r="AK240" s="366" t="s">
        <v>268</v>
      </c>
      <c r="AL240" s="366" t="s">
        <v>268</v>
      </c>
      <c r="AM240" s="366" t="s">
        <v>268</v>
      </c>
      <c r="AN240" s="1119" t="s">
        <v>268</v>
      </c>
      <c r="AO240" s="1120"/>
      <c r="AP240" s="1119" t="s">
        <v>268</v>
      </c>
      <c r="AQ240" s="1120"/>
      <c r="AR240" s="366" t="s">
        <v>268</v>
      </c>
      <c r="AS240" s="366" t="s">
        <v>268</v>
      </c>
      <c r="AT240" s="366" t="s">
        <v>268</v>
      </c>
      <c r="AU240" s="366" t="s">
        <v>268</v>
      </c>
      <c r="AV240" s="366" t="s">
        <v>268</v>
      </c>
      <c r="AW240" s="366" t="s">
        <v>268</v>
      </c>
      <c r="AX240" s="366" t="s">
        <v>268</v>
      </c>
      <c r="AY240" s="366" t="s">
        <v>268</v>
      </c>
      <c r="AZ240" s="1119" t="s">
        <v>268</v>
      </c>
      <c r="BA240" s="1120"/>
      <c r="BB240" s="1120"/>
      <c r="BC240" s="366" t="s">
        <v>268</v>
      </c>
      <c r="BD240" s="366" t="s">
        <v>268</v>
      </c>
      <c r="BE240" s="366" t="s">
        <v>268</v>
      </c>
      <c r="BF240" s="366" t="s">
        <v>268</v>
      </c>
      <c r="BG240" s="366" t="s">
        <v>268</v>
      </c>
      <c r="BH240" s="366" t="s">
        <v>268</v>
      </c>
      <c r="BI240" s="366" t="s">
        <v>268</v>
      </c>
      <c r="BJ240" s="366" t="s">
        <v>268</v>
      </c>
      <c r="BK240" s="366" t="s">
        <v>268</v>
      </c>
      <c r="BL240" s="366" t="s">
        <v>268</v>
      </c>
      <c r="BM240" s="366" t="s">
        <v>268</v>
      </c>
      <c r="BN240" s="366" t="s">
        <v>268</v>
      </c>
      <c r="BO240" s="366" t="s">
        <v>268</v>
      </c>
    </row>
    <row r="241" spans="2:67" x14ac:dyDescent="0.25">
      <c r="B241" s="371" t="s">
        <v>268</v>
      </c>
      <c r="C241" s="371" t="s">
        <v>268</v>
      </c>
      <c r="D241" s="371" t="s">
        <v>268</v>
      </c>
      <c r="E241" s="371" t="s">
        <v>268</v>
      </c>
      <c r="F241" s="371" t="s">
        <v>268</v>
      </c>
      <c r="G241" s="371" t="s">
        <v>268</v>
      </c>
      <c r="H241" s="370" t="str">
        <f>+AB241</f>
        <v/>
      </c>
      <c r="I241" s="371" t="s">
        <v>268</v>
      </c>
      <c r="J241" s="371" t="s">
        <v>268</v>
      </c>
      <c r="K241" s="371" t="s">
        <v>268</v>
      </c>
      <c r="L241" s="366" t="s">
        <v>268</v>
      </c>
      <c r="M241" s="393" t="s">
        <v>268</v>
      </c>
      <c r="N241" s="366" t="s">
        <v>268</v>
      </c>
      <c r="O241" s="366" t="s">
        <v>268</v>
      </c>
      <c r="P241" s="366" t="s">
        <v>268</v>
      </c>
      <c r="Q241" s="366" t="s">
        <v>268</v>
      </c>
      <c r="R241" s="366" t="s">
        <v>268</v>
      </c>
      <c r="S241" s="366" t="s">
        <v>268</v>
      </c>
      <c r="T241" s="366" t="s">
        <v>268</v>
      </c>
      <c r="U241" s="366" t="s">
        <v>268</v>
      </c>
      <c r="V241" s="366" t="s">
        <v>268</v>
      </c>
      <c r="W241" s="1119" t="s">
        <v>268</v>
      </c>
      <c r="X241" s="1120"/>
      <c r="Y241" s="1119" t="s">
        <v>268</v>
      </c>
      <c r="Z241" s="1120"/>
      <c r="AA241" s="366" t="s">
        <v>268</v>
      </c>
      <c r="AB241" s="366" t="s">
        <v>268</v>
      </c>
      <c r="AC241" s="366" t="s">
        <v>268</v>
      </c>
      <c r="AD241" s="366" t="s">
        <v>268</v>
      </c>
      <c r="AE241" s="366" t="s">
        <v>268</v>
      </c>
      <c r="AF241" s="366" t="s">
        <v>268</v>
      </c>
      <c r="AG241" s="366" t="s">
        <v>268</v>
      </c>
      <c r="AH241" s="366" t="s">
        <v>268</v>
      </c>
      <c r="AI241" s="366" t="s">
        <v>268</v>
      </c>
      <c r="AJ241" s="366" t="s">
        <v>268</v>
      </c>
      <c r="AK241" s="366" t="s">
        <v>268</v>
      </c>
      <c r="AL241" s="366" t="s">
        <v>268</v>
      </c>
      <c r="AM241" s="366" t="s">
        <v>268</v>
      </c>
      <c r="AN241" s="1119" t="s">
        <v>268</v>
      </c>
      <c r="AO241" s="1120"/>
      <c r="AP241" s="1119" t="s">
        <v>268</v>
      </c>
      <c r="AQ241" s="1120"/>
      <c r="AR241" s="366" t="s">
        <v>268</v>
      </c>
      <c r="AS241" s="366" t="s">
        <v>268</v>
      </c>
      <c r="AT241" s="366" t="s">
        <v>268</v>
      </c>
      <c r="AU241" s="366" t="s">
        <v>268</v>
      </c>
      <c r="AV241" s="366" t="s">
        <v>268</v>
      </c>
      <c r="AW241" s="366" t="s">
        <v>268</v>
      </c>
      <c r="AX241" s="366" t="s">
        <v>268</v>
      </c>
      <c r="AY241" s="366" t="s">
        <v>268</v>
      </c>
      <c r="AZ241" s="1119" t="s">
        <v>268</v>
      </c>
      <c r="BA241" s="1120"/>
      <c r="BB241" s="1120"/>
      <c r="BC241" s="366" t="s">
        <v>268</v>
      </c>
      <c r="BD241" s="366" t="s">
        <v>268</v>
      </c>
      <c r="BE241" s="366" t="s">
        <v>268</v>
      </c>
      <c r="BF241" s="366" t="s">
        <v>268</v>
      </c>
      <c r="BG241" s="366" t="s">
        <v>268</v>
      </c>
      <c r="BH241" s="366" t="s">
        <v>268</v>
      </c>
      <c r="BI241" s="366" t="s">
        <v>268</v>
      </c>
      <c r="BJ241" s="366" t="s">
        <v>268</v>
      </c>
      <c r="BK241" s="366" t="s">
        <v>268</v>
      </c>
      <c r="BL241" s="366" t="s">
        <v>268</v>
      </c>
      <c r="BM241" s="366" t="s">
        <v>268</v>
      </c>
      <c r="BN241" s="366" t="s">
        <v>268</v>
      </c>
      <c r="BO241" s="366" t="s">
        <v>268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RESUMEN</vt:lpstr>
      <vt:lpstr>EJECUCIÓN 09 2017</vt:lpstr>
      <vt:lpstr>EJEC MENS SEPT</vt:lpstr>
      <vt:lpstr>08 2017</vt:lpstr>
      <vt:lpstr>EJEC MES</vt:lpstr>
      <vt:lpstr>07 2017</vt:lpstr>
      <vt:lpstr>MES 07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2017-10-09T14:45:43Z</cp:lastPrinted>
  <dcterms:created xsi:type="dcterms:W3CDTF">1999-01-28T17:30:06Z</dcterms:created>
  <dcterms:modified xsi:type="dcterms:W3CDTF">2017-10-09T14:48:54Z</dcterms:modified>
</cp:coreProperties>
</file>